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Hospital Reporting\Year End Reports\YearEnd\YearEnd_2023\"/>
    </mc:Choice>
  </mc:AlternateContent>
  <xr:revisionPtr revIDLastSave="0" documentId="13_ncr:1_{D9B6FBF6-6F55-4848-8076-AA44BAF32614}" xr6:coauthVersionLast="47" xr6:coauthVersionMax="47" xr10:uidLastSave="{00000000-0000-0000-0000-000000000000}"/>
  <bookViews>
    <workbookView xWindow="22932" yWindow="-108" windowWidth="23256" windowHeight="12456" tabRatio="777" xr2:uid="{6A67E359-151F-4C3D-9C77-4DE7E01E3C7B}"/>
  </bookViews>
  <sheets>
    <sheet name="data" sheetId="24" r:id="rId1"/>
    <sheet name="Transmittal" sheetId="27" r:id="rId2"/>
    <sheet name="Responses-1" sheetId="15" r:id="rId3"/>
    <sheet name="Responses-2" sheetId="33" r:id="rId4"/>
    <sheet name="INFO_PG1" sheetId="3" r:id="rId5"/>
    <sheet name="INFO_PG2" sheetId="4" r:id="rId6"/>
    <sheet name="SS2_3_5_6" sheetId="5" r:id="rId7"/>
    <sheet name="SS4" sheetId="6" r:id="rId8"/>
    <sheet name="SS8" sheetId="7" r:id="rId9"/>
    <sheet name="FS" sheetId="8" r:id="rId10"/>
    <sheet name="CC" sheetId="32" r:id="rId11"/>
    <sheet name="Prior Year" sheetId="34" r:id="rId12"/>
    <sheet name="Contact" sheetId="18" r:id="rId13"/>
    <sheet name="Support" sheetId="28" r:id="rId14"/>
    <sheet name="Hospital" sheetId="29" r:id="rId15"/>
    <sheet name="Funds" sheetId="30" r:id="rId16"/>
    <sheet name="CostCenter" sheetId="31" r:id="rId17"/>
  </sheets>
  <definedNames>
    <definedName name="_Fill" localSheetId="0" hidden="1">data!$DR$772:$DR$817</definedName>
    <definedName name="_Fill" localSheetId="11">'Prior Year'!$DR$772:$DR$817</definedName>
    <definedName name="_Fill" hidden="1">#REF!</definedName>
    <definedName name="_xlnm._FilterDatabase" localSheetId="0" hidden="1">#REF!</definedName>
    <definedName name="_xlnm._FilterDatabase" localSheetId="11">#REF!</definedName>
    <definedName name="_xlnm._FilterDatabase" localSheetId="3" hidden="1">'Responses-2'!$A$28:$G$58</definedName>
    <definedName name="Cost_Center_Exp_Analysis" localSheetId="0">#REF!</definedName>
    <definedName name="Cost_Center_Exp_Analysis" localSheetId="11">#REF!</definedName>
    <definedName name="Cost_Center_Exp_Analysis">#REF!</definedName>
    <definedName name="Costcenter" localSheetId="16">CostCenter!$A$1:$AK$80</definedName>
    <definedName name="Costcenter">#REF!</definedName>
    <definedName name="_xlnm.Criteria" localSheetId="0">#REF!</definedName>
    <definedName name="_xlnm.Criteria" localSheetId="11">#REF!</definedName>
    <definedName name="Edit">#REF!</definedName>
    <definedName name="_xlnm.Extract" localSheetId="0">data!$A$433:$H$433</definedName>
    <definedName name="_xlnm.Extract" localSheetId="11">'Prior Year'!$A$433:$H$433</definedName>
    <definedName name="Funds" localSheetId="16">Funds!$A$1:$DH$2</definedName>
    <definedName name="Funds" localSheetId="15">Funds!$A$1:$DH$2</definedName>
    <definedName name="Funds">#REF!</definedName>
    <definedName name="Hospital" localSheetId="14">Hospital!$A$1:$BS$2</definedName>
    <definedName name="Hospital">#REF!</definedName>
    <definedName name="_xlnm.Print_Area" localSheetId="10">CC!$A$1:$I$384</definedName>
    <definedName name="_xlnm.Print_Area" localSheetId="0">#REF!</definedName>
    <definedName name="_xlnm.Print_Area" localSheetId="9">FS!$A$1:$D$179</definedName>
    <definedName name="_xlnm.Print_Area" localSheetId="4">INFO_PG1!$A$1:$G$40</definedName>
    <definedName name="_xlnm.Print_Area" localSheetId="5">INFO_PG2!$A$1:$G$33</definedName>
    <definedName name="_xlnm.Print_Area" localSheetId="11">#REF!</definedName>
    <definedName name="_xlnm.Print_Area" localSheetId="6">SS2_3_5_6!$A$1:$C$40</definedName>
    <definedName name="_xlnm.Print_Area" localSheetId="7">'SS4'!$A$1:$F$32</definedName>
    <definedName name="_xlnm.Print_Area" localSheetId="8">'SS8'!$A$1:$D$34</definedName>
    <definedName name="Support" localSheetId="16">Support!$A$1:$CF$2</definedName>
    <definedName name="Support" localSheetId="15">Support!$A$1:$CF$2</definedName>
    <definedName name="Support" localSheetId="14">Support!$A$1:$CF$2</definedName>
    <definedName name="Support" localSheetId="13">Support!$A$1:$CF$2</definedName>
    <definedName name="Suppor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33" l="1"/>
  <c r="E28" i="33"/>
  <c r="D154" i="24" l="1"/>
  <c r="D155" i="24"/>
  <c r="D158" i="24"/>
  <c r="D157" i="24"/>
  <c r="P94" i="24"/>
  <c r="O94" i="24"/>
  <c r="AK14" i="31" s="1"/>
  <c r="E94" i="24"/>
  <c r="AK80" i="31"/>
  <c r="AJ80" i="31"/>
  <c r="AI80" i="31"/>
  <c r="AH80" i="31"/>
  <c r="AG80" i="31"/>
  <c r="AF80" i="31"/>
  <c r="AE80" i="31"/>
  <c r="AD80" i="31"/>
  <c r="AC80" i="31"/>
  <c r="AB80" i="31"/>
  <c r="AA80" i="31"/>
  <c r="Z80" i="31"/>
  <c r="Y80" i="31"/>
  <c r="X80" i="31"/>
  <c r="W80" i="31"/>
  <c r="V80" i="31"/>
  <c r="U80" i="31"/>
  <c r="T80" i="31"/>
  <c r="S80" i="31"/>
  <c r="R80" i="31"/>
  <c r="Q80" i="31"/>
  <c r="P80" i="31"/>
  <c r="N80" i="31"/>
  <c r="L80" i="31"/>
  <c r="K80" i="31"/>
  <c r="J80" i="31"/>
  <c r="I80" i="31"/>
  <c r="G80" i="31"/>
  <c r="F80" i="31"/>
  <c r="E80" i="31"/>
  <c r="C80" i="31"/>
  <c r="B80" i="31"/>
  <c r="A80" i="31"/>
  <c r="AK79" i="31"/>
  <c r="AJ79" i="31"/>
  <c r="AI79" i="31"/>
  <c r="AH79" i="31"/>
  <c r="AG79" i="31"/>
  <c r="AF79" i="31"/>
  <c r="AE79" i="31"/>
  <c r="AD79" i="31"/>
  <c r="AC79" i="31"/>
  <c r="AB79" i="31"/>
  <c r="AA79" i="31"/>
  <c r="Z79" i="31"/>
  <c r="Y79" i="31"/>
  <c r="X79" i="31"/>
  <c r="W79" i="31"/>
  <c r="V79" i="31"/>
  <c r="U79" i="31"/>
  <c r="T79" i="31"/>
  <c r="S79" i="31"/>
  <c r="R79" i="31"/>
  <c r="Q79" i="31"/>
  <c r="P79" i="31"/>
  <c r="N79" i="31"/>
  <c r="L79" i="31"/>
  <c r="K79" i="31"/>
  <c r="J79" i="31"/>
  <c r="I79" i="31"/>
  <c r="G79" i="31"/>
  <c r="F79" i="31"/>
  <c r="E79" i="31"/>
  <c r="C79" i="31"/>
  <c r="B79" i="31"/>
  <c r="A79" i="31"/>
  <c r="AK78" i="31"/>
  <c r="AJ78" i="31"/>
  <c r="AI78" i="31"/>
  <c r="AH78" i="31"/>
  <c r="AG78" i="31"/>
  <c r="AF78" i="31"/>
  <c r="AE78" i="31"/>
  <c r="AD78" i="31"/>
  <c r="AC78" i="31"/>
  <c r="AB78" i="31"/>
  <c r="AA78" i="31"/>
  <c r="Z78" i="31"/>
  <c r="Y78" i="31"/>
  <c r="X78" i="31"/>
  <c r="W78" i="31"/>
  <c r="V78" i="31"/>
  <c r="U78" i="31"/>
  <c r="T78" i="31"/>
  <c r="S78" i="31"/>
  <c r="R78" i="31"/>
  <c r="Q78" i="31"/>
  <c r="P78" i="31"/>
  <c r="N78" i="31"/>
  <c r="L78" i="31"/>
  <c r="K78" i="31"/>
  <c r="J78" i="31"/>
  <c r="I78" i="31"/>
  <c r="G78" i="31"/>
  <c r="F78" i="31"/>
  <c r="E78" i="31"/>
  <c r="C78" i="31"/>
  <c r="B78" i="31"/>
  <c r="A78" i="31"/>
  <c r="AK77" i="31"/>
  <c r="AJ77" i="31"/>
  <c r="AI77" i="31"/>
  <c r="AH77" i="31"/>
  <c r="AG77" i="31"/>
  <c r="AF77" i="31"/>
  <c r="AE77" i="31"/>
  <c r="AD77" i="31"/>
  <c r="AC77" i="31"/>
  <c r="AB77" i="31"/>
  <c r="AA77" i="31"/>
  <c r="Z77" i="31"/>
  <c r="Y77" i="31"/>
  <c r="X77" i="31"/>
  <c r="W77" i="31"/>
  <c r="V77" i="31"/>
  <c r="U77" i="31"/>
  <c r="T77" i="31"/>
  <c r="S77" i="31"/>
  <c r="R77" i="31"/>
  <c r="Q77" i="31"/>
  <c r="P77" i="31"/>
  <c r="N77" i="31"/>
  <c r="L77" i="31"/>
  <c r="K77" i="31"/>
  <c r="J77" i="31"/>
  <c r="I77" i="31"/>
  <c r="G77" i="31"/>
  <c r="F77" i="31"/>
  <c r="E77" i="31"/>
  <c r="C77" i="31"/>
  <c r="B77" i="31"/>
  <c r="A77" i="31"/>
  <c r="AK76" i="31"/>
  <c r="AJ76" i="31"/>
  <c r="AI76" i="31"/>
  <c r="AH76" i="31"/>
  <c r="AG76" i="31"/>
  <c r="AF76" i="31"/>
  <c r="AE76" i="31"/>
  <c r="AD76" i="31"/>
  <c r="AC76" i="31"/>
  <c r="AB76" i="31"/>
  <c r="AA76" i="31"/>
  <c r="Z76" i="31"/>
  <c r="Y76" i="31"/>
  <c r="X76" i="31"/>
  <c r="W76" i="31"/>
  <c r="V76" i="31"/>
  <c r="U76" i="31"/>
  <c r="T76" i="31"/>
  <c r="S76" i="31"/>
  <c r="R76" i="31"/>
  <c r="Q76" i="31"/>
  <c r="P76" i="31"/>
  <c r="N76" i="31"/>
  <c r="L76" i="31"/>
  <c r="K76" i="31"/>
  <c r="J76" i="31"/>
  <c r="I76" i="31"/>
  <c r="G76" i="31"/>
  <c r="F76" i="31"/>
  <c r="E76" i="31"/>
  <c r="C76" i="31"/>
  <c r="B76" i="31"/>
  <c r="A76" i="31"/>
  <c r="AK75" i="31"/>
  <c r="AJ75" i="31"/>
  <c r="AI75" i="31"/>
  <c r="AH75" i="31"/>
  <c r="AG75" i="31"/>
  <c r="AF75" i="31"/>
  <c r="AE75" i="31"/>
  <c r="AD75" i="31"/>
  <c r="AC75" i="31"/>
  <c r="AB75" i="31"/>
  <c r="AA75" i="31"/>
  <c r="Z75" i="31"/>
  <c r="Y75" i="31"/>
  <c r="X75" i="31"/>
  <c r="W75" i="31"/>
  <c r="V75" i="31"/>
  <c r="U75" i="31"/>
  <c r="T75" i="31"/>
  <c r="S75" i="31"/>
  <c r="R75" i="31"/>
  <c r="Q75" i="31"/>
  <c r="P75" i="31"/>
  <c r="N75" i="31"/>
  <c r="L75" i="31"/>
  <c r="K75" i="31"/>
  <c r="J75" i="31"/>
  <c r="I75" i="31"/>
  <c r="G75" i="31"/>
  <c r="F75" i="31"/>
  <c r="E75" i="31"/>
  <c r="C75" i="31"/>
  <c r="B75" i="31"/>
  <c r="A75" i="31"/>
  <c r="AK74" i="31"/>
  <c r="AJ74" i="31"/>
  <c r="AI74" i="31"/>
  <c r="AH74" i="31"/>
  <c r="AG74" i="31"/>
  <c r="AF74" i="31"/>
  <c r="AE74" i="31"/>
  <c r="AD74" i="31"/>
  <c r="AC74" i="31"/>
  <c r="AB74" i="31"/>
  <c r="AA74" i="31"/>
  <c r="Z74" i="31"/>
  <c r="Y74" i="31"/>
  <c r="X74" i="31"/>
  <c r="W74" i="31"/>
  <c r="V74" i="31"/>
  <c r="U74" i="31"/>
  <c r="T74" i="31"/>
  <c r="S74" i="31"/>
  <c r="R74" i="31"/>
  <c r="Q74" i="31"/>
  <c r="P74" i="31"/>
  <c r="N74" i="31"/>
  <c r="L74" i="31"/>
  <c r="K74" i="31"/>
  <c r="J74" i="31"/>
  <c r="I74" i="31"/>
  <c r="G74" i="31"/>
  <c r="F74" i="31"/>
  <c r="E74" i="31"/>
  <c r="C74" i="31"/>
  <c r="B74" i="31"/>
  <c r="A74" i="31"/>
  <c r="AK73" i="31"/>
  <c r="AJ73" i="31"/>
  <c r="AI73" i="31"/>
  <c r="AH73" i="31"/>
  <c r="AG73" i="31"/>
  <c r="AF73" i="31"/>
  <c r="AE73" i="31"/>
  <c r="AD73" i="31"/>
  <c r="AC73" i="31"/>
  <c r="AB73" i="31"/>
  <c r="AA73" i="31"/>
  <c r="Z73" i="31"/>
  <c r="Y73" i="31"/>
  <c r="X73" i="31"/>
  <c r="W73" i="31"/>
  <c r="V73" i="31"/>
  <c r="U73" i="31"/>
  <c r="T73" i="31"/>
  <c r="S73" i="31"/>
  <c r="R73" i="31"/>
  <c r="Q73" i="31"/>
  <c r="P73" i="31"/>
  <c r="N73" i="31"/>
  <c r="L73" i="31"/>
  <c r="K73" i="31"/>
  <c r="J73" i="31"/>
  <c r="I73" i="31"/>
  <c r="G73" i="31"/>
  <c r="F73" i="31"/>
  <c r="E73" i="31"/>
  <c r="C73" i="31"/>
  <c r="B73" i="31"/>
  <c r="A73" i="31"/>
  <c r="AK72" i="31"/>
  <c r="AJ72" i="31"/>
  <c r="AI72" i="31"/>
  <c r="AH72" i="31"/>
  <c r="AG72" i="31"/>
  <c r="AF72" i="31"/>
  <c r="AE72" i="31"/>
  <c r="AD72" i="31"/>
  <c r="AC72" i="31"/>
  <c r="AB72" i="31"/>
  <c r="AA72" i="31"/>
  <c r="Z72" i="31"/>
  <c r="Y72" i="31"/>
  <c r="X72" i="31"/>
  <c r="W72" i="31"/>
  <c r="V72" i="31"/>
  <c r="U72" i="31"/>
  <c r="T72" i="31"/>
  <c r="S72" i="31"/>
  <c r="R72" i="31"/>
  <c r="Q72" i="31"/>
  <c r="P72" i="31"/>
  <c r="N72" i="31"/>
  <c r="L72" i="31"/>
  <c r="K72" i="31"/>
  <c r="J72" i="31"/>
  <c r="I72" i="31"/>
  <c r="G72" i="31"/>
  <c r="F72" i="31"/>
  <c r="E72" i="31"/>
  <c r="C72" i="31"/>
  <c r="B72" i="31"/>
  <c r="A72" i="31"/>
  <c r="AK71" i="31"/>
  <c r="AJ71" i="31"/>
  <c r="AI71" i="31"/>
  <c r="AH71" i="31"/>
  <c r="AG71" i="31"/>
  <c r="AF71" i="31"/>
  <c r="AE71" i="31"/>
  <c r="AD71" i="31"/>
  <c r="AC71" i="31"/>
  <c r="AB71" i="31"/>
  <c r="AA71" i="31"/>
  <c r="Z71" i="31"/>
  <c r="Y71" i="31"/>
  <c r="X71" i="31"/>
  <c r="W71" i="31"/>
  <c r="V71" i="31"/>
  <c r="U71" i="31"/>
  <c r="T71" i="31"/>
  <c r="S71" i="31"/>
  <c r="R71" i="31"/>
  <c r="Q71" i="31"/>
  <c r="P71" i="31"/>
  <c r="N71" i="31"/>
  <c r="L71" i="31"/>
  <c r="K71" i="31"/>
  <c r="J71" i="31"/>
  <c r="I71" i="31"/>
  <c r="G71" i="31"/>
  <c r="F71" i="31"/>
  <c r="E71" i="31"/>
  <c r="C71" i="31"/>
  <c r="B71" i="31"/>
  <c r="A71" i="31"/>
  <c r="AK70" i="31"/>
  <c r="AJ70" i="31"/>
  <c r="AI70" i="31"/>
  <c r="AH70" i="31"/>
  <c r="AG70" i="31"/>
  <c r="AF70" i="31"/>
  <c r="AE70" i="31"/>
  <c r="AD70" i="31"/>
  <c r="AC70" i="31"/>
  <c r="AB70" i="31"/>
  <c r="AA70" i="31"/>
  <c r="Z70" i="31"/>
  <c r="Y70" i="31"/>
  <c r="X70" i="31"/>
  <c r="W70" i="31"/>
  <c r="V70" i="31"/>
  <c r="U70" i="31"/>
  <c r="T70" i="31"/>
  <c r="S70" i="31"/>
  <c r="R70" i="31"/>
  <c r="Q70" i="31"/>
  <c r="P70" i="31"/>
  <c r="N70" i="31"/>
  <c r="L70" i="31"/>
  <c r="K70" i="31"/>
  <c r="J70" i="31"/>
  <c r="I70" i="31"/>
  <c r="G70" i="31"/>
  <c r="F70" i="31"/>
  <c r="E70" i="31"/>
  <c r="C70" i="31"/>
  <c r="B70" i="31"/>
  <c r="A70" i="31"/>
  <c r="AK69" i="31"/>
  <c r="AJ69" i="31"/>
  <c r="AI69" i="31"/>
  <c r="AH69" i="31"/>
  <c r="AG69" i="31"/>
  <c r="AF69" i="31"/>
  <c r="AE69" i="31"/>
  <c r="AD69" i="31"/>
  <c r="AC69" i="31"/>
  <c r="AB69" i="31"/>
  <c r="AA69" i="31"/>
  <c r="Z69" i="31"/>
  <c r="Y69" i="31"/>
  <c r="X69" i="31"/>
  <c r="W69" i="31"/>
  <c r="V69" i="31"/>
  <c r="U69" i="31"/>
  <c r="T69" i="31"/>
  <c r="S69" i="31"/>
  <c r="R69" i="31"/>
  <c r="Q69" i="31"/>
  <c r="P69" i="31"/>
  <c r="N69" i="31"/>
  <c r="L69" i="31"/>
  <c r="K69" i="31"/>
  <c r="J69" i="31"/>
  <c r="I69" i="31"/>
  <c r="G69" i="31"/>
  <c r="F69" i="31"/>
  <c r="E69" i="31"/>
  <c r="C69" i="31"/>
  <c r="B69" i="31"/>
  <c r="A69" i="31"/>
  <c r="AK68" i="31"/>
  <c r="AJ68" i="31"/>
  <c r="AI68" i="31"/>
  <c r="AH68" i="31"/>
  <c r="AG68" i="31"/>
  <c r="AF68" i="31"/>
  <c r="AE68" i="31"/>
  <c r="AD68" i="31"/>
  <c r="AC68" i="31"/>
  <c r="AB68" i="31"/>
  <c r="AA68" i="31"/>
  <c r="Z68" i="31"/>
  <c r="Y68" i="31"/>
  <c r="X68" i="31"/>
  <c r="W68" i="31"/>
  <c r="V68" i="31"/>
  <c r="U68" i="31"/>
  <c r="T68" i="31"/>
  <c r="S68" i="31"/>
  <c r="R68" i="31"/>
  <c r="Q68" i="31"/>
  <c r="P68" i="31"/>
  <c r="N68" i="31"/>
  <c r="L68" i="31"/>
  <c r="K68" i="31"/>
  <c r="J68" i="31"/>
  <c r="I68" i="31"/>
  <c r="G68" i="31"/>
  <c r="F68" i="31"/>
  <c r="E68" i="31"/>
  <c r="C68" i="31"/>
  <c r="B68" i="31"/>
  <c r="A68" i="31"/>
  <c r="AK67" i="31"/>
  <c r="AJ67" i="31"/>
  <c r="AI67" i="31"/>
  <c r="AH67" i="31"/>
  <c r="AG67" i="31"/>
  <c r="AF67" i="31"/>
  <c r="AE67" i="31"/>
  <c r="AD67" i="31"/>
  <c r="AC67" i="31"/>
  <c r="AB67" i="31"/>
  <c r="AA67" i="31"/>
  <c r="Z67" i="31"/>
  <c r="Y67" i="31"/>
  <c r="X67" i="31"/>
  <c r="W67" i="31"/>
  <c r="V67" i="31"/>
  <c r="U67" i="31"/>
  <c r="T67" i="31"/>
  <c r="S67" i="31"/>
  <c r="R67" i="31"/>
  <c r="Q67" i="31"/>
  <c r="P67" i="31"/>
  <c r="N67" i="31"/>
  <c r="L67" i="31"/>
  <c r="K67" i="31"/>
  <c r="J67" i="31"/>
  <c r="I67" i="31"/>
  <c r="G67" i="31"/>
  <c r="F67" i="31"/>
  <c r="E67" i="31"/>
  <c r="C67" i="31"/>
  <c r="B67" i="31"/>
  <c r="A67" i="31"/>
  <c r="AK66" i="31"/>
  <c r="AJ66" i="31"/>
  <c r="AI66" i="31"/>
  <c r="AH66" i="31"/>
  <c r="AG66" i="31"/>
  <c r="AF66" i="31"/>
  <c r="AE66" i="31"/>
  <c r="AD66" i="31"/>
  <c r="AC66" i="31"/>
  <c r="AB66" i="31"/>
  <c r="AA66" i="31"/>
  <c r="Z66" i="31"/>
  <c r="Y66" i="31"/>
  <c r="X66" i="31"/>
  <c r="W66" i="31"/>
  <c r="V66" i="31"/>
  <c r="U66" i="31"/>
  <c r="T66" i="31"/>
  <c r="S66" i="31"/>
  <c r="R66" i="31"/>
  <c r="Q66" i="31"/>
  <c r="P66" i="31"/>
  <c r="N66" i="31"/>
  <c r="L66" i="31"/>
  <c r="K66" i="31"/>
  <c r="J66" i="31"/>
  <c r="I66" i="31"/>
  <c r="G66" i="31"/>
  <c r="F66" i="31"/>
  <c r="E66" i="31"/>
  <c r="C66" i="31"/>
  <c r="B66" i="31"/>
  <c r="A66" i="31"/>
  <c r="AK65" i="31"/>
  <c r="AJ65" i="31"/>
  <c r="AI65" i="31"/>
  <c r="AH65" i="31"/>
  <c r="AG65" i="31"/>
  <c r="AF65" i="31"/>
  <c r="AE65" i="31"/>
  <c r="AD65" i="31"/>
  <c r="AC65" i="31"/>
  <c r="AB65" i="31"/>
  <c r="AA65" i="31"/>
  <c r="Z65" i="31"/>
  <c r="Y65" i="31"/>
  <c r="X65" i="31"/>
  <c r="W65" i="31"/>
  <c r="V65" i="31"/>
  <c r="U65" i="31"/>
  <c r="T65" i="31"/>
  <c r="S65" i="31"/>
  <c r="R65" i="31"/>
  <c r="Q65" i="31"/>
  <c r="P65" i="31"/>
  <c r="N65" i="31"/>
  <c r="L65" i="31"/>
  <c r="K65" i="31"/>
  <c r="J65" i="31"/>
  <c r="I65" i="31"/>
  <c r="G65" i="31"/>
  <c r="F65" i="31"/>
  <c r="E65" i="31"/>
  <c r="C65" i="31"/>
  <c r="B65" i="31"/>
  <c r="A65" i="31"/>
  <c r="AK64" i="31"/>
  <c r="AJ64" i="31"/>
  <c r="AI64" i="31"/>
  <c r="AH64" i="31"/>
  <c r="AG64" i="31"/>
  <c r="AF64" i="31"/>
  <c r="AE64" i="31"/>
  <c r="AD64" i="31"/>
  <c r="AC64" i="31"/>
  <c r="AB64" i="31"/>
  <c r="AA64" i="31"/>
  <c r="Z64" i="31"/>
  <c r="Y64" i="31"/>
  <c r="X64" i="31"/>
  <c r="W64" i="31"/>
  <c r="V64" i="31"/>
  <c r="U64" i="31"/>
  <c r="T64" i="31"/>
  <c r="S64" i="31"/>
  <c r="R64" i="31"/>
  <c r="Q64" i="31"/>
  <c r="P64" i="31"/>
  <c r="N64" i="31"/>
  <c r="L64" i="31"/>
  <c r="K64" i="31"/>
  <c r="J64" i="31"/>
  <c r="I64" i="31"/>
  <c r="G64" i="31"/>
  <c r="F64" i="31"/>
  <c r="E64" i="31"/>
  <c r="C64" i="31"/>
  <c r="B64" i="31"/>
  <c r="A64" i="31"/>
  <c r="AK63" i="31"/>
  <c r="AJ63" i="31"/>
  <c r="AI63" i="31"/>
  <c r="AH63" i="31"/>
  <c r="AG63" i="31"/>
  <c r="AF63" i="31"/>
  <c r="AE63" i="31"/>
  <c r="AD63" i="31"/>
  <c r="AC63" i="31"/>
  <c r="AB63" i="31"/>
  <c r="AA63" i="31"/>
  <c r="Z63" i="31"/>
  <c r="Y63" i="31"/>
  <c r="X63" i="31"/>
  <c r="W63" i="31"/>
  <c r="V63" i="31"/>
  <c r="U63" i="31"/>
  <c r="T63" i="31"/>
  <c r="S63" i="31"/>
  <c r="R63" i="31"/>
  <c r="Q63" i="31"/>
  <c r="P63" i="31"/>
  <c r="N63" i="31"/>
  <c r="L63" i="31"/>
  <c r="K63" i="31"/>
  <c r="J63" i="31"/>
  <c r="I63" i="31"/>
  <c r="G63" i="31"/>
  <c r="F63" i="31"/>
  <c r="E63" i="31"/>
  <c r="C63" i="31"/>
  <c r="B63" i="31"/>
  <c r="A63" i="31"/>
  <c r="AK62" i="31"/>
  <c r="AJ62" i="31"/>
  <c r="AI62" i="31"/>
  <c r="AH62" i="31"/>
  <c r="AG62" i="31"/>
  <c r="AF62" i="31"/>
  <c r="AE62" i="31"/>
  <c r="AD62" i="31"/>
  <c r="AC62" i="31"/>
  <c r="AB62" i="31"/>
  <c r="AA62" i="31"/>
  <c r="Z62" i="31"/>
  <c r="Y62" i="31"/>
  <c r="X62" i="31"/>
  <c r="W62" i="31"/>
  <c r="V62" i="31"/>
  <c r="U62" i="31"/>
  <c r="T62" i="31"/>
  <c r="S62" i="31"/>
  <c r="R62" i="31"/>
  <c r="Q62" i="31"/>
  <c r="P62" i="31"/>
  <c r="N62" i="31"/>
  <c r="L62" i="31"/>
  <c r="K62" i="31"/>
  <c r="J62" i="31"/>
  <c r="I62" i="31"/>
  <c r="G62" i="31"/>
  <c r="F62" i="31"/>
  <c r="E62" i="31"/>
  <c r="C62" i="31"/>
  <c r="B62" i="31"/>
  <c r="A62" i="31"/>
  <c r="AK61" i="31"/>
  <c r="AJ61" i="31"/>
  <c r="AI61" i="31"/>
  <c r="AH61" i="31"/>
  <c r="AG61" i="31"/>
  <c r="AF61" i="31"/>
  <c r="AE61" i="31"/>
  <c r="AD61" i="31"/>
  <c r="AC61" i="31"/>
  <c r="AB61" i="31"/>
  <c r="AA61" i="31"/>
  <c r="Z61" i="31"/>
  <c r="Y61" i="31"/>
  <c r="X61" i="31"/>
  <c r="W61" i="31"/>
  <c r="V61" i="31"/>
  <c r="U61" i="31"/>
  <c r="T61" i="31"/>
  <c r="S61" i="31"/>
  <c r="R61" i="31"/>
  <c r="Q61" i="31"/>
  <c r="P61" i="31"/>
  <c r="N61" i="31"/>
  <c r="L61" i="31"/>
  <c r="K61" i="31"/>
  <c r="J61" i="31"/>
  <c r="I61" i="31"/>
  <c r="G61" i="31"/>
  <c r="F61" i="31"/>
  <c r="E61" i="31"/>
  <c r="C61" i="31"/>
  <c r="B61" i="31"/>
  <c r="A61" i="31"/>
  <c r="AK60" i="31"/>
  <c r="AJ60" i="31"/>
  <c r="AI60" i="31"/>
  <c r="AH60" i="31"/>
  <c r="AG60" i="31"/>
  <c r="AF60" i="31"/>
  <c r="AE60" i="31"/>
  <c r="AD60" i="31"/>
  <c r="AC60" i="31"/>
  <c r="AB60" i="31"/>
  <c r="AA60" i="31"/>
  <c r="Z60" i="31"/>
  <c r="Y60" i="31"/>
  <c r="X60" i="31"/>
  <c r="W60" i="31"/>
  <c r="V60" i="31"/>
  <c r="U60" i="31"/>
  <c r="T60" i="31"/>
  <c r="S60" i="31"/>
  <c r="R60" i="31"/>
  <c r="Q60" i="31"/>
  <c r="P60" i="31"/>
  <c r="N60" i="31"/>
  <c r="L60" i="31"/>
  <c r="K60" i="31"/>
  <c r="J60" i="31"/>
  <c r="I60" i="31"/>
  <c r="G60" i="31"/>
  <c r="F60" i="31"/>
  <c r="E60" i="31"/>
  <c r="C60" i="31"/>
  <c r="B60" i="31"/>
  <c r="A60" i="31"/>
  <c r="AK59" i="31"/>
  <c r="AJ59" i="31"/>
  <c r="AI59" i="31"/>
  <c r="AH59" i="31"/>
  <c r="AG59" i="31"/>
  <c r="AF59" i="31"/>
  <c r="AE59" i="31"/>
  <c r="AD59" i="31"/>
  <c r="AC59" i="31"/>
  <c r="AB59" i="31"/>
  <c r="AA59" i="31"/>
  <c r="Z59" i="31"/>
  <c r="Y59" i="31"/>
  <c r="X59" i="31"/>
  <c r="W59" i="31"/>
  <c r="V59" i="31"/>
  <c r="U59" i="31"/>
  <c r="T59" i="31"/>
  <c r="S59" i="31"/>
  <c r="R59" i="31"/>
  <c r="Q59" i="31"/>
  <c r="P59" i="31"/>
  <c r="N59" i="31"/>
  <c r="L59" i="31"/>
  <c r="K59" i="31"/>
  <c r="J59" i="31"/>
  <c r="I59" i="31"/>
  <c r="G59" i="31"/>
  <c r="F59" i="31"/>
  <c r="E59" i="31"/>
  <c r="C59" i="31"/>
  <c r="B59" i="31"/>
  <c r="A59" i="31"/>
  <c r="AK58" i="31"/>
  <c r="AJ58" i="31"/>
  <c r="AI58" i="31"/>
  <c r="AH58" i="31"/>
  <c r="AG58" i="31"/>
  <c r="AF58" i="31"/>
  <c r="AE58" i="31"/>
  <c r="AD58" i="31"/>
  <c r="AC58" i="31"/>
  <c r="AB58" i="31"/>
  <c r="AA58" i="31"/>
  <c r="Z58" i="31"/>
  <c r="Y58" i="31"/>
  <c r="X58" i="31"/>
  <c r="W58" i="31"/>
  <c r="V58" i="31"/>
  <c r="U58" i="31"/>
  <c r="T58" i="31"/>
  <c r="S58" i="31"/>
  <c r="R58" i="31"/>
  <c r="Q58" i="31"/>
  <c r="P58" i="31"/>
  <c r="N58" i="31"/>
  <c r="L58" i="31"/>
  <c r="K58" i="31"/>
  <c r="J58" i="31"/>
  <c r="I58" i="31"/>
  <c r="G58" i="31"/>
  <c r="F58" i="31"/>
  <c r="E58" i="31"/>
  <c r="C58" i="31"/>
  <c r="B58" i="31"/>
  <c r="A58" i="31"/>
  <c r="AK57" i="31"/>
  <c r="AJ57" i="31"/>
  <c r="AI57" i="31"/>
  <c r="AH57" i="31"/>
  <c r="AG57" i="31"/>
  <c r="AF57" i="31"/>
  <c r="AE57" i="31"/>
  <c r="AD57" i="31"/>
  <c r="AC57" i="31"/>
  <c r="AB57" i="31"/>
  <c r="AA57" i="31"/>
  <c r="Z57" i="31"/>
  <c r="Y57" i="31"/>
  <c r="X57" i="31"/>
  <c r="W57" i="31"/>
  <c r="V57" i="31"/>
  <c r="U57" i="31"/>
  <c r="T57" i="31"/>
  <c r="S57" i="31"/>
  <c r="R57" i="31"/>
  <c r="Q57" i="31"/>
  <c r="P57" i="31"/>
  <c r="N57" i="31"/>
  <c r="L57" i="31"/>
  <c r="K57" i="31"/>
  <c r="J57" i="31"/>
  <c r="I57" i="31"/>
  <c r="G57" i="31"/>
  <c r="F57" i="31"/>
  <c r="E57" i="31"/>
  <c r="C57" i="31"/>
  <c r="B57" i="31"/>
  <c r="A57" i="31"/>
  <c r="AK56" i="31"/>
  <c r="AJ56" i="31"/>
  <c r="AI56" i="31"/>
  <c r="AH56" i="31"/>
  <c r="AG56" i="31"/>
  <c r="AF56" i="31"/>
  <c r="AE56" i="31"/>
  <c r="AD56" i="31"/>
  <c r="AC56" i="31"/>
  <c r="AB56" i="31"/>
  <c r="AA56" i="31"/>
  <c r="Z56" i="31"/>
  <c r="Y56" i="31"/>
  <c r="X56" i="31"/>
  <c r="W56" i="31"/>
  <c r="V56" i="31"/>
  <c r="U56" i="31"/>
  <c r="T56" i="31"/>
  <c r="S56" i="31"/>
  <c r="R56" i="31"/>
  <c r="Q56" i="31"/>
  <c r="P56" i="31"/>
  <c r="N56" i="31"/>
  <c r="L56" i="31"/>
  <c r="K56" i="31"/>
  <c r="J56" i="31"/>
  <c r="I56" i="31"/>
  <c r="G56" i="31"/>
  <c r="F56" i="31"/>
  <c r="E56" i="31"/>
  <c r="C56" i="31"/>
  <c r="B56" i="31"/>
  <c r="A56" i="31"/>
  <c r="AK55" i="31"/>
  <c r="AJ55" i="31"/>
  <c r="AI55" i="31"/>
  <c r="AH55" i="31"/>
  <c r="AG55" i="31"/>
  <c r="AF55" i="31"/>
  <c r="AE55" i="31"/>
  <c r="AD55" i="31"/>
  <c r="AC55" i="31"/>
  <c r="AB55" i="31"/>
  <c r="AA55" i="31"/>
  <c r="Z55" i="31"/>
  <c r="Y55" i="31"/>
  <c r="X55" i="31"/>
  <c r="W55" i="31"/>
  <c r="V55" i="31"/>
  <c r="U55" i="31"/>
  <c r="T55" i="31"/>
  <c r="S55" i="31"/>
  <c r="R55" i="31"/>
  <c r="Q55" i="31"/>
  <c r="P55" i="31"/>
  <c r="N55" i="31"/>
  <c r="L55" i="31"/>
  <c r="K55" i="31"/>
  <c r="J55" i="31"/>
  <c r="I55" i="31"/>
  <c r="G55" i="31"/>
  <c r="F55" i="31"/>
  <c r="E55" i="31"/>
  <c r="C55" i="31"/>
  <c r="B55" i="31"/>
  <c r="A55" i="31"/>
  <c r="AK54" i="31"/>
  <c r="AJ54" i="31"/>
  <c r="AI54" i="31"/>
  <c r="AH54" i="31"/>
  <c r="AG54" i="31"/>
  <c r="AF54" i="31"/>
  <c r="AE54" i="31"/>
  <c r="AD54" i="31"/>
  <c r="AC54" i="31"/>
  <c r="AB54" i="31"/>
  <c r="AA54" i="31"/>
  <c r="Z54" i="31"/>
  <c r="Y54" i="31"/>
  <c r="X54" i="31"/>
  <c r="W54" i="31"/>
  <c r="V54" i="31"/>
  <c r="U54" i="31"/>
  <c r="T54" i="31"/>
  <c r="S54" i="31"/>
  <c r="R54" i="31"/>
  <c r="Q54" i="31"/>
  <c r="P54" i="31"/>
  <c r="N54" i="31"/>
  <c r="L54" i="31"/>
  <c r="K54" i="31"/>
  <c r="J54" i="31"/>
  <c r="I54" i="31"/>
  <c r="G54" i="31"/>
  <c r="F54" i="31"/>
  <c r="E54" i="31"/>
  <c r="C54" i="31"/>
  <c r="B54" i="31"/>
  <c r="A54" i="31"/>
  <c r="AK53" i="31"/>
  <c r="AJ53" i="31"/>
  <c r="AI53" i="31"/>
  <c r="AH53" i="31"/>
  <c r="AG53" i="31"/>
  <c r="AF53" i="31"/>
  <c r="AE53" i="31"/>
  <c r="AD53" i="31"/>
  <c r="AC53" i="31"/>
  <c r="AB53" i="31"/>
  <c r="AA53" i="31"/>
  <c r="Z53" i="31"/>
  <c r="Y53" i="31"/>
  <c r="X53" i="31"/>
  <c r="W53" i="31"/>
  <c r="V53" i="31"/>
  <c r="U53" i="31"/>
  <c r="T53" i="31"/>
  <c r="S53" i="31"/>
  <c r="R53" i="31"/>
  <c r="Q53" i="31"/>
  <c r="P53" i="31"/>
  <c r="N53" i="31"/>
  <c r="L53" i="31"/>
  <c r="K53" i="31"/>
  <c r="J53" i="31"/>
  <c r="I53" i="31"/>
  <c r="G53" i="31"/>
  <c r="F53" i="31"/>
  <c r="E53" i="31"/>
  <c r="C53" i="31"/>
  <c r="B53" i="31"/>
  <c r="A53" i="31"/>
  <c r="AK52" i="31"/>
  <c r="AJ52" i="31"/>
  <c r="AI52" i="31"/>
  <c r="AH52" i="31"/>
  <c r="AG52" i="31"/>
  <c r="AF52" i="31"/>
  <c r="AE52" i="31"/>
  <c r="AD52" i="31"/>
  <c r="AC52" i="31"/>
  <c r="AB52" i="31"/>
  <c r="AA52" i="31"/>
  <c r="Z52" i="31"/>
  <c r="Y52" i="31"/>
  <c r="X52" i="31"/>
  <c r="W52" i="31"/>
  <c r="V52" i="31"/>
  <c r="U52" i="31"/>
  <c r="T52" i="31"/>
  <c r="S52" i="31"/>
  <c r="R52" i="31"/>
  <c r="Q52" i="31"/>
  <c r="P52" i="31"/>
  <c r="N52" i="31"/>
  <c r="L52" i="31"/>
  <c r="K52" i="31"/>
  <c r="J52" i="31"/>
  <c r="I52" i="31"/>
  <c r="G52" i="31"/>
  <c r="F52" i="31"/>
  <c r="E52" i="31"/>
  <c r="C52" i="31"/>
  <c r="B52" i="31"/>
  <c r="A52" i="31"/>
  <c r="AK51" i="31"/>
  <c r="AJ51" i="31"/>
  <c r="AI51" i="31"/>
  <c r="AG51" i="31"/>
  <c r="AF51" i="31"/>
  <c r="AE51" i="31"/>
  <c r="AD51" i="31"/>
  <c r="AC51" i="31"/>
  <c r="AB51" i="31"/>
  <c r="AA51" i="31"/>
  <c r="Z51" i="31"/>
  <c r="Y51" i="31"/>
  <c r="X51" i="31"/>
  <c r="W51" i="31"/>
  <c r="V51" i="31"/>
  <c r="U51" i="31"/>
  <c r="T51" i="31"/>
  <c r="S51" i="31"/>
  <c r="R51" i="31"/>
  <c r="Q51" i="31"/>
  <c r="P51" i="31"/>
  <c r="N51" i="31"/>
  <c r="L51" i="31"/>
  <c r="K51" i="31"/>
  <c r="J51" i="31"/>
  <c r="I51" i="31"/>
  <c r="G51" i="31"/>
  <c r="F51" i="31"/>
  <c r="E51" i="31"/>
  <c r="C51" i="31"/>
  <c r="B51" i="31"/>
  <c r="A51" i="31"/>
  <c r="AK50" i="31"/>
  <c r="AJ50" i="31"/>
  <c r="AI50" i="31"/>
  <c r="AH50" i="31"/>
  <c r="AG50" i="31"/>
  <c r="AF50" i="31"/>
  <c r="AE50" i="31"/>
  <c r="AD50" i="31"/>
  <c r="AC50" i="31"/>
  <c r="AB50" i="31"/>
  <c r="AA50" i="31"/>
  <c r="Z50" i="31"/>
  <c r="Y50" i="31"/>
  <c r="X50" i="31"/>
  <c r="W50" i="31"/>
  <c r="V50" i="31"/>
  <c r="U50" i="31"/>
  <c r="T50" i="31"/>
  <c r="S50" i="31"/>
  <c r="R50" i="31"/>
  <c r="Q50" i="31"/>
  <c r="P50" i="31"/>
  <c r="N50" i="31"/>
  <c r="L50" i="31"/>
  <c r="K50" i="31"/>
  <c r="J50" i="31"/>
  <c r="I50" i="31"/>
  <c r="G50" i="31"/>
  <c r="F50" i="31"/>
  <c r="E50" i="31"/>
  <c r="C50" i="31"/>
  <c r="B50" i="31"/>
  <c r="A50" i="31"/>
  <c r="AK49" i="31"/>
  <c r="AJ49" i="31"/>
  <c r="AI49" i="31"/>
  <c r="AH49" i="31"/>
  <c r="AG49" i="31"/>
  <c r="AF49" i="31"/>
  <c r="AE49" i="31"/>
  <c r="AD49" i="31"/>
  <c r="AC49" i="31"/>
  <c r="AB49" i="31"/>
  <c r="AA49" i="31"/>
  <c r="Z49" i="31"/>
  <c r="Y49" i="31"/>
  <c r="X49" i="31"/>
  <c r="W49" i="31"/>
  <c r="V49" i="31"/>
  <c r="U49" i="31"/>
  <c r="T49" i="31"/>
  <c r="S49" i="31"/>
  <c r="R49" i="31"/>
  <c r="Q49" i="31"/>
  <c r="P49" i="31"/>
  <c r="N49" i="31"/>
  <c r="L49" i="31"/>
  <c r="K49" i="31"/>
  <c r="J49" i="31"/>
  <c r="I49" i="31"/>
  <c r="G49" i="31"/>
  <c r="F49" i="31"/>
  <c r="E49" i="31"/>
  <c r="C49" i="31"/>
  <c r="B49" i="31"/>
  <c r="A49" i="31"/>
  <c r="AK48" i="31"/>
  <c r="AJ48" i="31"/>
  <c r="AI48" i="31"/>
  <c r="AH48" i="31"/>
  <c r="AG48" i="31"/>
  <c r="AF48" i="31"/>
  <c r="AE48" i="31"/>
  <c r="AD48" i="31"/>
  <c r="AC48" i="31"/>
  <c r="AB48" i="31"/>
  <c r="AA48" i="31"/>
  <c r="Z48" i="31"/>
  <c r="Y48" i="31"/>
  <c r="X48" i="31"/>
  <c r="W48" i="31"/>
  <c r="V48" i="31"/>
  <c r="U48" i="31"/>
  <c r="T48" i="31"/>
  <c r="S48" i="31"/>
  <c r="R48" i="31"/>
  <c r="Q48" i="31"/>
  <c r="P48" i="31"/>
  <c r="N48" i="31"/>
  <c r="L48" i="31"/>
  <c r="K48" i="31"/>
  <c r="J48" i="31"/>
  <c r="I48" i="31"/>
  <c r="G48" i="31"/>
  <c r="F48" i="31"/>
  <c r="E48" i="31"/>
  <c r="C48" i="31"/>
  <c r="B48" i="31"/>
  <c r="A48" i="31"/>
  <c r="AK47" i="31"/>
  <c r="AJ47" i="31"/>
  <c r="AI47" i="31"/>
  <c r="AH47" i="31"/>
  <c r="AG47" i="31"/>
  <c r="AF47" i="31"/>
  <c r="AD47" i="31"/>
  <c r="AC47" i="31"/>
  <c r="AB47" i="31"/>
  <c r="AA47" i="31"/>
  <c r="Z47" i="31"/>
  <c r="Y47" i="31"/>
  <c r="X47" i="31"/>
  <c r="W47" i="31"/>
  <c r="V47" i="31"/>
  <c r="U47" i="31"/>
  <c r="T47" i="31"/>
  <c r="S47" i="31"/>
  <c r="R47" i="31"/>
  <c r="Q47" i="31"/>
  <c r="P47" i="31"/>
  <c r="N47" i="31"/>
  <c r="L47" i="31"/>
  <c r="K47" i="31"/>
  <c r="J47" i="31"/>
  <c r="I47" i="31"/>
  <c r="G47" i="31"/>
  <c r="F47" i="31"/>
  <c r="E47" i="31"/>
  <c r="C47" i="31"/>
  <c r="B47" i="31"/>
  <c r="A47" i="31"/>
  <c r="AK46" i="31"/>
  <c r="AJ46" i="31"/>
  <c r="AI46" i="31"/>
  <c r="AH46" i="31"/>
  <c r="AG46" i="31"/>
  <c r="AF46" i="31"/>
  <c r="AD46" i="31"/>
  <c r="AC46" i="31"/>
  <c r="AB46" i="31"/>
  <c r="AA46" i="31"/>
  <c r="Z46" i="31"/>
  <c r="Y46" i="31"/>
  <c r="X46" i="31"/>
  <c r="W46" i="31"/>
  <c r="V46" i="31"/>
  <c r="U46" i="31"/>
  <c r="T46" i="31"/>
  <c r="S46" i="31"/>
  <c r="R46" i="31"/>
  <c r="Q46" i="31"/>
  <c r="P46" i="31"/>
  <c r="N46" i="31"/>
  <c r="L46" i="31"/>
  <c r="K46" i="31"/>
  <c r="J46" i="31"/>
  <c r="I46" i="31"/>
  <c r="G46" i="31"/>
  <c r="F46" i="31"/>
  <c r="E46" i="31"/>
  <c r="C46" i="31"/>
  <c r="B46" i="31"/>
  <c r="A46" i="31"/>
  <c r="AK45" i="31"/>
  <c r="AJ45" i="31"/>
  <c r="AI45" i="31"/>
  <c r="AH45" i="31"/>
  <c r="AG45" i="31"/>
  <c r="AF45" i="31"/>
  <c r="AD45" i="31"/>
  <c r="AC45" i="31"/>
  <c r="AB45" i="31"/>
  <c r="AA45" i="31"/>
  <c r="Z45" i="31"/>
  <c r="Y45" i="31"/>
  <c r="X45" i="31"/>
  <c r="W45" i="31"/>
  <c r="V45" i="31"/>
  <c r="U45" i="31"/>
  <c r="T45" i="31"/>
  <c r="S45" i="31"/>
  <c r="R45" i="31"/>
  <c r="Q45" i="31"/>
  <c r="P45" i="31"/>
  <c r="N45" i="31"/>
  <c r="L45" i="31"/>
  <c r="K45" i="31"/>
  <c r="J45" i="31"/>
  <c r="I45" i="31"/>
  <c r="G45" i="31"/>
  <c r="F45" i="31"/>
  <c r="E45" i="31"/>
  <c r="C45" i="31"/>
  <c r="B45" i="31"/>
  <c r="A45" i="31"/>
  <c r="AK44" i="31"/>
  <c r="AJ44" i="31"/>
  <c r="AI44" i="31"/>
  <c r="AH44" i="31"/>
  <c r="AG44" i="31"/>
  <c r="AF44" i="31"/>
  <c r="AD44" i="31"/>
  <c r="AC44" i="31"/>
  <c r="AB44" i="31"/>
  <c r="AA44" i="31"/>
  <c r="Z44" i="31"/>
  <c r="Y44" i="31"/>
  <c r="X44" i="31"/>
  <c r="W44" i="31"/>
  <c r="V44" i="31"/>
  <c r="U44" i="31"/>
  <c r="T44" i="31"/>
  <c r="S44" i="31"/>
  <c r="R44" i="31"/>
  <c r="Q44" i="31"/>
  <c r="P44" i="31"/>
  <c r="N44" i="31"/>
  <c r="L44" i="31"/>
  <c r="K44" i="31"/>
  <c r="J44" i="31"/>
  <c r="I44" i="31"/>
  <c r="G44" i="31"/>
  <c r="F44" i="31"/>
  <c r="E44" i="31"/>
  <c r="C44" i="31"/>
  <c r="B44" i="31"/>
  <c r="A44" i="31"/>
  <c r="AK43" i="31"/>
  <c r="AJ43" i="31"/>
  <c r="AI43" i="31"/>
  <c r="AH43" i="31"/>
  <c r="AG43" i="31"/>
  <c r="AF43" i="31"/>
  <c r="AD43" i="31"/>
  <c r="AC43" i="31"/>
  <c r="AB43" i="31"/>
  <c r="AA43" i="31"/>
  <c r="Z43" i="31"/>
  <c r="Y43" i="31"/>
  <c r="X43" i="31"/>
  <c r="W43" i="31"/>
  <c r="V43" i="31"/>
  <c r="U43" i="31"/>
  <c r="T43" i="31"/>
  <c r="S43" i="31"/>
  <c r="R43" i="31"/>
  <c r="Q43" i="31"/>
  <c r="P43" i="31"/>
  <c r="N43" i="31"/>
  <c r="L43" i="31"/>
  <c r="K43" i="31"/>
  <c r="J43" i="31"/>
  <c r="I43" i="31"/>
  <c r="G43" i="31"/>
  <c r="F43" i="31"/>
  <c r="E43" i="31"/>
  <c r="C43" i="31"/>
  <c r="B43" i="31"/>
  <c r="A43" i="31"/>
  <c r="AK42" i="31"/>
  <c r="AJ42" i="31"/>
  <c r="AI42" i="31"/>
  <c r="AH42" i="31"/>
  <c r="AG42" i="31"/>
  <c r="AF42" i="31"/>
  <c r="AD42" i="31"/>
  <c r="AC42" i="31"/>
  <c r="AB42" i="31"/>
  <c r="AA42" i="31"/>
  <c r="Z42" i="31"/>
  <c r="Y42" i="31"/>
  <c r="X42" i="31"/>
  <c r="W42" i="31"/>
  <c r="V42" i="31"/>
  <c r="U42" i="31"/>
  <c r="T42" i="31"/>
  <c r="S42" i="31"/>
  <c r="R42" i="31"/>
  <c r="Q42" i="31"/>
  <c r="P42" i="31"/>
  <c r="N42" i="31"/>
  <c r="L42" i="31"/>
  <c r="K42" i="31"/>
  <c r="J42" i="31"/>
  <c r="I42" i="31"/>
  <c r="G42" i="31"/>
  <c r="F42" i="31"/>
  <c r="E42" i="31"/>
  <c r="C42" i="31"/>
  <c r="B42" i="31"/>
  <c r="A42" i="31"/>
  <c r="AK41" i="31"/>
  <c r="AJ41" i="31"/>
  <c r="AI41" i="31"/>
  <c r="AH41" i="31"/>
  <c r="AG41" i="31"/>
  <c r="AF41" i="31"/>
  <c r="AD41" i="31"/>
  <c r="AC41" i="31"/>
  <c r="AB41" i="31"/>
  <c r="AA41" i="31"/>
  <c r="Z41" i="31"/>
  <c r="Y41" i="31"/>
  <c r="X41" i="31"/>
  <c r="W41" i="31"/>
  <c r="V41" i="31"/>
  <c r="U41" i="31"/>
  <c r="T41" i="31"/>
  <c r="S41" i="31"/>
  <c r="R41" i="31"/>
  <c r="Q41" i="31"/>
  <c r="P41" i="31"/>
  <c r="N41" i="31"/>
  <c r="L41" i="31"/>
  <c r="K41" i="31"/>
  <c r="J41" i="31"/>
  <c r="I41" i="31"/>
  <c r="G41" i="31"/>
  <c r="F41" i="31"/>
  <c r="E41" i="31"/>
  <c r="C41" i="31"/>
  <c r="B41" i="31"/>
  <c r="A41" i="31"/>
  <c r="AK40" i="31"/>
  <c r="AJ40" i="31"/>
  <c r="AI40" i="31"/>
  <c r="AH40" i="31"/>
  <c r="AG40" i="31"/>
  <c r="AF40" i="31"/>
  <c r="AD40" i="31"/>
  <c r="AC40" i="31"/>
  <c r="AB40" i="31"/>
  <c r="AA40" i="31"/>
  <c r="Z40" i="31"/>
  <c r="Y40" i="31"/>
  <c r="X40" i="31"/>
  <c r="W40" i="31"/>
  <c r="V40" i="31"/>
  <c r="U40" i="31"/>
  <c r="T40" i="31"/>
  <c r="S40" i="31"/>
  <c r="R40" i="31"/>
  <c r="Q40" i="31"/>
  <c r="P40" i="31"/>
  <c r="N40" i="31"/>
  <c r="L40" i="31"/>
  <c r="K40" i="31"/>
  <c r="J40" i="31"/>
  <c r="I40" i="31"/>
  <c r="G40" i="31"/>
  <c r="F40" i="31"/>
  <c r="E40" i="31"/>
  <c r="C40" i="31"/>
  <c r="B40" i="31"/>
  <c r="A40" i="31"/>
  <c r="AK39" i="31"/>
  <c r="AJ39" i="31"/>
  <c r="AI39" i="31"/>
  <c r="AH39" i="31"/>
  <c r="AG39" i="31"/>
  <c r="AF39" i="31"/>
  <c r="AD39" i="31"/>
  <c r="AC39" i="31"/>
  <c r="AB39" i="31"/>
  <c r="AA39" i="31"/>
  <c r="Z39" i="31"/>
  <c r="Y39" i="31"/>
  <c r="X39" i="31"/>
  <c r="W39" i="31"/>
  <c r="V39" i="31"/>
  <c r="U39" i="31"/>
  <c r="T39" i="31"/>
  <c r="S39" i="31"/>
  <c r="R39" i="31"/>
  <c r="Q39" i="31"/>
  <c r="P39" i="31"/>
  <c r="N39" i="31"/>
  <c r="L39" i="31"/>
  <c r="K39" i="31"/>
  <c r="J39" i="31"/>
  <c r="I39" i="31"/>
  <c r="G39" i="31"/>
  <c r="F39" i="31"/>
  <c r="E39" i="31"/>
  <c r="C39" i="31"/>
  <c r="B39" i="31"/>
  <c r="A39" i="31"/>
  <c r="AK38" i="31"/>
  <c r="AJ38" i="31"/>
  <c r="AI38" i="31"/>
  <c r="AH38" i="31"/>
  <c r="AG38" i="31"/>
  <c r="AF38" i="31"/>
  <c r="AD38" i="31"/>
  <c r="AC38" i="31"/>
  <c r="AB38" i="31"/>
  <c r="AA38" i="31"/>
  <c r="Z38" i="31"/>
  <c r="Y38" i="31"/>
  <c r="X38" i="31"/>
  <c r="W38" i="31"/>
  <c r="V38" i="31"/>
  <c r="U38" i="31"/>
  <c r="T38" i="31"/>
  <c r="S38" i="31"/>
  <c r="R38" i="31"/>
  <c r="Q38" i="31"/>
  <c r="P38" i="31"/>
  <c r="N38" i="31"/>
  <c r="L38" i="31"/>
  <c r="K38" i="31"/>
  <c r="J38" i="31"/>
  <c r="I38" i="31"/>
  <c r="G38" i="31"/>
  <c r="F38" i="31"/>
  <c r="E38" i="31"/>
  <c r="C38" i="31"/>
  <c r="B38" i="31"/>
  <c r="A38" i="31"/>
  <c r="AK37" i="31"/>
  <c r="AJ37" i="31"/>
  <c r="AI37" i="31"/>
  <c r="AH37" i="31"/>
  <c r="AG37" i="31"/>
  <c r="AF37" i="31"/>
  <c r="AD37" i="31"/>
  <c r="AC37" i="31"/>
  <c r="AB37" i="31"/>
  <c r="AA37" i="31"/>
  <c r="Z37" i="31"/>
  <c r="Y37" i="31"/>
  <c r="X37" i="31"/>
  <c r="W37" i="31"/>
  <c r="V37" i="31"/>
  <c r="U37" i="31"/>
  <c r="T37" i="31"/>
  <c r="S37" i="31"/>
  <c r="R37" i="31"/>
  <c r="Q37" i="31"/>
  <c r="P37" i="31"/>
  <c r="N37" i="31"/>
  <c r="L37" i="31"/>
  <c r="K37" i="31"/>
  <c r="J37" i="31"/>
  <c r="I37" i="31"/>
  <c r="G37" i="31"/>
  <c r="F37" i="31"/>
  <c r="E37" i="31"/>
  <c r="C37" i="31"/>
  <c r="B37" i="31"/>
  <c r="A37" i="31"/>
  <c r="AK36" i="31"/>
  <c r="AJ36" i="31"/>
  <c r="AI36" i="31"/>
  <c r="AH36" i="31"/>
  <c r="AG36" i="31"/>
  <c r="AF36" i="31"/>
  <c r="AD36" i="31"/>
  <c r="AC36" i="31"/>
  <c r="AB36" i="31"/>
  <c r="AA36" i="31"/>
  <c r="Z36" i="31"/>
  <c r="Y36" i="31"/>
  <c r="X36" i="31"/>
  <c r="W36" i="31"/>
  <c r="V36" i="31"/>
  <c r="U36" i="31"/>
  <c r="T36" i="31"/>
  <c r="S36" i="31"/>
  <c r="R36" i="31"/>
  <c r="Q36" i="31"/>
  <c r="P36" i="31"/>
  <c r="N36" i="31"/>
  <c r="L36" i="31"/>
  <c r="K36" i="31"/>
  <c r="J36" i="31"/>
  <c r="I36" i="31"/>
  <c r="G36" i="31"/>
  <c r="F36" i="31"/>
  <c r="E36" i="31"/>
  <c r="C36" i="31"/>
  <c r="B36" i="31"/>
  <c r="A36" i="31"/>
  <c r="AK35" i="31"/>
  <c r="AJ35" i="31"/>
  <c r="AI35" i="31"/>
  <c r="AH35" i="31"/>
  <c r="AG35" i="31"/>
  <c r="AF35" i="31"/>
  <c r="AD35" i="31"/>
  <c r="AC35" i="31"/>
  <c r="AB35" i="31"/>
  <c r="AA35" i="31"/>
  <c r="Z35" i="31"/>
  <c r="Y35" i="31"/>
  <c r="X35" i="31"/>
  <c r="W35" i="31"/>
  <c r="V35" i="31"/>
  <c r="U35" i="31"/>
  <c r="T35" i="31"/>
  <c r="S35" i="31"/>
  <c r="R35" i="31"/>
  <c r="Q35" i="31"/>
  <c r="P35" i="31"/>
  <c r="N35" i="31"/>
  <c r="L35" i="31"/>
  <c r="K35" i="31"/>
  <c r="J35" i="31"/>
  <c r="I35" i="31"/>
  <c r="G35" i="31"/>
  <c r="F35" i="31"/>
  <c r="E35" i="31"/>
  <c r="C35" i="31"/>
  <c r="B35" i="31"/>
  <c r="A35" i="31"/>
  <c r="AK34" i="31"/>
  <c r="AJ34" i="31"/>
  <c r="AI34" i="31"/>
  <c r="AH34" i="31"/>
  <c r="AG34" i="31"/>
  <c r="AF34" i="31"/>
  <c r="AD34" i="31"/>
  <c r="AC34" i="31"/>
  <c r="AB34" i="31"/>
  <c r="AA34" i="31"/>
  <c r="Z34" i="31"/>
  <c r="Y34" i="31"/>
  <c r="X34" i="31"/>
  <c r="W34" i="31"/>
  <c r="V34" i="31"/>
  <c r="U34" i="31"/>
  <c r="T34" i="31"/>
  <c r="S34" i="31"/>
  <c r="R34" i="31"/>
  <c r="Q34" i="31"/>
  <c r="P34" i="31"/>
  <c r="N34" i="31"/>
  <c r="L34" i="31"/>
  <c r="K34" i="31"/>
  <c r="J34" i="31"/>
  <c r="I34" i="31"/>
  <c r="G34" i="31"/>
  <c r="F34" i="31"/>
  <c r="E34" i="31"/>
  <c r="C34" i="31"/>
  <c r="B34" i="31"/>
  <c r="A34" i="31"/>
  <c r="AK33" i="31"/>
  <c r="AJ33" i="31"/>
  <c r="AI33" i="31"/>
  <c r="AH33" i="31"/>
  <c r="AG33" i="31"/>
  <c r="AF33" i="31"/>
  <c r="AD33" i="31"/>
  <c r="AC33" i="31"/>
  <c r="AB33" i="31"/>
  <c r="AA33" i="31"/>
  <c r="Z33" i="31"/>
  <c r="Y33" i="31"/>
  <c r="X33" i="31"/>
  <c r="W33" i="31"/>
  <c r="V33" i="31"/>
  <c r="U33" i="31"/>
  <c r="T33" i="31"/>
  <c r="S33" i="31"/>
  <c r="R33" i="31"/>
  <c r="Q33" i="31"/>
  <c r="P33" i="31"/>
  <c r="N33" i="31"/>
  <c r="L33" i="31"/>
  <c r="K33" i="31"/>
  <c r="J33" i="31"/>
  <c r="I33" i="31"/>
  <c r="G33" i="31"/>
  <c r="F33" i="31"/>
  <c r="E33" i="31"/>
  <c r="C33" i="31"/>
  <c r="B33" i="31"/>
  <c r="A33" i="31"/>
  <c r="AK32" i="31"/>
  <c r="AJ32" i="31"/>
  <c r="AI32" i="31"/>
  <c r="AH32" i="31"/>
  <c r="AG32" i="31"/>
  <c r="AF32" i="31"/>
  <c r="AD32" i="31"/>
  <c r="AC32" i="31"/>
  <c r="AB32" i="31"/>
  <c r="AA32" i="31"/>
  <c r="Z32" i="31"/>
  <c r="Y32" i="31"/>
  <c r="X32" i="31"/>
  <c r="W32" i="31"/>
  <c r="V32" i="31"/>
  <c r="U32" i="31"/>
  <c r="T32" i="31"/>
  <c r="S32" i="31"/>
  <c r="R32" i="31"/>
  <c r="Q32" i="31"/>
  <c r="P32" i="31"/>
  <c r="N32" i="31"/>
  <c r="L32" i="31"/>
  <c r="K32" i="31"/>
  <c r="J32" i="31"/>
  <c r="I32" i="31"/>
  <c r="G32" i="31"/>
  <c r="F32" i="31"/>
  <c r="E32" i="31"/>
  <c r="C32" i="31"/>
  <c r="B32" i="31"/>
  <c r="A32" i="31"/>
  <c r="AK31" i="31"/>
  <c r="AJ31" i="31"/>
  <c r="AI31" i="31"/>
  <c r="AH31" i="31"/>
  <c r="AG31" i="31"/>
  <c r="AF31" i="31"/>
  <c r="AD31" i="31"/>
  <c r="AC31" i="31"/>
  <c r="AB31" i="31"/>
  <c r="AA31" i="31"/>
  <c r="Z31" i="31"/>
  <c r="Y31" i="31"/>
  <c r="X31" i="31"/>
  <c r="W31" i="31"/>
  <c r="V31" i="31"/>
  <c r="U31" i="31"/>
  <c r="T31" i="31"/>
  <c r="S31" i="31"/>
  <c r="R31" i="31"/>
  <c r="Q31" i="31"/>
  <c r="P31" i="31"/>
  <c r="N31" i="31"/>
  <c r="L31" i="31"/>
  <c r="K31" i="31"/>
  <c r="J31" i="31"/>
  <c r="I31" i="31"/>
  <c r="G31" i="31"/>
  <c r="F31" i="31"/>
  <c r="E31" i="31"/>
  <c r="C31" i="31"/>
  <c r="B31" i="31"/>
  <c r="A31" i="31"/>
  <c r="AK30" i="31"/>
  <c r="AJ30" i="31"/>
  <c r="AI30" i="31"/>
  <c r="AH30" i="31"/>
  <c r="AG30" i="31"/>
  <c r="AF30" i="31"/>
  <c r="AD30" i="31"/>
  <c r="AC30" i="31"/>
  <c r="AB30" i="31"/>
  <c r="AA30" i="31"/>
  <c r="Z30" i="31"/>
  <c r="Y30" i="31"/>
  <c r="X30" i="31"/>
  <c r="W30" i="31"/>
  <c r="V30" i="31"/>
  <c r="U30" i="31"/>
  <c r="T30" i="31"/>
  <c r="S30" i="31"/>
  <c r="R30" i="31"/>
  <c r="Q30" i="31"/>
  <c r="P30" i="31"/>
  <c r="N30" i="31"/>
  <c r="L30" i="31"/>
  <c r="K30" i="31"/>
  <c r="J30" i="31"/>
  <c r="I30" i="31"/>
  <c r="G30" i="31"/>
  <c r="F30" i="31"/>
  <c r="E30" i="31"/>
  <c r="C30" i="31"/>
  <c r="B30" i="31"/>
  <c r="A30" i="31"/>
  <c r="AK29" i="31"/>
  <c r="AJ29" i="31"/>
  <c r="AI29" i="31"/>
  <c r="AH29" i="31"/>
  <c r="AG29" i="31"/>
  <c r="AF29" i="31"/>
  <c r="AD29" i="31"/>
  <c r="AC29" i="31"/>
  <c r="AB29" i="31"/>
  <c r="AA29" i="31"/>
  <c r="Z29" i="31"/>
  <c r="Y29" i="31"/>
  <c r="X29" i="31"/>
  <c r="W29" i="31"/>
  <c r="V29" i="31"/>
  <c r="U29" i="31"/>
  <c r="T29" i="31"/>
  <c r="S29" i="31"/>
  <c r="R29" i="31"/>
  <c r="Q29" i="31"/>
  <c r="P29" i="31"/>
  <c r="N29" i="31"/>
  <c r="L29" i="31"/>
  <c r="K29" i="31"/>
  <c r="J29" i="31"/>
  <c r="I29" i="31"/>
  <c r="G29" i="31"/>
  <c r="F29" i="31"/>
  <c r="E29" i="31"/>
  <c r="C29" i="31"/>
  <c r="B29" i="31"/>
  <c r="A29" i="31"/>
  <c r="AK28" i="31"/>
  <c r="AJ28" i="31"/>
  <c r="AI28" i="31"/>
  <c r="AH28" i="31"/>
  <c r="AG28" i="31"/>
  <c r="AF28" i="31"/>
  <c r="AD28" i="31"/>
  <c r="AC28" i="31"/>
  <c r="AB28" i="31"/>
  <c r="AA28" i="31"/>
  <c r="Z28" i="31"/>
  <c r="Y28" i="31"/>
  <c r="X28" i="31"/>
  <c r="W28" i="31"/>
  <c r="V28" i="31"/>
  <c r="U28" i="31"/>
  <c r="T28" i="31"/>
  <c r="S28" i="31"/>
  <c r="R28" i="31"/>
  <c r="Q28" i="31"/>
  <c r="P28" i="31"/>
  <c r="N28" i="31"/>
  <c r="L28" i="31"/>
  <c r="K28" i="31"/>
  <c r="J28" i="31"/>
  <c r="I28" i="31"/>
  <c r="G28" i="31"/>
  <c r="F28" i="31"/>
  <c r="E28" i="31"/>
  <c r="C28" i="31"/>
  <c r="B28" i="31"/>
  <c r="A28" i="31"/>
  <c r="AK27" i="31"/>
  <c r="AJ27" i="31"/>
  <c r="AI27" i="31"/>
  <c r="AH27" i="31"/>
  <c r="AG27" i="31"/>
  <c r="AF27" i="31"/>
  <c r="AD27" i="31"/>
  <c r="AC27" i="31"/>
  <c r="AB27" i="31"/>
  <c r="AA27" i="31"/>
  <c r="Z27" i="31"/>
  <c r="Y27" i="31"/>
  <c r="X27" i="31"/>
  <c r="W27" i="31"/>
  <c r="V27" i="31"/>
  <c r="U27" i="31"/>
  <c r="T27" i="31"/>
  <c r="S27" i="31"/>
  <c r="R27" i="31"/>
  <c r="Q27" i="31"/>
  <c r="P27" i="31"/>
  <c r="N27" i="31"/>
  <c r="L27" i="31"/>
  <c r="K27" i="31"/>
  <c r="J27" i="31"/>
  <c r="I27" i="31"/>
  <c r="G27" i="31"/>
  <c r="F27" i="31"/>
  <c r="E27" i="31"/>
  <c r="C27" i="31"/>
  <c r="B27" i="31"/>
  <c r="A27" i="31"/>
  <c r="AK26" i="31"/>
  <c r="AJ26" i="31"/>
  <c r="AI26" i="31"/>
  <c r="AH26" i="31"/>
  <c r="AG26" i="31"/>
  <c r="AF26" i="31"/>
  <c r="AD26" i="31"/>
  <c r="AC26" i="31"/>
  <c r="AB26" i="31"/>
  <c r="AA26" i="31"/>
  <c r="Z26" i="31"/>
  <c r="Y26" i="31"/>
  <c r="X26" i="31"/>
  <c r="W26" i="31"/>
  <c r="V26" i="31"/>
  <c r="U26" i="31"/>
  <c r="T26" i="31"/>
  <c r="S26" i="31"/>
  <c r="R26" i="31"/>
  <c r="Q26" i="31"/>
  <c r="P26" i="31"/>
  <c r="N26" i="31"/>
  <c r="L26" i="31"/>
  <c r="K26" i="31"/>
  <c r="J26" i="31"/>
  <c r="I26" i="31"/>
  <c r="G26" i="31"/>
  <c r="F26" i="31"/>
  <c r="E26" i="31"/>
  <c r="C26" i="31"/>
  <c r="B26" i="31"/>
  <c r="A26" i="31"/>
  <c r="AK25" i="31"/>
  <c r="AJ25" i="31"/>
  <c r="AI25" i="31"/>
  <c r="AH25" i="31"/>
  <c r="AG25" i="31"/>
  <c r="AF25" i="31"/>
  <c r="AD25" i="31"/>
  <c r="AC25" i="31"/>
  <c r="AB25" i="31"/>
  <c r="AA25" i="31"/>
  <c r="Z25" i="31"/>
  <c r="Y25" i="31"/>
  <c r="X25" i="31"/>
  <c r="W25" i="31"/>
  <c r="V25" i="31"/>
  <c r="U25" i="31"/>
  <c r="T25" i="31"/>
  <c r="S25" i="31"/>
  <c r="R25" i="31"/>
  <c r="Q25" i="31"/>
  <c r="P25" i="31"/>
  <c r="N25" i="31"/>
  <c r="L25" i="31"/>
  <c r="K25" i="31"/>
  <c r="J25" i="31"/>
  <c r="I25" i="31"/>
  <c r="G25" i="31"/>
  <c r="F25" i="31"/>
  <c r="E25" i="31"/>
  <c r="C25" i="31"/>
  <c r="B25" i="31"/>
  <c r="A25" i="31"/>
  <c r="AK24" i="31"/>
  <c r="AJ24" i="31"/>
  <c r="AI24" i="31"/>
  <c r="AH24" i="31"/>
  <c r="AG24" i="31"/>
  <c r="AF24" i="31"/>
  <c r="AD24" i="31"/>
  <c r="AC24" i="31"/>
  <c r="AB24" i="31"/>
  <c r="AA24" i="31"/>
  <c r="Z24" i="31"/>
  <c r="Y24" i="31"/>
  <c r="X24" i="31"/>
  <c r="W24" i="31"/>
  <c r="V24" i="31"/>
  <c r="U24" i="31"/>
  <c r="T24" i="31"/>
  <c r="S24" i="31"/>
  <c r="R24" i="31"/>
  <c r="Q24" i="31"/>
  <c r="P24" i="31"/>
  <c r="N24" i="31"/>
  <c r="L24" i="31"/>
  <c r="K24" i="31"/>
  <c r="J24" i="31"/>
  <c r="I24" i="31"/>
  <c r="G24" i="31"/>
  <c r="F24" i="31"/>
  <c r="E24" i="31"/>
  <c r="C24" i="31"/>
  <c r="B24" i="31"/>
  <c r="A24" i="31"/>
  <c r="AK23" i="31"/>
  <c r="AJ23" i="31"/>
  <c r="AI23" i="31"/>
  <c r="AH23" i="31"/>
  <c r="AG23" i="31"/>
  <c r="AF23" i="31"/>
  <c r="AD23" i="31"/>
  <c r="AC23" i="31"/>
  <c r="AB23" i="31"/>
  <c r="AA23" i="31"/>
  <c r="Z23" i="31"/>
  <c r="Y23" i="31"/>
  <c r="X23" i="31"/>
  <c r="W23" i="31"/>
  <c r="V23" i="31"/>
  <c r="U23" i="31"/>
  <c r="T23" i="31"/>
  <c r="S23" i="31"/>
  <c r="R23" i="31"/>
  <c r="Q23" i="31"/>
  <c r="P23" i="31"/>
  <c r="N23" i="31"/>
  <c r="L23" i="31"/>
  <c r="K23" i="31"/>
  <c r="J23" i="31"/>
  <c r="I23" i="31"/>
  <c r="G23" i="31"/>
  <c r="F23" i="31"/>
  <c r="E23" i="31"/>
  <c r="C23" i="31"/>
  <c r="B23" i="31"/>
  <c r="A23" i="31"/>
  <c r="AK22" i="31"/>
  <c r="AJ22" i="31"/>
  <c r="AI22" i="31"/>
  <c r="AH22" i="31"/>
  <c r="AG22" i="31"/>
  <c r="AF22" i="31"/>
  <c r="AD22" i="31"/>
  <c r="AC22" i="31"/>
  <c r="AB22" i="31"/>
  <c r="AA22" i="31"/>
  <c r="Z22" i="31"/>
  <c r="Y22" i="31"/>
  <c r="X22" i="31"/>
  <c r="W22" i="31"/>
  <c r="V22" i="31"/>
  <c r="U22" i="31"/>
  <c r="T22" i="31"/>
  <c r="S22" i="31"/>
  <c r="R22" i="31"/>
  <c r="Q22" i="31"/>
  <c r="P22" i="31"/>
  <c r="N22" i="31"/>
  <c r="L22" i="31"/>
  <c r="K22" i="31"/>
  <c r="J22" i="31"/>
  <c r="I22" i="31"/>
  <c r="G22" i="31"/>
  <c r="F22" i="31"/>
  <c r="E22" i="31"/>
  <c r="C22" i="31"/>
  <c r="B22" i="31"/>
  <c r="A22" i="31"/>
  <c r="AK21" i="31"/>
  <c r="AJ21" i="31"/>
  <c r="AI21" i="31"/>
  <c r="AH21" i="31"/>
  <c r="AG21" i="31"/>
  <c r="AF21" i="31"/>
  <c r="AD21" i="31"/>
  <c r="AC21" i="31"/>
  <c r="AB21" i="31"/>
  <c r="AA21" i="31"/>
  <c r="Z21" i="31"/>
  <c r="Y21" i="31"/>
  <c r="X21" i="31"/>
  <c r="W21" i="31"/>
  <c r="V21" i="31"/>
  <c r="U21" i="31"/>
  <c r="T21" i="31"/>
  <c r="S21" i="31"/>
  <c r="R21" i="31"/>
  <c r="Q21" i="31"/>
  <c r="P21" i="31"/>
  <c r="N21" i="31"/>
  <c r="L21" i="31"/>
  <c r="K21" i="31"/>
  <c r="J21" i="31"/>
  <c r="I21" i="31"/>
  <c r="G21" i="31"/>
  <c r="F21" i="31"/>
  <c r="E21" i="31"/>
  <c r="C21" i="31"/>
  <c r="B21" i="31"/>
  <c r="A21" i="31"/>
  <c r="AK20" i="31"/>
  <c r="AJ20" i="31"/>
  <c r="AI20" i="31"/>
  <c r="AH20" i="31"/>
  <c r="AG20" i="31"/>
  <c r="AF20" i="31"/>
  <c r="AD20" i="31"/>
  <c r="AC20" i="31"/>
  <c r="AB20" i="31"/>
  <c r="AA20" i="31"/>
  <c r="Z20" i="31"/>
  <c r="Y20" i="31"/>
  <c r="X20" i="31"/>
  <c r="W20" i="31"/>
  <c r="V20" i="31"/>
  <c r="U20" i="31"/>
  <c r="T20" i="31"/>
  <c r="S20" i="31"/>
  <c r="R20" i="31"/>
  <c r="Q20" i="31"/>
  <c r="P20" i="31"/>
  <c r="N20" i="31"/>
  <c r="L20" i="31"/>
  <c r="K20" i="31"/>
  <c r="J20" i="31"/>
  <c r="I20" i="31"/>
  <c r="G20" i="31"/>
  <c r="F20" i="31"/>
  <c r="E20" i="31"/>
  <c r="C20" i="31"/>
  <c r="B20" i="31"/>
  <c r="A20" i="31"/>
  <c r="AK19" i="31"/>
  <c r="AJ19" i="31"/>
  <c r="AI19" i="31"/>
  <c r="AH19" i="31"/>
  <c r="AG19" i="31"/>
  <c r="AF19" i="31"/>
  <c r="AD19" i="31"/>
  <c r="AC19" i="31"/>
  <c r="AB19" i="31"/>
  <c r="AA19" i="31"/>
  <c r="Z19" i="31"/>
  <c r="Y19" i="31"/>
  <c r="X19" i="31"/>
  <c r="W19" i="31"/>
  <c r="V19" i="31"/>
  <c r="U19" i="31"/>
  <c r="T19" i="31"/>
  <c r="S19" i="31"/>
  <c r="R19" i="31"/>
  <c r="Q19" i="31"/>
  <c r="P19" i="31"/>
  <c r="N19" i="31"/>
  <c r="L19" i="31"/>
  <c r="K19" i="31"/>
  <c r="J19" i="31"/>
  <c r="I19" i="31"/>
  <c r="G19" i="31"/>
  <c r="F19" i="31"/>
  <c r="E19" i="31"/>
  <c r="C19" i="31"/>
  <c r="B19" i="31"/>
  <c r="A19" i="31"/>
  <c r="AK18" i="31"/>
  <c r="AJ18" i="31"/>
  <c r="AI18" i="31"/>
  <c r="AH18" i="31"/>
  <c r="AG18" i="31"/>
  <c r="AF18" i="31"/>
  <c r="AD18" i="31"/>
  <c r="AC18" i="31"/>
  <c r="AB18" i="31"/>
  <c r="AA18" i="31"/>
  <c r="Z18" i="31"/>
  <c r="Y18" i="31"/>
  <c r="X18" i="31"/>
  <c r="W18" i="31"/>
  <c r="V18" i="31"/>
  <c r="U18" i="31"/>
  <c r="T18" i="31"/>
  <c r="S18" i="31"/>
  <c r="R18" i="31"/>
  <c r="Q18" i="31"/>
  <c r="P18" i="31"/>
  <c r="N18" i="31"/>
  <c r="L18" i="31"/>
  <c r="K18" i="31"/>
  <c r="J18" i="31"/>
  <c r="I18" i="31"/>
  <c r="G18" i="31"/>
  <c r="F18" i="31"/>
  <c r="E18" i="31"/>
  <c r="C18" i="31"/>
  <c r="B18" i="31"/>
  <c r="A18" i="31"/>
  <c r="AK17" i="31"/>
  <c r="AJ17" i="31"/>
  <c r="AI17" i="31"/>
  <c r="AH17" i="31"/>
  <c r="AG17" i="31"/>
  <c r="AF17" i="31"/>
  <c r="AD17" i="31"/>
  <c r="AC17" i="31"/>
  <c r="AB17" i="31"/>
  <c r="AA17" i="31"/>
  <c r="Z17" i="31"/>
  <c r="Y17" i="31"/>
  <c r="X17" i="31"/>
  <c r="W17" i="31"/>
  <c r="V17" i="31"/>
  <c r="U17" i="31"/>
  <c r="T17" i="31"/>
  <c r="S17" i="31"/>
  <c r="R17" i="31"/>
  <c r="Q17" i="31"/>
  <c r="P17" i="31"/>
  <c r="N17" i="31"/>
  <c r="L17" i="31"/>
  <c r="K17" i="31"/>
  <c r="J17" i="31"/>
  <c r="I17" i="31"/>
  <c r="G17" i="31"/>
  <c r="F17" i="31"/>
  <c r="E17" i="31"/>
  <c r="C17" i="31"/>
  <c r="B17" i="31"/>
  <c r="A17" i="31"/>
  <c r="AK16" i="31"/>
  <c r="AJ16" i="31"/>
  <c r="AI16" i="31"/>
  <c r="AH16" i="31"/>
  <c r="AG16" i="31"/>
  <c r="AF16" i="31"/>
  <c r="AD16" i="31"/>
  <c r="AC16" i="31"/>
  <c r="AB16" i="31"/>
  <c r="AA16" i="31"/>
  <c r="Z16" i="31"/>
  <c r="Y16" i="31"/>
  <c r="X16" i="31"/>
  <c r="W16" i="31"/>
  <c r="V16" i="31"/>
  <c r="U16" i="31"/>
  <c r="T16" i="31"/>
  <c r="S16" i="31"/>
  <c r="R16" i="31"/>
  <c r="Q16" i="31"/>
  <c r="P16" i="31"/>
  <c r="N16" i="31"/>
  <c r="L16" i="31"/>
  <c r="K16" i="31"/>
  <c r="J16" i="31"/>
  <c r="I16" i="31"/>
  <c r="G16" i="31"/>
  <c r="F16" i="31"/>
  <c r="E16" i="31"/>
  <c r="C16" i="31"/>
  <c r="B16" i="31"/>
  <c r="A16" i="31"/>
  <c r="AK15" i="31"/>
  <c r="AJ15" i="31"/>
  <c r="AI15" i="31"/>
  <c r="AH15" i="31"/>
  <c r="AG15" i="31"/>
  <c r="AF15" i="31"/>
  <c r="AD15" i="31"/>
  <c r="AC15" i="31"/>
  <c r="AB15" i="31"/>
  <c r="AA15" i="31"/>
  <c r="Z15" i="31"/>
  <c r="Y15" i="31"/>
  <c r="X15" i="31"/>
  <c r="W15" i="31"/>
  <c r="V15" i="31"/>
  <c r="U15" i="31"/>
  <c r="T15" i="31"/>
  <c r="S15" i="31"/>
  <c r="R15" i="31"/>
  <c r="Q15" i="31"/>
  <c r="P15" i="31"/>
  <c r="N15" i="31"/>
  <c r="L15" i="31"/>
  <c r="K15" i="31"/>
  <c r="J15" i="31"/>
  <c r="I15" i="31"/>
  <c r="G15" i="31"/>
  <c r="F15" i="31"/>
  <c r="E15" i="31"/>
  <c r="C15" i="31"/>
  <c r="B15" i="31"/>
  <c r="A15" i="31"/>
  <c r="AJ14" i="31"/>
  <c r="AI14" i="31"/>
  <c r="AH14" i="31"/>
  <c r="AG14" i="31"/>
  <c r="AF14" i="31"/>
  <c r="AD14" i="31"/>
  <c r="AC14" i="31"/>
  <c r="AB14" i="31"/>
  <c r="AA14" i="31"/>
  <c r="Z14" i="31"/>
  <c r="Y14" i="31"/>
  <c r="X14" i="31"/>
  <c r="W14" i="31"/>
  <c r="V14" i="31"/>
  <c r="U14" i="31"/>
  <c r="T14" i="31"/>
  <c r="S14" i="31"/>
  <c r="R14" i="31"/>
  <c r="Q14" i="31"/>
  <c r="P14" i="31"/>
  <c r="N14" i="31"/>
  <c r="L14" i="31"/>
  <c r="K14" i="31"/>
  <c r="J14" i="31"/>
  <c r="I14" i="31"/>
  <c r="G14" i="31"/>
  <c r="F14" i="31"/>
  <c r="E14" i="31"/>
  <c r="C14" i="31"/>
  <c r="B14" i="31"/>
  <c r="A14" i="31"/>
  <c r="AK13" i="31"/>
  <c r="AJ13" i="31"/>
  <c r="AI13" i="31"/>
  <c r="AH13" i="31"/>
  <c r="AG13" i="31"/>
  <c r="AF13" i="31"/>
  <c r="AD13" i="31"/>
  <c r="AC13" i="31"/>
  <c r="AB13" i="31"/>
  <c r="AA13" i="31"/>
  <c r="Z13" i="31"/>
  <c r="Y13" i="31"/>
  <c r="X13" i="31"/>
  <c r="W13" i="31"/>
  <c r="V13" i="31"/>
  <c r="U13" i="31"/>
  <c r="T13" i="31"/>
  <c r="S13" i="31"/>
  <c r="R13" i="31"/>
  <c r="Q13" i="31"/>
  <c r="P13" i="31"/>
  <c r="N13" i="31"/>
  <c r="L13" i="31"/>
  <c r="K13" i="31"/>
  <c r="J13" i="31"/>
  <c r="I13" i="31"/>
  <c r="G13" i="31"/>
  <c r="F13" i="31"/>
  <c r="E13" i="31"/>
  <c r="C13" i="31"/>
  <c r="B13" i="31"/>
  <c r="A13" i="31"/>
  <c r="AK12" i="31"/>
  <c r="AJ12" i="31"/>
  <c r="AI12" i="31"/>
  <c r="AH12" i="31"/>
  <c r="AG12" i="31"/>
  <c r="AF12" i="31"/>
  <c r="AD12" i="31"/>
  <c r="AC12" i="31"/>
  <c r="AB12" i="31"/>
  <c r="AA12" i="31"/>
  <c r="Z12" i="31"/>
  <c r="Y12" i="31"/>
  <c r="X12" i="31"/>
  <c r="W12" i="31"/>
  <c r="V12" i="31"/>
  <c r="U12" i="31"/>
  <c r="T12" i="31"/>
  <c r="S12" i="31"/>
  <c r="R12" i="31"/>
  <c r="Q12" i="31"/>
  <c r="P12" i="31"/>
  <c r="N12" i="31"/>
  <c r="L12" i="31"/>
  <c r="K12" i="31"/>
  <c r="J12" i="31"/>
  <c r="I12" i="31"/>
  <c r="G12" i="31"/>
  <c r="F12" i="31"/>
  <c r="E12" i="31"/>
  <c r="C12" i="31"/>
  <c r="B12" i="31"/>
  <c r="A12" i="31"/>
  <c r="AK11" i="31"/>
  <c r="AJ11" i="31"/>
  <c r="AI11" i="31"/>
  <c r="AH11" i="31"/>
  <c r="AG11" i="31"/>
  <c r="AF11" i="31"/>
  <c r="AD11" i="31"/>
  <c r="AC11" i="31"/>
  <c r="AB11" i="31"/>
  <c r="AA11" i="31"/>
  <c r="Z11" i="31"/>
  <c r="Y11" i="31"/>
  <c r="X11" i="31"/>
  <c r="W11" i="31"/>
  <c r="V11" i="31"/>
  <c r="U11" i="31"/>
  <c r="T11" i="31"/>
  <c r="S11" i="31"/>
  <c r="R11" i="31"/>
  <c r="Q11" i="31"/>
  <c r="P11" i="31"/>
  <c r="N11" i="31"/>
  <c r="L11" i="31"/>
  <c r="K11" i="31"/>
  <c r="J11" i="31"/>
  <c r="I11" i="31"/>
  <c r="G11" i="31"/>
  <c r="F11" i="31"/>
  <c r="E11" i="31"/>
  <c r="C11" i="31"/>
  <c r="B11" i="31"/>
  <c r="A11" i="31"/>
  <c r="AK10" i="31"/>
  <c r="AJ10" i="31"/>
  <c r="AI10" i="31"/>
  <c r="AH10" i="31"/>
  <c r="AG10" i="31"/>
  <c r="AF10" i="31"/>
  <c r="AD10" i="31"/>
  <c r="AC10" i="31"/>
  <c r="AB10" i="31"/>
  <c r="AA10" i="31"/>
  <c r="Z10" i="31"/>
  <c r="Y10" i="31"/>
  <c r="X10" i="31"/>
  <c r="W10" i="31"/>
  <c r="V10" i="31"/>
  <c r="U10" i="31"/>
  <c r="T10" i="31"/>
  <c r="S10" i="31"/>
  <c r="R10" i="31"/>
  <c r="Q10" i="31"/>
  <c r="P10" i="31"/>
  <c r="N10" i="31"/>
  <c r="L10" i="31"/>
  <c r="K10" i="31"/>
  <c r="J10" i="31"/>
  <c r="I10" i="31"/>
  <c r="G10" i="31"/>
  <c r="F10" i="31"/>
  <c r="E10" i="31"/>
  <c r="C10" i="31"/>
  <c r="B10" i="31"/>
  <c r="A10" i="31"/>
  <c r="AK9" i="31"/>
  <c r="AJ9" i="31"/>
  <c r="AI9" i="31"/>
  <c r="AH9" i="31"/>
  <c r="AG9" i="31"/>
  <c r="AF9" i="31"/>
  <c r="AD9" i="31"/>
  <c r="AC9" i="31"/>
  <c r="AB9" i="31"/>
  <c r="AA9" i="31"/>
  <c r="Z9" i="31"/>
  <c r="Y9" i="31"/>
  <c r="X9" i="31"/>
  <c r="W9" i="31"/>
  <c r="V9" i="31"/>
  <c r="U9" i="31"/>
  <c r="T9" i="31"/>
  <c r="S9" i="31"/>
  <c r="R9" i="31"/>
  <c r="Q9" i="31"/>
  <c r="P9" i="31"/>
  <c r="N9" i="31"/>
  <c r="L9" i="31"/>
  <c r="K9" i="31"/>
  <c r="J9" i="31"/>
  <c r="I9" i="31"/>
  <c r="G9" i="31"/>
  <c r="F9" i="31"/>
  <c r="E9" i="31"/>
  <c r="C9" i="31"/>
  <c r="B9" i="31"/>
  <c r="A9" i="31"/>
  <c r="AK8" i="31"/>
  <c r="AJ8" i="31"/>
  <c r="AI8" i="31"/>
  <c r="AH8" i="31"/>
  <c r="AG8" i="31"/>
  <c r="AF8" i="31"/>
  <c r="AD8" i="31"/>
  <c r="AC8" i="31"/>
  <c r="AB8" i="31"/>
  <c r="AA8" i="31"/>
  <c r="Z8" i="31"/>
  <c r="Y8" i="31"/>
  <c r="X8" i="31"/>
  <c r="W8" i="31"/>
  <c r="V8" i="31"/>
  <c r="U8" i="31"/>
  <c r="T8" i="31"/>
  <c r="S8" i="31"/>
  <c r="R8" i="31"/>
  <c r="Q8" i="31"/>
  <c r="P8" i="31"/>
  <c r="N8" i="31"/>
  <c r="L8" i="31"/>
  <c r="K8" i="31"/>
  <c r="J8" i="31"/>
  <c r="I8" i="31"/>
  <c r="G8" i="31"/>
  <c r="F8" i="31"/>
  <c r="E8" i="31"/>
  <c r="C8" i="31"/>
  <c r="B8" i="31"/>
  <c r="A8" i="31"/>
  <c r="AK7" i="31"/>
  <c r="AJ7" i="31"/>
  <c r="AI7" i="31"/>
  <c r="AH7" i="31"/>
  <c r="AG7" i="31"/>
  <c r="AF7" i="31"/>
  <c r="AD7" i="31"/>
  <c r="AC7" i="31"/>
  <c r="AB7" i="31"/>
  <c r="AA7" i="31"/>
  <c r="Z7" i="31"/>
  <c r="Y7" i="31"/>
  <c r="X7" i="31"/>
  <c r="W7" i="31"/>
  <c r="V7" i="31"/>
  <c r="U7" i="31"/>
  <c r="T7" i="31"/>
  <c r="S7" i="31"/>
  <c r="R7" i="31"/>
  <c r="Q7" i="31"/>
  <c r="P7" i="31"/>
  <c r="N7" i="31"/>
  <c r="L7" i="31"/>
  <c r="K7" i="31"/>
  <c r="J7" i="31"/>
  <c r="I7" i="31"/>
  <c r="G7" i="31"/>
  <c r="F7" i="31"/>
  <c r="E7" i="31"/>
  <c r="C7" i="31"/>
  <c r="B7" i="31"/>
  <c r="A7" i="31"/>
  <c r="AK6" i="31"/>
  <c r="AJ6" i="31"/>
  <c r="AI6" i="31"/>
  <c r="AH6" i="31"/>
  <c r="AG6" i="31"/>
  <c r="AF6" i="31"/>
  <c r="AD6" i="31"/>
  <c r="AC6" i="31"/>
  <c r="AB6" i="31"/>
  <c r="AA6" i="31"/>
  <c r="Z6" i="31"/>
  <c r="Y6" i="31"/>
  <c r="X6" i="31"/>
  <c r="W6" i="31"/>
  <c r="V6" i="31"/>
  <c r="U6" i="31"/>
  <c r="T6" i="31"/>
  <c r="S6" i="31"/>
  <c r="R6" i="31"/>
  <c r="Q6" i="31"/>
  <c r="P6" i="31"/>
  <c r="N6" i="31"/>
  <c r="L6" i="31"/>
  <c r="K6" i="31"/>
  <c r="J6" i="31"/>
  <c r="I6" i="31"/>
  <c r="G6" i="31"/>
  <c r="F6" i="31"/>
  <c r="E6" i="31"/>
  <c r="C6" i="31"/>
  <c r="B6" i="31"/>
  <c r="A6" i="31"/>
  <c r="AK5" i="31"/>
  <c r="AJ5" i="31"/>
  <c r="AI5" i="31"/>
  <c r="AH5" i="31"/>
  <c r="AG5" i="31"/>
  <c r="AF5" i="31"/>
  <c r="AD5" i="31"/>
  <c r="AC5" i="31"/>
  <c r="AB5" i="31"/>
  <c r="AA5" i="31"/>
  <c r="Z5" i="31"/>
  <c r="Y5" i="31"/>
  <c r="X5" i="31"/>
  <c r="W5" i="31"/>
  <c r="V5" i="31"/>
  <c r="U5" i="31"/>
  <c r="T5" i="31"/>
  <c r="S5" i="31"/>
  <c r="R5" i="31"/>
  <c r="Q5" i="31"/>
  <c r="P5" i="31"/>
  <c r="N5" i="31"/>
  <c r="L5" i="31"/>
  <c r="K5" i="31"/>
  <c r="J5" i="31"/>
  <c r="I5" i="31"/>
  <c r="G5" i="31"/>
  <c r="F5" i="31"/>
  <c r="E5" i="31"/>
  <c r="C5" i="31"/>
  <c r="B5" i="31"/>
  <c r="A5" i="31"/>
  <c r="AK4" i="31"/>
  <c r="AJ4" i="31"/>
  <c r="AI4" i="31"/>
  <c r="AH4" i="31"/>
  <c r="AG4" i="31"/>
  <c r="AF4" i="31"/>
  <c r="AD4" i="31"/>
  <c r="AC4" i="31"/>
  <c r="AB4" i="31"/>
  <c r="AA4" i="31"/>
  <c r="Z4" i="31"/>
  <c r="Y4" i="31"/>
  <c r="X4" i="31"/>
  <c r="W4" i="31"/>
  <c r="V4" i="31"/>
  <c r="U4" i="31"/>
  <c r="T4" i="31"/>
  <c r="S4" i="31"/>
  <c r="R4" i="31"/>
  <c r="Q4" i="31"/>
  <c r="P4" i="31"/>
  <c r="N4" i="31"/>
  <c r="L4" i="31"/>
  <c r="K4" i="31"/>
  <c r="J4" i="31"/>
  <c r="I4" i="31"/>
  <c r="G4" i="31"/>
  <c r="F4" i="31"/>
  <c r="E4" i="31"/>
  <c r="C4" i="31"/>
  <c r="B4" i="31"/>
  <c r="A4" i="31"/>
  <c r="AK3" i="31"/>
  <c r="AJ3" i="31"/>
  <c r="AI3" i="31"/>
  <c r="AH3" i="31"/>
  <c r="AG3" i="31"/>
  <c r="AF3" i="31"/>
  <c r="AD3" i="31"/>
  <c r="AC3" i="31"/>
  <c r="AB3" i="31"/>
  <c r="AA3" i="31"/>
  <c r="Z3" i="31"/>
  <c r="Y3" i="31"/>
  <c r="X3" i="31"/>
  <c r="W3" i="31"/>
  <c r="V3" i="31"/>
  <c r="U3" i="31"/>
  <c r="T3" i="31"/>
  <c r="S3" i="31"/>
  <c r="R3" i="31"/>
  <c r="Q3" i="31"/>
  <c r="P3" i="31"/>
  <c r="N3" i="31"/>
  <c r="L3" i="31"/>
  <c r="K3" i="31"/>
  <c r="J3" i="31"/>
  <c r="I3" i="31"/>
  <c r="G3" i="31"/>
  <c r="F3" i="31"/>
  <c r="E3" i="31"/>
  <c r="C3" i="31"/>
  <c r="B3" i="31"/>
  <c r="A3" i="31"/>
  <c r="AK2" i="31"/>
  <c r="AJ2" i="31"/>
  <c r="AI2" i="31"/>
  <c r="AH2" i="31"/>
  <c r="AG2" i="31"/>
  <c r="AF2" i="31"/>
  <c r="AD2" i="31"/>
  <c r="AC2" i="31"/>
  <c r="AB2" i="31"/>
  <c r="AA2" i="31"/>
  <c r="Z2" i="31"/>
  <c r="Y2" i="31"/>
  <c r="X2" i="31"/>
  <c r="W2" i="31"/>
  <c r="V2" i="31"/>
  <c r="U2" i="31"/>
  <c r="T2" i="31"/>
  <c r="S2" i="31"/>
  <c r="R2" i="31"/>
  <c r="Q2" i="31"/>
  <c r="P2" i="31"/>
  <c r="N2" i="31"/>
  <c r="L2" i="31"/>
  <c r="K2" i="31"/>
  <c r="J2" i="31"/>
  <c r="I2" i="31"/>
  <c r="G2" i="31"/>
  <c r="F2" i="31"/>
  <c r="E2" i="31"/>
  <c r="C2" i="31"/>
  <c r="B2" i="31"/>
  <c r="A2" i="31"/>
  <c r="DH2" i="30"/>
  <c r="DG2" i="30"/>
  <c r="DE2" i="30"/>
  <c r="DD2" i="30"/>
  <c r="DC2" i="30"/>
  <c r="DB2" i="30"/>
  <c r="DA2" i="30"/>
  <c r="CZ2" i="30"/>
  <c r="CY2" i="30"/>
  <c r="CX2" i="30"/>
  <c r="CW2" i="30"/>
  <c r="CV2" i="30"/>
  <c r="CU2" i="30"/>
  <c r="CT2" i="30"/>
  <c r="CS2" i="30"/>
  <c r="CR2" i="30"/>
  <c r="CQ2" i="30"/>
  <c r="CO2" i="30"/>
  <c r="CN2" i="30"/>
  <c r="CM2" i="30"/>
  <c r="CL2" i="30"/>
  <c r="CK2" i="30"/>
  <c r="CJ2" i="30"/>
  <c r="CI2" i="30"/>
  <c r="CH2" i="30"/>
  <c r="CG2" i="30"/>
  <c r="CF2" i="30"/>
  <c r="CE2" i="30"/>
  <c r="CD2" i="30"/>
  <c r="CC2" i="30"/>
  <c r="CB2" i="30"/>
  <c r="CA2" i="30"/>
  <c r="BZ2" i="30"/>
  <c r="BY2" i="30"/>
  <c r="BX2" i="30"/>
  <c r="BW2" i="30"/>
  <c r="BV2" i="30"/>
  <c r="BU2" i="30"/>
  <c r="BT2" i="30"/>
  <c r="BS2" i="30"/>
  <c r="BR2" i="30"/>
  <c r="BO2" i="30"/>
  <c r="BM2" i="30"/>
  <c r="BL2" i="30"/>
  <c r="BJ2" i="30"/>
  <c r="BI2" i="30"/>
  <c r="BH2" i="30"/>
  <c r="BG2" i="30"/>
  <c r="BF2" i="30"/>
  <c r="BE2" i="30"/>
  <c r="BD2" i="30"/>
  <c r="BB2" i="30"/>
  <c r="BA2" i="30"/>
  <c r="AX2" i="30"/>
  <c r="AW2" i="30"/>
  <c r="AV2" i="30"/>
  <c r="AU2" i="30"/>
  <c r="AT2" i="30"/>
  <c r="AS2" i="30"/>
  <c r="AR2" i="30"/>
  <c r="AQ2" i="30"/>
  <c r="AP2" i="30"/>
  <c r="AO2" i="30"/>
  <c r="AJ2" i="30"/>
  <c r="AI2" i="30"/>
  <c r="AH2" i="30"/>
  <c r="AG2" i="30"/>
  <c r="AF2" i="30"/>
  <c r="AE2" i="30"/>
  <c r="AD2" i="30"/>
  <c r="AC2" i="30"/>
  <c r="AB2" i="30"/>
  <c r="AA2" i="30"/>
  <c r="Z2" i="30"/>
  <c r="Y2" i="30"/>
  <c r="X2" i="30"/>
  <c r="W2" i="30"/>
  <c r="V2" i="30"/>
  <c r="U2" i="30"/>
  <c r="T2" i="30"/>
  <c r="S2" i="30"/>
  <c r="R2" i="30"/>
  <c r="Q2" i="30"/>
  <c r="P2" i="30"/>
  <c r="O2" i="30"/>
  <c r="N2" i="30"/>
  <c r="M2" i="30"/>
  <c r="L2" i="30"/>
  <c r="K2" i="30"/>
  <c r="J2" i="30"/>
  <c r="I2" i="30"/>
  <c r="H2" i="30"/>
  <c r="G2" i="30"/>
  <c r="F2" i="30"/>
  <c r="E2" i="30"/>
  <c r="D2" i="30"/>
  <c r="B2" i="30"/>
  <c r="A2" i="30"/>
  <c r="BS2" i="29"/>
  <c r="BR2" i="29"/>
  <c r="BQ2" i="29"/>
  <c r="BP2" i="29"/>
  <c r="BO2" i="29"/>
  <c r="BN2" i="29"/>
  <c r="BM2" i="29"/>
  <c r="BL2" i="29"/>
  <c r="BK2" i="29"/>
  <c r="BJ2" i="29"/>
  <c r="BI2" i="29"/>
  <c r="BH2" i="29"/>
  <c r="BG2" i="29"/>
  <c r="BF2" i="29"/>
  <c r="BE2" i="29"/>
  <c r="BD2" i="29"/>
  <c r="BC2" i="29"/>
  <c r="BB2" i="29"/>
  <c r="BA2" i="29"/>
  <c r="AZ2" i="29"/>
  <c r="AY2" i="29"/>
  <c r="AX2" i="29"/>
  <c r="AW2" i="29"/>
  <c r="AV2" i="29"/>
  <c r="AU2" i="29"/>
  <c r="AT2" i="29"/>
  <c r="AS2" i="29"/>
  <c r="AR2" i="29"/>
  <c r="AQ2" i="29"/>
  <c r="AP2" i="29"/>
  <c r="AO2" i="29"/>
  <c r="AN2" i="29"/>
  <c r="AM2" i="29"/>
  <c r="AL2" i="29"/>
  <c r="AK2" i="29"/>
  <c r="AJ2" i="29"/>
  <c r="AI2" i="29"/>
  <c r="AH2" i="29"/>
  <c r="AG2" i="29"/>
  <c r="AF2" i="29"/>
  <c r="AE2" i="29"/>
  <c r="AD2" i="29"/>
  <c r="AC2" i="29"/>
  <c r="AB2" i="29"/>
  <c r="AA2" i="29"/>
  <c r="Z2" i="29"/>
  <c r="Y2" i="29"/>
  <c r="X2" i="29"/>
  <c r="W2" i="29"/>
  <c r="V2" i="29"/>
  <c r="U2" i="29"/>
  <c r="T2" i="29"/>
  <c r="S2" i="29"/>
  <c r="R2" i="29"/>
  <c r="Q2" i="29"/>
  <c r="P2" i="29"/>
  <c r="O2" i="29"/>
  <c r="N2" i="29"/>
  <c r="M2" i="29"/>
  <c r="L2" i="29"/>
  <c r="K2" i="29"/>
  <c r="J2" i="29"/>
  <c r="I2" i="29"/>
  <c r="H2" i="29"/>
  <c r="G2" i="29"/>
  <c r="F2" i="29"/>
  <c r="E2" i="29"/>
  <c r="D2" i="29"/>
  <c r="B2" i="29"/>
  <c r="A2" i="29"/>
  <c r="CE2" i="28"/>
  <c r="CD2" i="28"/>
  <c r="CC2" i="28"/>
  <c r="CB2" i="28"/>
  <c r="CA2" i="28"/>
  <c r="BZ2" i="28"/>
  <c r="BY2" i="28"/>
  <c r="BX2" i="28"/>
  <c r="BW2" i="28"/>
  <c r="BV2" i="28"/>
  <c r="BU2" i="28"/>
  <c r="BT2" i="28"/>
  <c r="BS2" i="28"/>
  <c r="BR2" i="28"/>
  <c r="BQ2" i="28"/>
  <c r="BP2" i="28"/>
  <c r="BO2" i="28"/>
  <c r="BN2" i="28"/>
  <c r="BM2" i="28"/>
  <c r="BL2" i="28"/>
  <c r="BK2" i="28"/>
  <c r="BJ2" i="28"/>
  <c r="BI2" i="28"/>
  <c r="BH2" i="28"/>
  <c r="BG2" i="28"/>
  <c r="BF2" i="28"/>
  <c r="BE2" i="28"/>
  <c r="BD2" i="28"/>
  <c r="BC2" i="28"/>
  <c r="BB2" i="28"/>
  <c r="BA2" i="28"/>
  <c r="AZ2" i="28"/>
  <c r="AY2" i="28"/>
  <c r="AX2" i="28"/>
  <c r="AR2" i="28"/>
  <c r="AQ2" i="28"/>
  <c r="AP2" i="28"/>
  <c r="AO2" i="28"/>
  <c r="AN2" i="28"/>
  <c r="AM2" i="28"/>
  <c r="AL2" i="28"/>
  <c r="AK2" i="28"/>
  <c r="AJ2" i="28"/>
  <c r="AI2" i="28"/>
  <c r="AH2" i="28"/>
  <c r="AG2" i="28"/>
  <c r="AF2" i="28"/>
  <c r="AE2" i="28"/>
  <c r="AD2" i="28"/>
  <c r="AC2" i="28"/>
  <c r="AB2" i="28"/>
  <c r="Z2" i="28"/>
  <c r="Y2" i="28"/>
  <c r="X2" i="28"/>
  <c r="W2" i="28"/>
  <c r="V2" i="28"/>
  <c r="U2" i="28"/>
  <c r="T2" i="28"/>
  <c r="S2" i="28"/>
  <c r="R2" i="28"/>
  <c r="Q2" i="28"/>
  <c r="P2" i="28"/>
  <c r="O2" i="28"/>
  <c r="N2" i="28"/>
  <c r="M2" i="28"/>
  <c r="L2" i="28"/>
  <c r="K2" i="28"/>
  <c r="J2" i="28"/>
  <c r="I2" i="28"/>
  <c r="H2" i="28"/>
  <c r="G2" i="28"/>
  <c r="F2" i="28"/>
  <c r="E2" i="28"/>
  <c r="D2" i="28"/>
  <c r="B2" i="28"/>
  <c r="A2" i="28"/>
  <c r="N2" i="18"/>
  <c r="M2" i="18"/>
  <c r="L2" i="18"/>
  <c r="K2" i="18"/>
  <c r="J2" i="18"/>
  <c r="I2" i="18"/>
  <c r="H2" i="18"/>
  <c r="G2" i="18"/>
  <c r="F2" i="18"/>
  <c r="E2" i="18"/>
  <c r="D2" i="18"/>
  <c r="C2" i="18"/>
  <c r="B2" i="18"/>
  <c r="A2" i="18"/>
  <c r="L612" i="34"/>
  <c r="D420" i="34"/>
  <c r="F420" i="34" s="1"/>
  <c r="D415" i="34"/>
  <c r="D416" i="34" s="1"/>
  <c r="E414" i="34" s="1"/>
  <c r="D381" i="34"/>
  <c r="D383" i="34" s="1"/>
  <c r="D366" i="34"/>
  <c r="D360" i="34"/>
  <c r="D340" i="34"/>
  <c r="D339" i="34"/>
  <c r="D329" i="34"/>
  <c r="D324" i="34"/>
  <c r="D306" i="34"/>
  <c r="D299" i="34"/>
  <c r="D291" i="34"/>
  <c r="D293" i="34" s="1"/>
  <c r="D281" i="34"/>
  <c r="D276" i="34"/>
  <c r="D256" i="34"/>
  <c r="D252" i="34"/>
  <c r="D245" i="34"/>
  <c r="D237" i="34"/>
  <c r="D233" i="34"/>
  <c r="C233" i="34"/>
  <c r="B233" i="34"/>
  <c r="E232" i="34"/>
  <c r="E231" i="34"/>
  <c r="E230" i="34"/>
  <c r="E229" i="34"/>
  <c r="E228" i="34"/>
  <c r="E227" i="34"/>
  <c r="E226" i="34"/>
  <c r="E225" i="34"/>
  <c r="D220" i="34"/>
  <c r="C220" i="34"/>
  <c r="B220" i="34"/>
  <c r="E219" i="34"/>
  <c r="E218" i="34"/>
  <c r="E217" i="34"/>
  <c r="E216" i="34"/>
  <c r="E215" i="34"/>
  <c r="E214" i="34"/>
  <c r="E213" i="34"/>
  <c r="E212" i="34"/>
  <c r="E211" i="34"/>
  <c r="D206" i="34"/>
  <c r="D202" i="34"/>
  <c r="D197" i="34"/>
  <c r="D193" i="34"/>
  <c r="D189" i="34"/>
  <c r="E170" i="34"/>
  <c r="E169" i="34"/>
  <c r="E168" i="34"/>
  <c r="E167" i="34"/>
  <c r="E166" i="34"/>
  <c r="E164" i="34"/>
  <c r="E163" i="34"/>
  <c r="E162" i="34"/>
  <c r="E161" i="34"/>
  <c r="E160" i="34"/>
  <c r="E158" i="34"/>
  <c r="E157" i="34"/>
  <c r="E156" i="34"/>
  <c r="E155" i="34"/>
  <c r="E154" i="34"/>
  <c r="E143" i="34"/>
  <c r="CE94" i="34"/>
  <c r="CF93" i="34"/>
  <c r="CE93" i="34"/>
  <c r="J612" i="34" s="1"/>
  <c r="CE92" i="34"/>
  <c r="I612" i="34" s="1"/>
  <c r="CE91" i="34"/>
  <c r="G612" i="34" s="1"/>
  <c r="CE90" i="34"/>
  <c r="D612" i="34" s="1"/>
  <c r="AV89" i="34"/>
  <c r="AU89" i="34"/>
  <c r="AT89" i="34"/>
  <c r="AS89" i="34"/>
  <c r="AR89" i="34"/>
  <c r="AQ89" i="34"/>
  <c r="AP89" i="34"/>
  <c r="AO89" i="34"/>
  <c r="AN89" i="34"/>
  <c r="AM89" i="34"/>
  <c r="AL89" i="34"/>
  <c r="AK89" i="34"/>
  <c r="AJ89" i="34"/>
  <c r="AI89" i="34"/>
  <c r="AH89" i="34"/>
  <c r="AG89" i="34"/>
  <c r="AF89" i="34"/>
  <c r="AE89" i="34"/>
  <c r="AD89" i="34"/>
  <c r="AC89" i="34"/>
  <c r="AB89" i="34"/>
  <c r="AA89" i="34"/>
  <c r="Z89" i="34"/>
  <c r="Y89" i="34"/>
  <c r="X89" i="34"/>
  <c r="W89" i="34"/>
  <c r="V89" i="34"/>
  <c r="U89" i="34"/>
  <c r="T89" i="34"/>
  <c r="S89" i="34"/>
  <c r="R89" i="34"/>
  <c r="Q89" i="34"/>
  <c r="P89" i="34"/>
  <c r="O89" i="34"/>
  <c r="N89" i="34"/>
  <c r="M89" i="34"/>
  <c r="L89" i="34"/>
  <c r="K89" i="34"/>
  <c r="J89" i="34"/>
  <c r="I89" i="34"/>
  <c r="H89" i="34"/>
  <c r="G89" i="34"/>
  <c r="F89" i="34"/>
  <c r="E89" i="34"/>
  <c r="D89" i="34"/>
  <c r="C89" i="34"/>
  <c r="CE88" i="34"/>
  <c r="CE87" i="34"/>
  <c r="CE84" i="34"/>
  <c r="CE83" i="34"/>
  <c r="CE82" i="34"/>
  <c r="CE81" i="34"/>
  <c r="CE80" i="34"/>
  <c r="CE79" i="34"/>
  <c r="CE78" i="34"/>
  <c r="CE77" i="34"/>
  <c r="CE76" i="34"/>
  <c r="CE75" i="34"/>
  <c r="CE74" i="34"/>
  <c r="CE73" i="34"/>
  <c r="CE72" i="34"/>
  <c r="CE71" i="34"/>
  <c r="CE70" i="34"/>
  <c r="CD69" i="34"/>
  <c r="C615" i="34" s="1"/>
  <c r="CC69" i="34"/>
  <c r="CB69" i="34"/>
  <c r="CA69" i="34"/>
  <c r="BZ69" i="34"/>
  <c r="BY69" i="34"/>
  <c r="BX69" i="34"/>
  <c r="BW69" i="34"/>
  <c r="BV69" i="34"/>
  <c r="BU69" i="34"/>
  <c r="BT69" i="34"/>
  <c r="BS69" i="34"/>
  <c r="BR69" i="34"/>
  <c r="BQ69" i="34"/>
  <c r="BP69" i="34"/>
  <c r="BO69" i="34"/>
  <c r="BN69" i="34"/>
  <c r="BM69" i="34"/>
  <c r="BL69" i="34"/>
  <c r="BK69" i="34"/>
  <c r="BJ69" i="34"/>
  <c r="BI69" i="34"/>
  <c r="BH69" i="34"/>
  <c r="BG69" i="34"/>
  <c r="BF69" i="34"/>
  <c r="BE69" i="34"/>
  <c r="BD69" i="34"/>
  <c r="BC69" i="34"/>
  <c r="BB69" i="34"/>
  <c r="BA69" i="34"/>
  <c r="AZ69" i="34"/>
  <c r="AY69" i="34"/>
  <c r="AX69" i="34"/>
  <c r="AW69" i="34"/>
  <c r="AV69" i="34"/>
  <c r="AU69" i="34"/>
  <c r="AT69" i="34"/>
  <c r="AS69" i="34"/>
  <c r="AR69" i="34"/>
  <c r="AQ69" i="34"/>
  <c r="AP69" i="34"/>
  <c r="AO69" i="34"/>
  <c r="AN69" i="34"/>
  <c r="AM69" i="34"/>
  <c r="AL69" i="34"/>
  <c r="AK69" i="34"/>
  <c r="AJ69" i="34"/>
  <c r="AI69" i="34"/>
  <c r="AH69" i="34"/>
  <c r="AG69" i="34"/>
  <c r="AF69" i="34"/>
  <c r="AE69" i="34"/>
  <c r="AD69" i="34"/>
  <c r="AC69" i="34"/>
  <c r="AB69" i="34"/>
  <c r="AA69" i="34"/>
  <c r="Z69" i="34"/>
  <c r="Y69" i="34"/>
  <c r="X69" i="34"/>
  <c r="W69" i="34"/>
  <c r="V69" i="34"/>
  <c r="U69" i="34"/>
  <c r="T69" i="34"/>
  <c r="S69" i="34"/>
  <c r="R69" i="34"/>
  <c r="Q69" i="34"/>
  <c r="P69" i="34"/>
  <c r="O69" i="34"/>
  <c r="N69" i="34"/>
  <c r="M69" i="34"/>
  <c r="L69" i="34"/>
  <c r="K69" i="34"/>
  <c r="J69" i="34"/>
  <c r="I69" i="34"/>
  <c r="H69" i="34"/>
  <c r="G69" i="34"/>
  <c r="F69" i="34"/>
  <c r="E69" i="34"/>
  <c r="D69" i="34"/>
  <c r="C69" i="34"/>
  <c r="CE68" i="34"/>
  <c r="CE66" i="34"/>
  <c r="CE65" i="34"/>
  <c r="CE64" i="34"/>
  <c r="F612" i="34" s="1"/>
  <c r="CE63" i="34"/>
  <c r="BT62" i="34"/>
  <c r="AI62" i="34"/>
  <c r="AA62" i="34"/>
  <c r="X62" i="34"/>
  <c r="CE61" i="34"/>
  <c r="CE60" i="34"/>
  <c r="H612" i="34" s="1"/>
  <c r="B53" i="34"/>
  <c r="CE51" i="34"/>
  <c r="B49" i="34"/>
  <c r="CD48" i="34"/>
  <c r="CC48" i="34"/>
  <c r="CC62" i="34" s="1"/>
  <c r="CB48" i="34"/>
  <c r="CB62" i="34" s="1"/>
  <c r="CA48" i="34"/>
  <c r="CA62" i="34" s="1"/>
  <c r="BZ48" i="34"/>
  <c r="BZ62" i="34" s="1"/>
  <c r="BY48" i="34"/>
  <c r="BY62" i="34" s="1"/>
  <c r="BX48" i="34"/>
  <c r="BX62" i="34" s="1"/>
  <c r="BW48" i="34"/>
  <c r="BW62" i="34" s="1"/>
  <c r="BV48" i="34"/>
  <c r="BV62" i="34" s="1"/>
  <c r="BU48" i="34"/>
  <c r="BU62" i="34" s="1"/>
  <c r="BT48" i="34"/>
  <c r="BS48" i="34"/>
  <c r="BS62" i="34" s="1"/>
  <c r="BR48" i="34"/>
  <c r="BR62" i="34" s="1"/>
  <c r="BQ48" i="34"/>
  <c r="BQ62" i="34" s="1"/>
  <c r="BP48" i="34"/>
  <c r="BP62" i="34" s="1"/>
  <c r="BO48" i="34"/>
  <c r="BO62" i="34" s="1"/>
  <c r="BN48" i="34"/>
  <c r="BN62" i="34" s="1"/>
  <c r="BM48" i="34"/>
  <c r="BM62" i="34" s="1"/>
  <c r="BL48" i="34"/>
  <c r="BL62" i="34" s="1"/>
  <c r="BK48" i="34"/>
  <c r="BK62" i="34" s="1"/>
  <c r="BJ48" i="34"/>
  <c r="BJ62" i="34" s="1"/>
  <c r="BI48" i="34"/>
  <c r="BI62" i="34" s="1"/>
  <c r="BH48" i="34"/>
  <c r="BH62" i="34" s="1"/>
  <c r="BG48" i="34"/>
  <c r="BG62" i="34" s="1"/>
  <c r="BF48" i="34"/>
  <c r="BF62" i="34" s="1"/>
  <c r="BE48" i="34"/>
  <c r="BE62" i="34" s="1"/>
  <c r="BD48" i="34"/>
  <c r="BD62" i="34" s="1"/>
  <c r="BC48" i="34"/>
  <c r="BC62" i="34" s="1"/>
  <c r="BB48" i="34"/>
  <c r="BB62" i="34" s="1"/>
  <c r="BA48" i="34"/>
  <c r="BA62" i="34" s="1"/>
  <c r="AZ48" i="34"/>
  <c r="AZ62" i="34" s="1"/>
  <c r="AY48" i="34"/>
  <c r="AY62" i="34" s="1"/>
  <c r="AX48" i="34"/>
  <c r="AX62" i="34" s="1"/>
  <c r="AW48" i="34"/>
  <c r="AW62" i="34" s="1"/>
  <c r="AV48" i="34"/>
  <c r="AV62" i="34" s="1"/>
  <c r="AU48" i="34"/>
  <c r="AU62" i="34" s="1"/>
  <c r="AT48" i="34"/>
  <c r="AT62" i="34" s="1"/>
  <c r="AS48" i="34"/>
  <c r="AS62" i="34" s="1"/>
  <c r="AR48" i="34"/>
  <c r="AR62" i="34" s="1"/>
  <c r="AQ48" i="34"/>
  <c r="AQ62" i="34" s="1"/>
  <c r="AP48" i="34"/>
  <c r="AP62" i="34" s="1"/>
  <c r="AO48" i="34"/>
  <c r="AO62" i="34" s="1"/>
  <c r="AN48" i="34"/>
  <c r="AN62" i="34" s="1"/>
  <c r="AM48" i="34"/>
  <c r="AM62" i="34" s="1"/>
  <c r="AL48" i="34"/>
  <c r="AL62" i="34" s="1"/>
  <c r="AK48" i="34"/>
  <c r="AK62" i="34" s="1"/>
  <c r="AJ48" i="34"/>
  <c r="AJ62" i="34" s="1"/>
  <c r="AI48" i="34"/>
  <c r="AH48" i="34"/>
  <c r="AH62" i="34" s="1"/>
  <c r="AG48" i="34"/>
  <c r="AG62" i="34" s="1"/>
  <c r="AF48" i="34"/>
  <c r="AF62" i="34" s="1"/>
  <c r="AE48" i="34"/>
  <c r="AE62" i="34" s="1"/>
  <c r="AD48" i="34"/>
  <c r="AD62" i="34" s="1"/>
  <c r="AC48" i="34"/>
  <c r="AC62" i="34" s="1"/>
  <c r="AB48" i="34"/>
  <c r="AB62" i="34" s="1"/>
  <c r="AA48" i="34"/>
  <c r="Z48" i="34"/>
  <c r="Z62" i="34" s="1"/>
  <c r="Y48" i="34"/>
  <c r="Y62" i="34" s="1"/>
  <c r="X48" i="34"/>
  <c r="W48" i="34"/>
  <c r="W62" i="34" s="1"/>
  <c r="V48" i="34"/>
  <c r="V62" i="34" s="1"/>
  <c r="U48" i="34"/>
  <c r="U62" i="34" s="1"/>
  <c r="T48" i="34"/>
  <c r="T62" i="34" s="1"/>
  <c r="S48" i="34"/>
  <c r="S62" i="34" s="1"/>
  <c r="R48" i="34"/>
  <c r="R62" i="34" s="1"/>
  <c r="Q48" i="34"/>
  <c r="Q62" i="34" s="1"/>
  <c r="P48" i="34"/>
  <c r="P62" i="34" s="1"/>
  <c r="O48" i="34"/>
  <c r="O62" i="34" s="1"/>
  <c r="N48" i="34"/>
  <c r="N62" i="34" s="1"/>
  <c r="M48" i="34"/>
  <c r="M62" i="34" s="1"/>
  <c r="L48" i="34"/>
  <c r="L62" i="34" s="1"/>
  <c r="K48" i="34"/>
  <c r="K62" i="34" s="1"/>
  <c r="J48" i="34"/>
  <c r="J62" i="34" s="1"/>
  <c r="I48" i="34"/>
  <c r="I62" i="34" s="1"/>
  <c r="H48" i="34"/>
  <c r="H62" i="34" s="1"/>
  <c r="G48" i="34"/>
  <c r="G62" i="34" s="1"/>
  <c r="F48" i="34"/>
  <c r="F62" i="34" s="1"/>
  <c r="E48" i="34"/>
  <c r="E62" i="34" s="1"/>
  <c r="D48" i="34"/>
  <c r="D62" i="34" s="1"/>
  <c r="C48" i="34"/>
  <c r="CE47" i="34"/>
  <c r="D384" i="32"/>
  <c r="C384" i="32"/>
  <c r="D383" i="32"/>
  <c r="C383" i="32"/>
  <c r="D382" i="32"/>
  <c r="C382" i="32"/>
  <c r="D381" i="32"/>
  <c r="C381" i="32"/>
  <c r="D380" i="32"/>
  <c r="C380" i="32"/>
  <c r="D378" i="32"/>
  <c r="C378" i="32"/>
  <c r="D377" i="32"/>
  <c r="C377" i="32"/>
  <c r="D376" i="32"/>
  <c r="C376" i="32"/>
  <c r="I374" i="32"/>
  <c r="E372" i="32"/>
  <c r="D372" i="32"/>
  <c r="C372" i="32"/>
  <c r="D370" i="32"/>
  <c r="C370" i="32"/>
  <c r="D368" i="32"/>
  <c r="C368" i="32"/>
  <c r="D367" i="32"/>
  <c r="C367" i="32"/>
  <c r="D366" i="32"/>
  <c r="C366" i="32"/>
  <c r="D365" i="32"/>
  <c r="C365" i="32"/>
  <c r="D363" i="32"/>
  <c r="C363" i="32"/>
  <c r="D362" i="32"/>
  <c r="C362" i="32"/>
  <c r="H356" i="32"/>
  <c r="A356" i="32"/>
  <c r="I352" i="32"/>
  <c r="H352" i="32"/>
  <c r="G352" i="32"/>
  <c r="F352" i="32"/>
  <c r="E352" i="32"/>
  <c r="D352" i="32"/>
  <c r="C352" i="32"/>
  <c r="I351" i="32"/>
  <c r="H351" i="32"/>
  <c r="G351" i="32"/>
  <c r="F351" i="32"/>
  <c r="E351" i="32"/>
  <c r="D351" i="32"/>
  <c r="C351" i="32"/>
  <c r="I350" i="32"/>
  <c r="H350" i="32"/>
  <c r="G350" i="32"/>
  <c r="F350" i="32"/>
  <c r="E350" i="32"/>
  <c r="D350" i="32"/>
  <c r="C350" i="32"/>
  <c r="I349" i="32"/>
  <c r="H349" i="32"/>
  <c r="G349" i="32"/>
  <c r="F349" i="32"/>
  <c r="E349" i="32"/>
  <c r="D349" i="32"/>
  <c r="C349" i="32"/>
  <c r="I348" i="32"/>
  <c r="H348" i="32"/>
  <c r="G348" i="32"/>
  <c r="F348" i="32"/>
  <c r="E348" i="32"/>
  <c r="D348" i="32"/>
  <c r="C348" i="32"/>
  <c r="I346" i="32"/>
  <c r="H346" i="32"/>
  <c r="G346" i="32"/>
  <c r="F346" i="32"/>
  <c r="E346" i="32"/>
  <c r="D346" i="32"/>
  <c r="C346" i="32"/>
  <c r="I345" i="32"/>
  <c r="H345" i="32"/>
  <c r="G345" i="32"/>
  <c r="F345" i="32"/>
  <c r="E345" i="32"/>
  <c r="D345" i="32"/>
  <c r="C345" i="32"/>
  <c r="I344" i="32"/>
  <c r="H344" i="32"/>
  <c r="G344" i="32"/>
  <c r="F344" i="32"/>
  <c r="E344" i="32"/>
  <c r="D344" i="32"/>
  <c r="C344" i="32"/>
  <c r="I340" i="32"/>
  <c r="H340" i="32"/>
  <c r="G340" i="32"/>
  <c r="F340" i="32"/>
  <c r="E340" i="32"/>
  <c r="D340" i="32"/>
  <c r="C340" i="32"/>
  <c r="I338" i="32"/>
  <c r="H338" i="32"/>
  <c r="G338" i="32"/>
  <c r="F338" i="32"/>
  <c r="E338" i="32"/>
  <c r="D338" i="32"/>
  <c r="C338" i="32"/>
  <c r="I336" i="32"/>
  <c r="H336" i="32"/>
  <c r="G336" i="32"/>
  <c r="F336" i="32"/>
  <c r="E336" i="32"/>
  <c r="D336" i="32"/>
  <c r="C336" i="32"/>
  <c r="I335" i="32"/>
  <c r="H335" i="32"/>
  <c r="G335" i="32"/>
  <c r="F335" i="32"/>
  <c r="E335" i="32"/>
  <c r="D335" i="32"/>
  <c r="C335" i="32"/>
  <c r="I334" i="32"/>
  <c r="H334" i="32"/>
  <c r="G334" i="32"/>
  <c r="F334" i="32"/>
  <c r="E334" i="32"/>
  <c r="D334" i="32"/>
  <c r="C334" i="32"/>
  <c r="I333" i="32"/>
  <c r="H333" i="32"/>
  <c r="G333" i="32"/>
  <c r="F333" i="32"/>
  <c r="E333" i="32"/>
  <c r="D333" i="32"/>
  <c r="C333" i="32"/>
  <c r="I331" i="32"/>
  <c r="H331" i="32"/>
  <c r="G331" i="32"/>
  <c r="F331" i="32"/>
  <c r="E331" i="32"/>
  <c r="D331" i="32"/>
  <c r="C331" i="32"/>
  <c r="I330" i="32"/>
  <c r="H330" i="32"/>
  <c r="G330" i="32"/>
  <c r="F330" i="32"/>
  <c r="E330" i="32"/>
  <c r="D330" i="32"/>
  <c r="C330" i="32"/>
  <c r="H324" i="32"/>
  <c r="A324" i="32"/>
  <c r="I320" i="32"/>
  <c r="H320" i="32"/>
  <c r="G320" i="32"/>
  <c r="F320" i="32"/>
  <c r="E320" i="32"/>
  <c r="D320" i="32"/>
  <c r="C320" i="32"/>
  <c r="I319" i="32"/>
  <c r="H319" i="32"/>
  <c r="G319" i="32"/>
  <c r="F319" i="32"/>
  <c r="E319" i="32"/>
  <c r="D319" i="32"/>
  <c r="C319" i="32"/>
  <c r="I318" i="32"/>
  <c r="H318" i="32"/>
  <c r="G318" i="32"/>
  <c r="F318" i="32"/>
  <c r="E318" i="32"/>
  <c r="D318" i="32"/>
  <c r="C318" i="32"/>
  <c r="I317" i="32"/>
  <c r="H317" i="32"/>
  <c r="G317" i="32"/>
  <c r="F317" i="32"/>
  <c r="E317" i="32"/>
  <c r="D317" i="32"/>
  <c r="C317" i="32"/>
  <c r="I316" i="32"/>
  <c r="H316" i="32"/>
  <c r="G316" i="32"/>
  <c r="F316" i="32"/>
  <c r="E316" i="32"/>
  <c r="D316" i="32"/>
  <c r="C316" i="32"/>
  <c r="I314" i="32"/>
  <c r="H314" i="32"/>
  <c r="G314" i="32"/>
  <c r="F314" i="32"/>
  <c r="E314" i="32"/>
  <c r="D314" i="32"/>
  <c r="C314" i="32"/>
  <c r="I313" i="32"/>
  <c r="H313" i="32"/>
  <c r="G313" i="32"/>
  <c r="F313" i="32"/>
  <c r="E313" i="32"/>
  <c r="D313" i="32"/>
  <c r="C313" i="32"/>
  <c r="I312" i="32"/>
  <c r="H312" i="32"/>
  <c r="G312" i="32"/>
  <c r="F312" i="32"/>
  <c r="E312" i="32"/>
  <c r="D312" i="32"/>
  <c r="C312" i="32"/>
  <c r="I308" i="32"/>
  <c r="H308" i="32"/>
  <c r="G308" i="32"/>
  <c r="F308" i="32"/>
  <c r="E308" i="32"/>
  <c r="D308" i="32"/>
  <c r="C308" i="32"/>
  <c r="I306" i="32"/>
  <c r="H306" i="32"/>
  <c r="G306" i="32"/>
  <c r="F306" i="32"/>
  <c r="E306" i="32"/>
  <c r="D306" i="32"/>
  <c r="C306" i="32"/>
  <c r="I304" i="32"/>
  <c r="H304" i="32"/>
  <c r="G304" i="32"/>
  <c r="F304" i="32"/>
  <c r="E304" i="32"/>
  <c r="D304" i="32"/>
  <c r="C304" i="32"/>
  <c r="I303" i="32"/>
  <c r="H303" i="32"/>
  <c r="G303" i="32"/>
  <c r="F303" i="32"/>
  <c r="E303" i="32"/>
  <c r="D303" i="32"/>
  <c r="C303" i="32"/>
  <c r="I302" i="32"/>
  <c r="H302" i="32"/>
  <c r="G302" i="32"/>
  <c r="F302" i="32"/>
  <c r="E302" i="32"/>
  <c r="D302" i="32"/>
  <c r="C302" i="32"/>
  <c r="I301" i="32"/>
  <c r="H301" i="32"/>
  <c r="G301" i="32"/>
  <c r="F301" i="32"/>
  <c r="E301" i="32"/>
  <c r="D301" i="32"/>
  <c r="C301" i="32"/>
  <c r="I299" i="32"/>
  <c r="H299" i="32"/>
  <c r="G299" i="32"/>
  <c r="F299" i="32"/>
  <c r="E299" i="32"/>
  <c r="D299" i="32"/>
  <c r="C299" i="32"/>
  <c r="I298" i="32"/>
  <c r="H298" i="32"/>
  <c r="G298" i="32"/>
  <c r="F298" i="32"/>
  <c r="E298" i="32"/>
  <c r="D298" i="32"/>
  <c r="C298" i="32"/>
  <c r="H292" i="32"/>
  <c r="A292" i="32"/>
  <c r="I288" i="32"/>
  <c r="H288" i="32"/>
  <c r="G288" i="32"/>
  <c r="F288" i="32"/>
  <c r="E288" i="32"/>
  <c r="D288" i="32"/>
  <c r="C288" i="32"/>
  <c r="I287" i="32"/>
  <c r="H287" i="32"/>
  <c r="G287" i="32"/>
  <c r="F287" i="32"/>
  <c r="E287" i="32"/>
  <c r="D287" i="32"/>
  <c r="C287" i="32"/>
  <c r="I286" i="32"/>
  <c r="H286" i="32"/>
  <c r="G286" i="32"/>
  <c r="F286" i="32"/>
  <c r="E286" i="32"/>
  <c r="D286" i="32"/>
  <c r="C286" i="32"/>
  <c r="I285" i="32"/>
  <c r="H285" i="32"/>
  <c r="G285" i="32"/>
  <c r="F285" i="32"/>
  <c r="E285" i="32"/>
  <c r="D285" i="32"/>
  <c r="C285" i="32"/>
  <c r="I284" i="32"/>
  <c r="H284" i="32"/>
  <c r="G284" i="32"/>
  <c r="F284" i="32"/>
  <c r="E284" i="32"/>
  <c r="D284" i="32"/>
  <c r="C284" i="32"/>
  <c r="I282" i="32"/>
  <c r="H282" i="32"/>
  <c r="G282" i="32"/>
  <c r="F282" i="32"/>
  <c r="E282" i="32"/>
  <c r="D282" i="32"/>
  <c r="C282" i="32"/>
  <c r="I281" i="32"/>
  <c r="H281" i="32"/>
  <c r="G281" i="32"/>
  <c r="F281" i="32"/>
  <c r="E281" i="32"/>
  <c r="D281" i="32"/>
  <c r="C281" i="32"/>
  <c r="I280" i="32"/>
  <c r="H280" i="32"/>
  <c r="G280" i="32"/>
  <c r="F280" i="32"/>
  <c r="E280" i="32"/>
  <c r="D280" i="32"/>
  <c r="C280" i="32"/>
  <c r="I276" i="32"/>
  <c r="H276" i="32"/>
  <c r="G276" i="32"/>
  <c r="F276" i="32"/>
  <c r="E276" i="32"/>
  <c r="D276" i="32"/>
  <c r="C276" i="32"/>
  <c r="I274" i="32"/>
  <c r="H274" i="32"/>
  <c r="G274" i="32"/>
  <c r="F274" i="32"/>
  <c r="E274" i="32"/>
  <c r="D274" i="32"/>
  <c r="C274" i="32"/>
  <c r="I272" i="32"/>
  <c r="H272" i="32"/>
  <c r="G272" i="32"/>
  <c r="F272" i="32"/>
  <c r="E272" i="32"/>
  <c r="D272" i="32"/>
  <c r="C272" i="32"/>
  <c r="I271" i="32"/>
  <c r="H271" i="32"/>
  <c r="G271" i="32"/>
  <c r="F271" i="32"/>
  <c r="E271" i="32"/>
  <c r="D271" i="32"/>
  <c r="C271" i="32"/>
  <c r="I270" i="32"/>
  <c r="H270" i="32"/>
  <c r="G270" i="32"/>
  <c r="F270" i="32"/>
  <c r="E270" i="32"/>
  <c r="D270" i="32"/>
  <c r="C270" i="32"/>
  <c r="I269" i="32"/>
  <c r="H269" i="32"/>
  <c r="G269" i="32"/>
  <c r="F269" i="32"/>
  <c r="E269" i="32"/>
  <c r="D269" i="32"/>
  <c r="C269" i="32"/>
  <c r="I267" i="32"/>
  <c r="H267" i="32"/>
  <c r="G267" i="32"/>
  <c r="F267" i="32"/>
  <c r="E267" i="32"/>
  <c r="D267" i="32"/>
  <c r="C267" i="32"/>
  <c r="I266" i="32"/>
  <c r="H266" i="32"/>
  <c r="G266" i="32"/>
  <c r="F266" i="32"/>
  <c r="E266" i="32"/>
  <c r="D266" i="32"/>
  <c r="C266" i="32"/>
  <c r="H260" i="32"/>
  <c r="A260" i="32"/>
  <c r="I256" i="32"/>
  <c r="H256" i="32"/>
  <c r="G256" i="32"/>
  <c r="F256" i="32"/>
  <c r="E256" i="32"/>
  <c r="D256" i="32"/>
  <c r="C256" i="32"/>
  <c r="I255" i="32"/>
  <c r="H255" i="32"/>
  <c r="G255" i="32"/>
  <c r="F255" i="32"/>
  <c r="E255" i="32"/>
  <c r="D255" i="32"/>
  <c r="C255" i="32"/>
  <c r="I254" i="32"/>
  <c r="H254" i="32"/>
  <c r="G254" i="32"/>
  <c r="F254" i="32"/>
  <c r="E254" i="32"/>
  <c r="D254" i="32"/>
  <c r="C254" i="32"/>
  <c r="I253" i="32"/>
  <c r="H253" i="32"/>
  <c r="G253" i="32"/>
  <c r="F253" i="32"/>
  <c r="E253" i="32"/>
  <c r="D253" i="32"/>
  <c r="I252" i="32"/>
  <c r="H252" i="32"/>
  <c r="G252" i="32"/>
  <c r="F252" i="32"/>
  <c r="E252" i="32"/>
  <c r="D252" i="32"/>
  <c r="C252" i="32"/>
  <c r="I250" i="32"/>
  <c r="H250" i="32"/>
  <c r="G250" i="32"/>
  <c r="F250" i="32"/>
  <c r="E250" i="32"/>
  <c r="D250" i="32"/>
  <c r="C250" i="32"/>
  <c r="I249" i="32"/>
  <c r="H249" i="32"/>
  <c r="G249" i="32"/>
  <c r="F249" i="32"/>
  <c r="E249" i="32"/>
  <c r="D249" i="32"/>
  <c r="C249" i="32"/>
  <c r="I248" i="32"/>
  <c r="H248" i="32"/>
  <c r="G248" i="32"/>
  <c r="F248" i="32"/>
  <c r="E248" i="32"/>
  <c r="D248" i="32"/>
  <c r="C248" i="32"/>
  <c r="I244" i="32"/>
  <c r="H244" i="32"/>
  <c r="G244" i="32"/>
  <c r="F244" i="32"/>
  <c r="E244" i="32"/>
  <c r="D244" i="32"/>
  <c r="C244" i="32"/>
  <c r="I242" i="32"/>
  <c r="H242" i="32"/>
  <c r="G242" i="32"/>
  <c r="F242" i="32"/>
  <c r="E242" i="32"/>
  <c r="D242" i="32"/>
  <c r="C242" i="32"/>
  <c r="I240" i="32"/>
  <c r="H240" i="32"/>
  <c r="G240" i="32"/>
  <c r="F240" i="32"/>
  <c r="E240" i="32"/>
  <c r="D240" i="32"/>
  <c r="C240" i="32"/>
  <c r="I239" i="32"/>
  <c r="H239" i="32"/>
  <c r="G239" i="32"/>
  <c r="F239" i="32"/>
  <c r="E239" i="32"/>
  <c r="D239" i="32"/>
  <c r="C239" i="32"/>
  <c r="I238" i="32"/>
  <c r="H238" i="32"/>
  <c r="G238" i="32"/>
  <c r="F238" i="32"/>
  <c r="E238" i="32"/>
  <c r="D238" i="32"/>
  <c r="C238" i="32"/>
  <c r="I237" i="32"/>
  <c r="H237" i="32"/>
  <c r="G237" i="32"/>
  <c r="F237" i="32"/>
  <c r="E237" i="32"/>
  <c r="D237" i="32"/>
  <c r="C237" i="32"/>
  <c r="I235" i="32"/>
  <c r="H235" i="32"/>
  <c r="G235" i="32"/>
  <c r="F235" i="32"/>
  <c r="E235" i="32"/>
  <c r="D235" i="32"/>
  <c r="C235" i="32"/>
  <c r="I234" i="32"/>
  <c r="H234" i="32"/>
  <c r="G234" i="32"/>
  <c r="F234" i="32"/>
  <c r="E234" i="32"/>
  <c r="D234" i="32"/>
  <c r="C234" i="32"/>
  <c r="H233" i="32"/>
  <c r="D233" i="32"/>
  <c r="C233" i="32"/>
  <c r="H228" i="32"/>
  <c r="A228" i="32"/>
  <c r="I224" i="32"/>
  <c r="H224" i="32"/>
  <c r="G224" i="32"/>
  <c r="F224" i="32"/>
  <c r="E224" i="32"/>
  <c r="D224" i="32"/>
  <c r="C224" i="32"/>
  <c r="I223" i="32"/>
  <c r="H223" i="32"/>
  <c r="G223" i="32"/>
  <c r="F223" i="32"/>
  <c r="E223" i="32"/>
  <c r="D223" i="32"/>
  <c r="C223" i="32"/>
  <c r="I222" i="32"/>
  <c r="H222" i="32"/>
  <c r="G222" i="32"/>
  <c r="F222" i="32"/>
  <c r="E222" i="32"/>
  <c r="D222" i="32"/>
  <c r="C222" i="32"/>
  <c r="I221" i="32"/>
  <c r="H221" i="32"/>
  <c r="G221" i="32"/>
  <c r="F221" i="32"/>
  <c r="E221" i="32"/>
  <c r="D221" i="32"/>
  <c r="C221" i="32"/>
  <c r="I220" i="32"/>
  <c r="H220" i="32"/>
  <c r="G220" i="32"/>
  <c r="F220" i="32"/>
  <c r="E220" i="32"/>
  <c r="D220" i="32"/>
  <c r="C220" i="32"/>
  <c r="I218" i="32"/>
  <c r="H218" i="32"/>
  <c r="G218" i="32"/>
  <c r="I217" i="32"/>
  <c r="H217" i="32"/>
  <c r="G217" i="32"/>
  <c r="F217" i="32"/>
  <c r="E217" i="32"/>
  <c r="D217" i="32"/>
  <c r="C217" i="32"/>
  <c r="I216" i="32"/>
  <c r="H216" i="32"/>
  <c r="G216" i="32"/>
  <c r="F216" i="32"/>
  <c r="E216" i="32"/>
  <c r="D216" i="32"/>
  <c r="C216" i="32"/>
  <c r="I212" i="32"/>
  <c r="H212" i="32"/>
  <c r="G212" i="32"/>
  <c r="F212" i="32"/>
  <c r="E212" i="32"/>
  <c r="D212" i="32"/>
  <c r="C212" i="32"/>
  <c r="I210" i="32"/>
  <c r="H210" i="32"/>
  <c r="G210" i="32"/>
  <c r="F210" i="32"/>
  <c r="E210" i="32"/>
  <c r="D210" i="32"/>
  <c r="C210" i="32"/>
  <c r="I208" i="32"/>
  <c r="H208" i="32"/>
  <c r="G208" i="32"/>
  <c r="F208" i="32"/>
  <c r="E208" i="32"/>
  <c r="D208" i="32"/>
  <c r="C208" i="32"/>
  <c r="I207" i="32"/>
  <c r="H207" i="32"/>
  <c r="G207" i="32"/>
  <c r="F207" i="32"/>
  <c r="E207" i="32"/>
  <c r="D207" i="32"/>
  <c r="C207" i="32"/>
  <c r="I206" i="32"/>
  <c r="H206" i="32"/>
  <c r="G206" i="32"/>
  <c r="F206" i="32"/>
  <c r="E206" i="32"/>
  <c r="D206" i="32"/>
  <c r="C206" i="32"/>
  <c r="I205" i="32"/>
  <c r="H205" i="32"/>
  <c r="G205" i="32"/>
  <c r="F205" i="32"/>
  <c r="E205" i="32"/>
  <c r="D205" i="32"/>
  <c r="C205" i="32"/>
  <c r="I203" i="32"/>
  <c r="H203" i="32"/>
  <c r="G203" i="32"/>
  <c r="F203" i="32"/>
  <c r="E203" i="32"/>
  <c r="D203" i="32"/>
  <c r="C203" i="32"/>
  <c r="I202" i="32"/>
  <c r="H202" i="32"/>
  <c r="G202" i="32"/>
  <c r="F202" i="32"/>
  <c r="E202" i="32"/>
  <c r="D202" i="32"/>
  <c r="C202" i="32"/>
  <c r="I201" i="32"/>
  <c r="E201" i="32"/>
  <c r="D201" i="32"/>
  <c r="C201" i="32"/>
  <c r="H196" i="32"/>
  <c r="A196" i="32"/>
  <c r="I192" i="32"/>
  <c r="H192" i="32"/>
  <c r="G192" i="32"/>
  <c r="F192" i="32"/>
  <c r="E192" i="32"/>
  <c r="D192" i="32"/>
  <c r="C192" i="32"/>
  <c r="I191" i="32"/>
  <c r="H191" i="32"/>
  <c r="G191" i="32"/>
  <c r="F191" i="32"/>
  <c r="E191" i="32"/>
  <c r="D191" i="32"/>
  <c r="C191" i="32"/>
  <c r="I190" i="32"/>
  <c r="H190" i="32"/>
  <c r="G190" i="32"/>
  <c r="F190" i="32"/>
  <c r="E190" i="32"/>
  <c r="D190" i="32"/>
  <c r="C190" i="32"/>
  <c r="I189" i="32"/>
  <c r="H189" i="32"/>
  <c r="G189" i="32"/>
  <c r="F189" i="32"/>
  <c r="E189" i="32"/>
  <c r="D189" i="32"/>
  <c r="C189" i="32"/>
  <c r="I188" i="32"/>
  <c r="H188" i="32"/>
  <c r="G188" i="32"/>
  <c r="F188" i="32"/>
  <c r="E188" i="32"/>
  <c r="D188" i="32"/>
  <c r="C188" i="32"/>
  <c r="I185" i="32"/>
  <c r="H185" i="32"/>
  <c r="G185" i="32"/>
  <c r="F185" i="32"/>
  <c r="E185" i="32"/>
  <c r="D185" i="32"/>
  <c r="C185" i="32"/>
  <c r="I184" i="32"/>
  <c r="H184" i="32"/>
  <c r="G184" i="32"/>
  <c r="F184" i="32"/>
  <c r="E184" i="32"/>
  <c r="D184" i="32"/>
  <c r="C184" i="32"/>
  <c r="I180" i="32"/>
  <c r="H180" i="32"/>
  <c r="G180" i="32"/>
  <c r="F180" i="32"/>
  <c r="E180" i="32"/>
  <c r="D180" i="32"/>
  <c r="C180" i="32"/>
  <c r="I178" i="32"/>
  <c r="H178" i="32"/>
  <c r="G178" i="32"/>
  <c r="F178" i="32"/>
  <c r="E178" i="32"/>
  <c r="D178" i="32"/>
  <c r="C178" i="32"/>
  <c r="I176" i="32"/>
  <c r="H176" i="32"/>
  <c r="G176" i="32"/>
  <c r="F176" i="32"/>
  <c r="E176" i="32"/>
  <c r="D176" i="32"/>
  <c r="C176" i="32"/>
  <c r="I175" i="32"/>
  <c r="H175" i="32"/>
  <c r="G175" i="32"/>
  <c r="F175" i="32"/>
  <c r="E175" i="32"/>
  <c r="D175" i="32"/>
  <c r="C175" i="32"/>
  <c r="I174" i="32"/>
  <c r="H174" i="32"/>
  <c r="G174" i="32"/>
  <c r="F174" i="32"/>
  <c r="E174" i="32"/>
  <c r="D174" i="32"/>
  <c r="C174" i="32"/>
  <c r="I173" i="32"/>
  <c r="H173" i="32"/>
  <c r="G173" i="32"/>
  <c r="F173" i="32"/>
  <c r="E173" i="32"/>
  <c r="D173" i="32"/>
  <c r="C173" i="32"/>
  <c r="I171" i="32"/>
  <c r="H171" i="32"/>
  <c r="G171" i="32"/>
  <c r="F171" i="32"/>
  <c r="E171" i="32"/>
  <c r="D171" i="32"/>
  <c r="C171" i="32"/>
  <c r="I170" i="32"/>
  <c r="H170" i="32"/>
  <c r="G170" i="32"/>
  <c r="F170" i="32"/>
  <c r="E170" i="32"/>
  <c r="D170" i="32"/>
  <c r="C170" i="32"/>
  <c r="I169" i="32"/>
  <c r="H169" i="32"/>
  <c r="G169" i="32"/>
  <c r="F169" i="32"/>
  <c r="E169" i="32"/>
  <c r="D169" i="32"/>
  <c r="C169" i="32"/>
  <c r="H164" i="32"/>
  <c r="A164" i="32"/>
  <c r="I160" i="32"/>
  <c r="H160" i="32"/>
  <c r="G160" i="32"/>
  <c r="F160" i="32"/>
  <c r="E160" i="32"/>
  <c r="D160" i="32"/>
  <c r="C160" i="32"/>
  <c r="I159" i="32"/>
  <c r="H159" i="32"/>
  <c r="G159" i="32"/>
  <c r="F159" i="32"/>
  <c r="E159" i="32"/>
  <c r="D159" i="32"/>
  <c r="C159" i="32"/>
  <c r="I158" i="32"/>
  <c r="H158" i="32"/>
  <c r="G158" i="32"/>
  <c r="F158" i="32"/>
  <c r="E158" i="32"/>
  <c r="D158" i="32"/>
  <c r="C158" i="32"/>
  <c r="I157" i="32"/>
  <c r="H157" i="32"/>
  <c r="G157" i="32"/>
  <c r="F157" i="32"/>
  <c r="E157" i="32"/>
  <c r="D157" i="32"/>
  <c r="C157" i="32"/>
  <c r="I156" i="32"/>
  <c r="H156" i="32"/>
  <c r="G156" i="32"/>
  <c r="F156" i="32"/>
  <c r="E156" i="32"/>
  <c r="D156" i="32"/>
  <c r="C156" i="32"/>
  <c r="I153" i="32"/>
  <c r="H153" i="32"/>
  <c r="G153" i="32"/>
  <c r="F153" i="32"/>
  <c r="E153" i="32"/>
  <c r="D153" i="32"/>
  <c r="C153" i="32"/>
  <c r="I152" i="32"/>
  <c r="H152" i="32"/>
  <c r="G152" i="32"/>
  <c r="F152" i="32"/>
  <c r="E152" i="32"/>
  <c r="D152" i="32"/>
  <c r="C152" i="32"/>
  <c r="I148" i="32"/>
  <c r="H148" i="32"/>
  <c r="G148" i="32"/>
  <c r="F148" i="32"/>
  <c r="E148" i="32"/>
  <c r="D148" i="32"/>
  <c r="C148" i="32"/>
  <c r="I146" i="32"/>
  <c r="H146" i="32"/>
  <c r="G146" i="32"/>
  <c r="F146" i="32"/>
  <c r="E146" i="32"/>
  <c r="D146" i="32"/>
  <c r="C146" i="32"/>
  <c r="I144" i="32"/>
  <c r="H144" i="32"/>
  <c r="G144" i="32"/>
  <c r="F144" i="32"/>
  <c r="E144" i="32"/>
  <c r="D144" i="32"/>
  <c r="C144" i="32"/>
  <c r="I143" i="32"/>
  <c r="H143" i="32"/>
  <c r="G143" i="32"/>
  <c r="F143" i="32"/>
  <c r="E143" i="32"/>
  <c r="D143" i="32"/>
  <c r="C143" i="32"/>
  <c r="I142" i="32"/>
  <c r="H142" i="32"/>
  <c r="G142" i="32"/>
  <c r="F142" i="32"/>
  <c r="E142" i="32"/>
  <c r="D142" i="32"/>
  <c r="C142" i="32"/>
  <c r="I141" i="32"/>
  <c r="H141" i="32"/>
  <c r="G141" i="32"/>
  <c r="F141" i="32"/>
  <c r="E141" i="32"/>
  <c r="D141" i="32"/>
  <c r="C141" i="32"/>
  <c r="I139" i="32"/>
  <c r="H139" i="32"/>
  <c r="G139" i="32"/>
  <c r="F139" i="32"/>
  <c r="E139" i="32"/>
  <c r="D139" i="32"/>
  <c r="C139" i="32"/>
  <c r="I138" i="32"/>
  <c r="H138" i="32"/>
  <c r="G138" i="32"/>
  <c r="F138" i="32"/>
  <c r="E138" i="32"/>
  <c r="D138" i="32"/>
  <c r="C138" i="32"/>
  <c r="I137" i="32"/>
  <c r="H137" i="32"/>
  <c r="G137" i="32"/>
  <c r="F137" i="32"/>
  <c r="E137" i="32"/>
  <c r="D137" i="32"/>
  <c r="C137" i="32"/>
  <c r="H132" i="32"/>
  <c r="A132" i="32"/>
  <c r="I128" i="32"/>
  <c r="H128" i="32"/>
  <c r="G128" i="32"/>
  <c r="F128" i="32"/>
  <c r="E128" i="32"/>
  <c r="D128" i="32"/>
  <c r="C128" i="32"/>
  <c r="I127" i="32"/>
  <c r="H127" i="32"/>
  <c r="G127" i="32"/>
  <c r="F127" i="32"/>
  <c r="E127" i="32"/>
  <c r="D127" i="32"/>
  <c r="C127" i="32"/>
  <c r="I126" i="32"/>
  <c r="H126" i="32"/>
  <c r="G126" i="32"/>
  <c r="F126" i="32"/>
  <c r="E126" i="32"/>
  <c r="D126" i="32"/>
  <c r="C126" i="32"/>
  <c r="I125" i="32"/>
  <c r="H125" i="32"/>
  <c r="G125" i="32"/>
  <c r="F125" i="32"/>
  <c r="E125" i="32"/>
  <c r="D125" i="32"/>
  <c r="C125" i="32"/>
  <c r="I124" i="32"/>
  <c r="H124" i="32"/>
  <c r="G124" i="32"/>
  <c r="F124" i="32"/>
  <c r="E124" i="32"/>
  <c r="D124" i="32"/>
  <c r="C124" i="32"/>
  <c r="I121" i="32"/>
  <c r="H121" i="32"/>
  <c r="G121" i="32"/>
  <c r="F121" i="32"/>
  <c r="E121" i="32"/>
  <c r="D121" i="32"/>
  <c r="C121" i="32"/>
  <c r="I120" i="32"/>
  <c r="H120" i="32"/>
  <c r="G120" i="32"/>
  <c r="F120" i="32"/>
  <c r="E120" i="32"/>
  <c r="D120" i="32"/>
  <c r="C120" i="32"/>
  <c r="I116" i="32"/>
  <c r="H116" i="32"/>
  <c r="G116" i="32"/>
  <c r="F116" i="32"/>
  <c r="E116" i="32"/>
  <c r="D116" i="32"/>
  <c r="C116" i="32"/>
  <c r="I114" i="32"/>
  <c r="H114" i="32"/>
  <c r="G114" i="32"/>
  <c r="F114" i="32"/>
  <c r="E114" i="32"/>
  <c r="D114" i="32"/>
  <c r="C114" i="32"/>
  <c r="I112" i="32"/>
  <c r="H112" i="32"/>
  <c r="G112" i="32"/>
  <c r="F112" i="32"/>
  <c r="E112" i="32"/>
  <c r="D112" i="32"/>
  <c r="C112" i="32"/>
  <c r="I111" i="32"/>
  <c r="H111" i="32"/>
  <c r="G111" i="32"/>
  <c r="F111" i="32"/>
  <c r="E111" i="32"/>
  <c r="D111" i="32"/>
  <c r="C111" i="32"/>
  <c r="I110" i="32"/>
  <c r="H110" i="32"/>
  <c r="G110" i="32"/>
  <c r="F110" i="32"/>
  <c r="E110" i="32"/>
  <c r="D110" i="32"/>
  <c r="C110" i="32"/>
  <c r="I109" i="32"/>
  <c r="H109" i="32"/>
  <c r="G109" i="32"/>
  <c r="F109" i="32"/>
  <c r="E109" i="32"/>
  <c r="D109" i="32"/>
  <c r="C109" i="32"/>
  <c r="I107" i="32"/>
  <c r="H107" i="32"/>
  <c r="G107" i="32"/>
  <c r="F107" i="32"/>
  <c r="E107" i="32"/>
  <c r="D107" i="32"/>
  <c r="C107" i="32"/>
  <c r="I106" i="32"/>
  <c r="H106" i="32"/>
  <c r="G106" i="32"/>
  <c r="F106" i="32"/>
  <c r="E106" i="32"/>
  <c r="D106" i="32"/>
  <c r="C106" i="32"/>
  <c r="I105" i="32"/>
  <c r="H105" i="32"/>
  <c r="F105" i="32"/>
  <c r="E105" i="32"/>
  <c r="D105" i="32"/>
  <c r="C105" i="32"/>
  <c r="H100" i="32"/>
  <c r="A100" i="32"/>
  <c r="I96" i="32"/>
  <c r="H96" i="32"/>
  <c r="G96" i="32"/>
  <c r="F96" i="32"/>
  <c r="E96" i="32"/>
  <c r="D96" i="32"/>
  <c r="C96" i="32"/>
  <c r="I95" i="32"/>
  <c r="H95" i="32"/>
  <c r="G95" i="32"/>
  <c r="F95" i="32"/>
  <c r="E95" i="32"/>
  <c r="D95" i="32"/>
  <c r="C95" i="32"/>
  <c r="I94" i="32"/>
  <c r="H94" i="32"/>
  <c r="G94" i="32"/>
  <c r="F94" i="32"/>
  <c r="E94" i="32"/>
  <c r="D94" i="32"/>
  <c r="C94" i="32"/>
  <c r="I93" i="32"/>
  <c r="H93" i="32"/>
  <c r="G93" i="32"/>
  <c r="F93" i="32"/>
  <c r="E93" i="32"/>
  <c r="D93" i="32"/>
  <c r="C93" i="32"/>
  <c r="I92" i="32"/>
  <c r="H92" i="32"/>
  <c r="G92" i="32"/>
  <c r="F92" i="32"/>
  <c r="E92" i="32"/>
  <c r="D92" i="32"/>
  <c r="C92" i="32"/>
  <c r="I89" i="32"/>
  <c r="H89" i="32"/>
  <c r="G89" i="32"/>
  <c r="F89" i="32"/>
  <c r="E89" i="32"/>
  <c r="D89" i="32"/>
  <c r="C89" i="32"/>
  <c r="I88" i="32"/>
  <c r="H88" i="32"/>
  <c r="G88" i="32"/>
  <c r="F88" i="32"/>
  <c r="E88" i="32"/>
  <c r="D88" i="32"/>
  <c r="C88" i="32"/>
  <c r="I84" i="32"/>
  <c r="H84" i="32"/>
  <c r="G84" i="32"/>
  <c r="F84" i="32"/>
  <c r="E84" i="32"/>
  <c r="D84" i="32"/>
  <c r="C84" i="32"/>
  <c r="I82" i="32"/>
  <c r="H82" i="32"/>
  <c r="G82" i="32"/>
  <c r="F82" i="32"/>
  <c r="E82" i="32"/>
  <c r="D82" i="32"/>
  <c r="C82" i="32"/>
  <c r="I80" i="32"/>
  <c r="H80" i="32"/>
  <c r="G80" i="32"/>
  <c r="F80" i="32"/>
  <c r="E80" i="32"/>
  <c r="D80" i="32"/>
  <c r="C80" i="32"/>
  <c r="I79" i="32"/>
  <c r="H79" i="32"/>
  <c r="G79" i="32"/>
  <c r="F79" i="32"/>
  <c r="E79" i="32"/>
  <c r="D79" i="32"/>
  <c r="C79" i="32"/>
  <c r="I78" i="32"/>
  <c r="H78" i="32"/>
  <c r="G78" i="32"/>
  <c r="F78" i="32"/>
  <c r="E78" i="32"/>
  <c r="D78" i="32"/>
  <c r="C78" i="32"/>
  <c r="I77" i="32"/>
  <c r="H77" i="32"/>
  <c r="G77" i="32"/>
  <c r="F77" i="32"/>
  <c r="E77" i="32"/>
  <c r="D77" i="32"/>
  <c r="C77" i="32"/>
  <c r="I75" i="32"/>
  <c r="H75" i="32"/>
  <c r="G75" i="32"/>
  <c r="F75" i="32"/>
  <c r="E75" i="32"/>
  <c r="D75" i="32"/>
  <c r="C75" i="32"/>
  <c r="I74" i="32"/>
  <c r="H74" i="32"/>
  <c r="G74" i="32"/>
  <c r="F74" i="32"/>
  <c r="E74" i="32"/>
  <c r="D74" i="32"/>
  <c r="C74" i="32"/>
  <c r="I73" i="32"/>
  <c r="H73" i="32"/>
  <c r="G73" i="32"/>
  <c r="D73" i="32"/>
  <c r="C73" i="32"/>
  <c r="H68" i="32"/>
  <c r="A68" i="32"/>
  <c r="I64" i="32"/>
  <c r="H64" i="32"/>
  <c r="G64" i="32"/>
  <c r="F64" i="32"/>
  <c r="E64" i="32"/>
  <c r="D64" i="32"/>
  <c r="C64" i="32"/>
  <c r="I63" i="32"/>
  <c r="H63" i="32"/>
  <c r="G63" i="32"/>
  <c r="F63" i="32"/>
  <c r="E63" i="32"/>
  <c r="D63" i="32"/>
  <c r="C63" i="32"/>
  <c r="I62" i="32"/>
  <c r="H62" i="32"/>
  <c r="G62" i="32"/>
  <c r="F62" i="32"/>
  <c r="E62" i="32"/>
  <c r="D62" i="32"/>
  <c r="C62" i="32"/>
  <c r="I61" i="32"/>
  <c r="H61" i="32"/>
  <c r="G61" i="32"/>
  <c r="F61" i="32"/>
  <c r="E61" i="32"/>
  <c r="D61" i="32"/>
  <c r="C61" i="32"/>
  <c r="I60" i="32"/>
  <c r="H60" i="32"/>
  <c r="G60" i="32"/>
  <c r="F60" i="32"/>
  <c r="E60" i="32"/>
  <c r="D60" i="32"/>
  <c r="C60" i="32"/>
  <c r="I57" i="32"/>
  <c r="H57" i="32"/>
  <c r="G57" i="32"/>
  <c r="F57" i="32"/>
  <c r="E57" i="32"/>
  <c r="D57" i="32"/>
  <c r="C57" i="32"/>
  <c r="I56" i="32"/>
  <c r="H56" i="32"/>
  <c r="G56" i="32"/>
  <c r="F56" i="32"/>
  <c r="E56" i="32"/>
  <c r="D56" i="32"/>
  <c r="C56" i="32"/>
  <c r="I52" i="32"/>
  <c r="H52" i="32"/>
  <c r="G52" i="32"/>
  <c r="F52" i="32"/>
  <c r="E52" i="32"/>
  <c r="D52" i="32"/>
  <c r="C52" i="32"/>
  <c r="I50" i="32"/>
  <c r="H50" i="32"/>
  <c r="G50" i="32"/>
  <c r="F50" i="32"/>
  <c r="E50" i="32"/>
  <c r="D50" i="32"/>
  <c r="C50" i="32"/>
  <c r="I48" i="32"/>
  <c r="H48" i="32"/>
  <c r="G48" i="32"/>
  <c r="F48" i="32"/>
  <c r="E48" i="32"/>
  <c r="D48" i="32"/>
  <c r="C48" i="32"/>
  <c r="I47" i="32"/>
  <c r="H47" i="32"/>
  <c r="G47" i="32"/>
  <c r="F47" i="32"/>
  <c r="E47" i="32"/>
  <c r="D47" i="32"/>
  <c r="C47" i="32"/>
  <c r="I46" i="32"/>
  <c r="H46" i="32"/>
  <c r="G46" i="32"/>
  <c r="F46" i="32"/>
  <c r="E46" i="32"/>
  <c r="D46" i="32"/>
  <c r="C46" i="32"/>
  <c r="I45" i="32"/>
  <c r="H45" i="32"/>
  <c r="G45" i="32"/>
  <c r="F45" i="32"/>
  <c r="E45" i="32"/>
  <c r="D45" i="32"/>
  <c r="C45" i="32"/>
  <c r="I43" i="32"/>
  <c r="H43" i="32"/>
  <c r="G43" i="32"/>
  <c r="F43" i="32"/>
  <c r="E43" i="32"/>
  <c r="D43" i="32"/>
  <c r="C43" i="32"/>
  <c r="I42" i="32"/>
  <c r="H42" i="32"/>
  <c r="G42" i="32"/>
  <c r="F42" i="32"/>
  <c r="E42" i="32"/>
  <c r="D42" i="32"/>
  <c r="C42" i="32"/>
  <c r="I41" i="32"/>
  <c r="H41" i="32"/>
  <c r="G41" i="32"/>
  <c r="F41" i="32"/>
  <c r="E41" i="32"/>
  <c r="D41" i="32"/>
  <c r="C41" i="32"/>
  <c r="H36" i="32"/>
  <c r="A36" i="32"/>
  <c r="I32" i="32"/>
  <c r="H32" i="32"/>
  <c r="G32" i="32"/>
  <c r="F32" i="32"/>
  <c r="E32" i="32"/>
  <c r="D32" i="32"/>
  <c r="C32" i="32"/>
  <c r="I31" i="32"/>
  <c r="H31" i="32"/>
  <c r="G31" i="32"/>
  <c r="F31" i="32"/>
  <c r="E31" i="32"/>
  <c r="D31" i="32"/>
  <c r="C31" i="32"/>
  <c r="I30" i="32"/>
  <c r="H30" i="32"/>
  <c r="G30" i="32"/>
  <c r="F30" i="32"/>
  <c r="E30" i="32"/>
  <c r="D30" i="32"/>
  <c r="C30" i="32"/>
  <c r="I29" i="32"/>
  <c r="H29" i="32"/>
  <c r="G29" i="32"/>
  <c r="F29" i="32"/>
  <c r="E29" i="32"/>
  <c r="D29" i="32"/>
  <c r="C29" i="32"/>
  <c r="I28" i="32"/>
  <c r="H28" i="32"/>
  <c r="G28" i="32"/>
  <c r="F28" i="32"/>
  <c r="E28" i="32"/>
  <c r="D28" i="32"/>
  <c r="C28" i="32"/>
  <c r="I25" i="32"/>
  <c r="H25" i="32"/>
  <c r="G25" i="32"/>
  <c r="F25" i="32"/>
  <c r="E25" i="32"/>
  <c r="D25" i="32"/>
  <c r="C25" i="32"/>
  <c r="I24" i="32"/>
  <c r="H24" i="32"/>
  <c r="G24" i="32"/>
  <c r="F24" i="32"/>
  <c r="E24" i="32"/>
  <c r="D24" i="32"/>
  <c r="C24" i="32"/>
  <c r="I20" i="32"/>
  <c r="H20" i="32"/>
  <c r="G20" i="32"/>
  <c r="F20" i="32"/>
  <c r="E20" i="32"/>
  <c r="D20" i="32"/>
  <c r="C20" i="32"/>
  <c r="I18" i="32"/>
  <c r="H18" i="32"/>
  <c r="G18" i="32"/>
  <c r="F18" i="32"/>
  <c r="E18" i="32"/>
  <c r="D18" i="32"/>
  <c r="C18" i="32"/>
  <c r="I16" i="32"/>
  <c r="H16" i="32"/>
  <c r="G16" i="32"/>
  <c r="F16" i="32"/>
  <c r="E16" i="32"/>
  <c r="D16" i="32"/>
  <c r="C16" i="32"/>
  <c r="I15" i="32"/>
  <c r="H15" i="32"/>
  <c r="G15" i="32"/>
  <c r="F15" i="32"/>
  <c r="E15" i="32"/>
  <c r="D15" i="32"/>
  <c r="C15" i="32"/>
  <c r="I14" i="32"/>
  <c r="H14" i="32"/>
  <c r="G14" i="32"/>
  <c r="F14" i="32"/>
  <c r="E14" i="32"/>
  <c r="D14" i="32"/>
  <c r="C14" i="32"/>
  <c r="I13" i="32"/>
  <c r="H13" i="32"/>
  <c r="G13" i="32"/>
  <c r="F13" i="32"/>
  <c r="E13" i="32"/>
  <c r="D13" i="32"/>
  <c r="C13" i="32"/>
  <c r="I11" i="32"/>
  <c r="H11" i="32"/>
  <c r="G11" i="32"/>
  <c r="F11" i="32"/>
  <c r="E11" i="32"/>
  <c r="D11" i="32"/>
  <c r="C11" i="32"/>
  <c r="I10" i="32"/>
  <c r="H10" i="32"/>
  <c r="G10" i="32"/>
  <c r="F10" i="32"/>
  <c r="E10" i="32"/>
  <c r="D10" i="32"/>
  <c r="C10" i="32"/>
  <c r="I9" i="32"/>
  <c r="H9" i="32"/>
  <c r="G9" i="32"/>
  <c r="F9" i="32"/>
  <c r="E9" i="32"/>
  <c r="D9" i="32"/>
  <c r="C9" i="32"/>
  <c r="H4" i="32"/>
  <c r="A4" i="32"/>
  <c r="C175" i="8"/>
  <c r="C174" i="8"/>
  <c r="C166" i="8"/>
  <c r="C165" i="8"/>
  <c r="C164" i="8"/>
  <c r="C163" i="8"/>
  <c r="C162" i="8"/>
  <c r="C161" i="8"/>
  <c r="C160" i="8"/>
  <c r="C159" i="8"/>
  <c r="C158" i="8"/>
  <c r="C157" i="8"/>
  <c r="C156" i="8"/>
  <c r="C155" i="8"/>
  <c r="C154" i="8"/>
  <c r="C153" i="8"/>
  <c r="C151" i="8"/>
  <c r="C150" i="8"/>
  <c r="C149" i="8"/>
  <c r="C148" i="8"/>
  <c r="C147" i="8"/>
  <c r="C146" i="8"/>
  <c r="C145" i="8"/>
  <c r="C144" i="8"/>
  <c r="C143" i="8"/>
  <c r="C142" i="8"/>
  <c r="C141" i="8"/>
  <c r="C136" i="8"/>
  <c r="C135" i="8"/>
  <c r="C134" i="8"/>
  <c r="C133" i="8"/>
  <c r="C132" i="8"/>
  <c r="C131" i="8"/>
  <c r="C130" i="8"/>
  <c r="C129" i="8"/>
  <c r="C128" i="8"/>
  <c r="C127" i="8"/>
  <c r="C126" i="8"/>
  <c r="C125" i="8"/>
  <c r="C118" i="8"/>
  <c r="C116" i="8"/>
  <c r="C112" i="8"/>
  <c r="C111" i="8"/>
  <c r="C108" i="8"/>
  <c r="A108" i="8"/>
  <c r="C102" i="8"/>
  <c r="C101" i="8"/>
  <c r="C98" i="8"/>
  <c r="C96" i="8"/>
  <c r="C94" i="8"/>
  <c r="C92" i="8"/>
  <c r="C89" i="8"/>
  <c r="C83" i="8"/>
  <c r="C82" i="8"/>
  <c r="C79" i="8"/>
  <c r="C78" i="8"/>
  <c r="C77" i="8"/>
  <c r="C73" i="8"/>
  <c r="C72" i="8"/>
  <c r="C71" i="8"/>
  <c r="C67" i="8"/>
  <c r="C66" i="8"/>
  <c r="C65" i="8"/>
  <c r="C64" i="8"/>
  <c r="C59" i="8"/>
  <c r="C58" i="8"/>
  <c r="C55" i="8"/>
  <c r="A55" i="8"/>
  <c r="C48" i="8"/>
  <c r="C47" i="8"/>
  <c r="C46" i="8"/>
  <c r="C45" i="8"/>
  <c r="C41" i="8"/>
  <c r="C40" i="8"/>
  <c r="C39" i="8"/>
  <c r="C38" i="8"/>
  <c r="C34" i="8"/>
  <c r="C33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C3" i="8"/>
  <c r="A3" i="8"/>
  <c r="D26" i="7"/>
  <c r="D24" i="7"/>
  <c r="D19" i="7"/>
  <c r="D18" i="7"/>
  <c r="D16" i="7"/>
  <c r="D12" i="7"/>
  <c r="D11" i="7"/>
  <c r="D10" i="7"/>
  <c r="D9" i="7"/>
  <c r="D8" i="7"/>
  <c r="D7" i="7"/>
  <c r="D2" i="7"/>
  <c r="A2" i="7"/>
  <c r="E31" i="6"/>
  <c r="D31" i="6"/>
  <c r="C31" i="6"/>
  <c r="E30" i="6"/>
  <c r="D30" i="6"/>
  <c r="C30" i="6"/>
  <c r="E29" i="6"/>
  <c r="D29" i="6"/>
  <c r="C29" i="6"/>
  <c r="E28" i="6"/>
  <c r="D28" i="6"/>
  <c r="C28" i="6"/>
  <c r="E27" i="6"/>
  <c r="D27" i="6"/>
  <c r="C27" i="6"/>
  <c r="E26" i="6"/>
  <c r="D26" i="6"/>
  <c r="C26" i="6"/>
  <c r="E25" i="6"/>
  <c r="D25" i="6"/>
  <c r="C25" i="6"/>
  <c r="E24" i="6"/>
  <c r="D24" i="6"/>
  <c r="C24" i="6"/>
  <c r="C15" i="6"/>
  <c r="E14" i="6"/>
  <c r="D14" i="6"/>
  <c r="C14" i="6"/>
  <c r="E13" i="6"/>
  <c r="D13" i="6"/>
  <c r="C13" i="6"/>
  <c r="E12" i="6"/>
  <c r="D12" i="6"/>
  <c r="C12" i="6"/>
  <c r="E11" i="6"/>
  <c r="D11" i="6"/>
  <c r="C11" i="6"/>
  <c r="E10" i="6"/>
  <c r="D10" i="6"/>
  <c r="C10" i="6"/>
  <c r="E9" i="6"/>
  <c r="C9" i="6"/>
  <c r="E8" i="6"/>
  <c r="D8" i="6"/>
  <c r="C8" i="6"/>
  <c r="E7" i="6"/>
  <c r="D7" i="6"/>
  <c r="C7" i="6"/>
  <c r="F3" i="6"/>
  <c r="A3" i="6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9" i="5"/>
  <c r="C8" i="5"/>
  <c r="C7" i="5"/>
  <c r="C6" i="5"/>
  <c r="C3" i="5"/>
  <c r="A3" i="5"/>
  <c r="C33" i="4"/>
  <c r="C32" i="4"/>
  <c r="G27" i="4"/>
  <c r="F27" i="4"/>
  <c r="E27" i="4"/>
  <c r="D27" i="4"/>
  <c r="C27" i="4"/>
  <c r="B27" i="4"/>
  <c r="G26" i="4"/>
  <c r="F26" i="4"/>
  <c r="E26" i="4"/>
  <c r="D26" i="4"/>
  <c r="C26" i="4"/>
  <c r="B26" i="4"/>
  <c r="G25" i="4"/>
  <c r="F25" i="4"/>
  <c r="E25" i="4"/>
  <c r="D25" i="4"/>
  <c r="C25" i="4"/>
  <c r="B25" i="4"/>
  <c r="G18" i="4"/>
  <c r="F18" i="4"/>
  <c r="E18" i="4"/>
  <c r="D18" i="4"/>
  <c r="C18" i="4"/>
  <c r="B18" i="4"/>
  <c r="G17" i="4"/>
  <c r="F17" i="4"/>
  <c r="E17" i="4"/>
  <c r="D17" i="4"/>
  <c r="C17" i="4"/>
  <c r="B17" i="4"/>
  <c r="G16" i="4"/>
  <c r="F16" i="4"/>
  <c r="E16" i="4"/>
  <c r="D16" i="4"/>
  <c r="C16" i="4"/>
  <c r="B16" i="4"/>
  <c r="G9" i="4"/>
  <c r="F9" i="4"/>
  <c r="E9" i="4"/>
  <c r="D9" i="4"/>
  <c r="C9" i="4"/>
  <c r="B9" i="4"/>
  <c r="G8" i="4"/>
  <c r="F8" i="4"/>
  <c r="E8" i="4"/>
  <c r="D8" i="4"/>
  <c r="C8" i="4"/>
  <c r="B8" i="4"/>
  <c r="G7" i="4"/>
  <c r="F7" i="4"/>
  <c r="E7" i="4"/>
  <c r="D7" i="4"/>
  <c r="C7" i="4"/>
  <c r="B7" i="4"/>
  <c r="G3" i="4"/>
  <c r="A2" i="4"/>
  <c r="D40" i="3"/>
  <c r="G37" i="3"/>
  <c r="G36" i="3"/>
  <c r="D36" i="3"/>
  <c r="D35" i="3"/>
  <c r="D34" i="3"/>
  <c r="G33" i="3"/>
  <c r="D33" i="3"/>
  <c r="G32" i="3"/>
  <c r="D32" i="3"/>
  <c r="G31" i="3"/>
  <c r="D31" i="3"/>
  <c r="G30" i="3"/>
  <c r="D30" i="3"/>
  <c r="G26" i="3"/>
  <c r="F26" i="3"/>
  <c r="G25" i="3"/>
  <c r="F25" i="3"/>
  <c r="G24" i="3"/>
  <c r="F24" i="3"/>
  <c r="G23" i="3"/>
  <c r="F23" i="3"/>
  <c r="A19" i="3"/>
  <c r="E18" i="3"/>
  <c r="E17" i="3"/>
  <c r="C17" i="3"/>
  <c r="A17" i="3"/>
  <c r="E16" i="3"/>
  <c r="C16" i="3"/>
  <c r="A16" i="3"/>
  <c r="D11" i="3"/>
  <c r="D10" i="3"/>
  <c r="D9" i="3"/>
  <c r="D8" i="3"/>
  <c r="D7" i="3"/>
  <c r="D6" i="3"/>
  <c r="D5" i="3"/>
  <c r="F4" i="3"/>
  <c r="B4" i="3"/>
  <c r="D25" i="33"/>
  <c r="D11" i="33"/>
  <c r="I94" i="15"/>
  <c r="I93" i="15"/>
  <c r="I92" i="15"/>
  <c r="I91" i="15"/>
  <c r="I90" i="15"/>
  <c r="I89" i="15"/>
  <c r="I88" i="15"/>
  <c r="I87" i="15"/>
  <c r="I86" i="15"/>
  <c r="I85" i="15"/>
  <c r="I84" i="15"/>
  <c r="I83" i="15"/>
  <c r="I82" i="15"/>
  <c r="I81" i="15"/>
  <c r="I80" i="15"/>
  <c r="I79" i="15"/>
  <c r="I78" i="15"/>
  <c r="I77" i="15"/>
  <c r="I76" i="15"/>
  <c r="I75" i="15"/>
  <c r="I74" i="15"/>
  <c r="I73" i="15"/>
  <c r="I72" i="15"/>
  <c r="I71" i="15"/>
  <c r="I70" i="15"/>
  <c r="E69" i="15"/>
  <c r="D69" i="15"/>
  <c r="I68" i="15"/>
  <c r="I67" i="15"/>
  <c r="I66" i="15"/>
  <c r="E65" i="15"/>
  <c r="D65" i="15"/>
  <c r="E64" i="15"/>
  <c r="D64" i="15"/>
  <c r="E63" i="15"/>
  <c r="D63" i="15"/>
  <c r="I62" i="15"/>
  <c r="I61" i="15"/>
  <c r="I60" i="15"/>
  <c r="E59" i="15"/>
  <c r="D59" i="15"/>
  <c r="E58" i="15"/>
  <c r="D58" i="15"/>
  <c r="E57" i="15"/>
  <c r="D57" i="15"/>
  <c r="E56" i="15"/>
  <c r="D56" i="15"/>
  <c r="E55" i="15"/>
  <c r="D55" i="15"/>
  <c r="E54" i="15"/>
  <c r="D54" i="15"/>
  <c r="E53" i="15"/>
  <c r="D53" i="15"/>
  <c r="E52" i="15"/>
  <c r="D52" i="15"/>
  <c r="E51" i="15"/>
  <c r="D51" i="15"/>
  <c r="E50" i="15"/>
  <c r="D50" i="15"/>
  <c r="E49" i="15"/>
  <c r="D49" i="15"/>
  <c r="E48" i="15"/>
  <c r="D48" i="15"/>
  <c r="E47" i="15"/>
  <c r="D47" i="15"/>
  <c r="E46" i="15"/>
  <c r="D46" i="15"/>
  <c r="E45" i="15"/>
  <c r="D45" i="15"/>
  <c r="E44" i="15"/>
  <c r="D44" i="15"/>
  <c r="E43" i="15"/>
  <c r="D43" i="15"/>
  <c r="E42" i="15"/>
  <c r="D42" i="15"/>
  <c r="E41" i="15"/>
  <c r="D41" i="15"/>
  <c r="I40" i="15"/>
  <c r="E39" i="15"/>
  <c r="D39" i="15"/>
  <c r="E38" i="15"/>
  <c r="D38" i="15"/>
  <c r="E37" i="15"/>
  <c r="D37" i="15"/>
  <c r="E36" i="15"/>
  <c r="D36" i="15"/>
  <c r="E35" i="15"/>
  <c r="D35" i="15"/>
  <c r="E34" i="15"/>
  <c r="D34" i="15"/>
  <c r="E33" i="15"/>
  <c r="D33" i="15"/>
  <c r="I32" i="15"/>
  <c r="I31" i="15"/>
  <c r="E30" i="15"/>
  <c r="D30" i="15"/>
  <c r="E29" i="15"/>
  <c r="D29" i="15"/>
  <c r="E28" i="15"/>
  <c r="D28" i="15"/>
  <c r="E27" i="15"/>
  <c r="D27" i="15"/>
  <c r="E26" i="15"/>
  <c r="D26" i="15"/>
  <c r="E25" i="15"/>
  <c r="D25" i="15"/>
  <c r="E24" i="15"/>
  <c r="D24" i="15"/>
  <c r="E23" i="15"/>
  <c r="D23" i="15"/>
  <c r="E22" i="15"/>
  <c r="D22" i="15"/>
  <c r="E21" i="15"/>
  <c r="D21" i="15"/>
  <c r="E20" i="15"/>
  <c r="D20" i="15"/>
  <c r="E19" i="15"/>
  <c r="D19" i="15"/>
  <c r="E18" i="15"/>
  <c r="D18" i="15"/>
  <c r="E17" i="15"/>
  <c r="D17" i="15"/>
  <c r="E16" i="15"/>
  <c r="D16" i="15"/>
  <c r="E15" i="15"/>
  <c r="D15" i="15"/>
  <c r="G12" i="15"/>
  <c r="F12" i="15"/>
  <c r="E12" i="15"/>
  <c r="D12" i="15"/>
  <c r="C12" i="15"/>
  <c r="B12" i="15"/>
  <c r="A12" i="15"/>
  <c r="B28" i="27"/>
  <c r="E21" i="27"/>
  <c r="E20" i="27"/>
  <c r="E19" i="27"/>
  <c r="E18" i="27"/>
  <c r="E17" i="27"/>
  <c r="D420" i="24"/>
  <c r="D415" i="24"/>
  <c r="D381" i="24"/>
  <c r="BQ2" i="30" s="1"/>
  <c r="D360" i="24"/>
  <c r="D340" i="24"/>
  <c r="C86" i="8" s="1"/>
  <c r="D339" i="24"/>
  <c r="D329" i="24"/>
  <c r="C74" i="8" s="1"/>
  <c r="D306" i="24"/>
  <c r="C49" i="8" s="1"/>
  <c r="D299" i="24"/>
  <c r="C42" i="8" s="1"/>
  <c r="D291" i="24"/>
  <c r="D293" i="24" s="1"/>
  <c r="C35" i="8" s="1"/>
  <c r="D281" i="24"/>
  <c r="C22" i="8" s="1"/>
  <c r="D276" i="24"/>
  <c r="D256" i="24"/>
  <c r="D27" i="7" s="1"/>
  <c r="D252" i="24"/>
  <c r="D245" i="24"/>
  <c r="D13" i="7" s="1"/>
  <c r="D237" i="24"/>
  <c r="D233" i="24"/>
  <c r="E32" i="6" s="1"/>
  <c r="C233" i="24"/>
  <c r="D32" i="6" s="1"/>
  <c r="B233" i="24"/>
  <c r="C32" i="6" s="1"/>
  <c r="E232" i="24"/>
  <c r="F31" i="6" s="1"/>
  <c r="E231" i="24"/>
  <c r="F30" i="6" s="1"/>
  <c r="E230" i="24"/>
  <c r="F29" i="6" s="1"/>
  <c r="E229" i="24"/>
  <c r="F28" i="6" s="1"/>
  <c r="E228" i="24"/>
  <c r="F27" i="6" s="1"/>
  <c r="E227" i="24"/>
  <c r="F26" i="6" s="1"/>
  <c r="E226" i="24"/>
  <c r="F25" i="6" s="1"/>
  <c r="E225" i="24"/>
  <c r="F24" i="6" s="1"/>
  <c r="B220" i="24"/>
  <c r="C16" i="6" s="1"/>
  <c r="E219" i="24"/>
  <c r="F15" i="6" s="1"/>
  <c r="E218" i="24"/>
  <c r="F14" i="6" s="1"/>
  <c r="E217" i="24"/>
  <c r="F13" i="6" s="1"/>
  <c r="E216" i="24"/>
  <c r="F12" i="6" s="1"/>
  <c r="E215" i="24"/>
  <c r="F11" i="6" s="1"/>
  <c r="E214" i="24"/>
  <c r="F10" i="6" s="1"/>
  <c r="E213" i="24"/>
  <c r="F9" i="6" s="1"/>
  <c r="E212" i="24"/>
  <c r="F8" i="6" s="1"/>
  <c r="E211" i="24"/>
  <c r="F7" i="6" s="1"/>
  <c r="D206" i="24"/>
  <c r="C40" i="5" s="1"/>
  <c r="D202" i="24"/>
  <c r="C34" i="5" s="1"/>
  <c r="D197" i="24"/>
  <c r="C27" i="5" s="1"/>
  <c r="D193" i="24"/>
  <c r="C20" i="5" s="1"/>
  <c r="D189" i="24"/>
  <c r="C14" i="5" s="1"/>
  <c r="E170" i="24"/>
  <c r="F28" i="4" s="1"/>
  <c r="E169" i="24"/>
  <c r="E168" i="24"/>
  <c r="D28" i="4" s="1"/>
  <c r="E167" i="24"/>
  <c r="C28" i="4" s="1"/>
  <c r="E166" i="24"/>
  <c r="B28" i="4" s="1"/>
  <c r="E164" i="24"/>
  <c r="F19" i="4" s="1"/>
  <c r="E163" i="24"/>
  <c r="E162" i="24"/>
  <c r="D19" i="4" s="1"/>
  <c r="E161" i="24"/>
  <c r="C19" i="4" s="1"/>
  <c r="E160" i="24"/>
  <c r="B19" i="4" s="1"/>
  <c r="E158" i="24"/>
  <c r="F10" i="4" s="1"/>
  <c r="E157" i="24"/>
  <c r="E10" i="4" s="1"/>
  <c r="E156" i="24"/>
  <c r="D10" i="4" s="1"/>
  <c r="E155" i="24"/>
  <c r="C10" i="4" s="1"/>
  <c r="E154" i="24"/>
  <c r="B10" i="4" s="1"/>
  <c r="E143" i="24"/>
  <c r="G34" i="3" s="1"/>
  <c r="CE94" i="24"/>
  <c r="I384" i="32" s="1"/>
  <c r="CF93" i="24"/>
  <c r="CE93" i="24"/>
  <c r="CE92" i="24"/>
  <c r="AZ91" i="24"/>
  <c r="CF90" i="24"/>
  <c r="BV52" i="24" s="1"/>
  <c r="BV67" i="24" s="1"/>
  <c r="CE90" i="24"/>
  <c r="CC52" i="24" s="1"/>
  <c r="CC67" i="24" s="1"/>
  <c r="AV89" i="24"/>
  <c r="AU89" i="24"/>
  <c r="AT89" i="24"/>
  <c r="AS89" i="24"/>
  <c r="AR89" i="24"/>
  <c r="AQ89" i="24"/>
  <c r="AP89" i="24"/>
  <c r="AO89" i="24"/>
  <c r="AN89" i="24"/>
  <c r="AM89" i="24"/>
  <c r="AL89" i="24"/>
  <c r="AK89" i="24"/>
  <c r="AJ89" i="24"/>
  <c r="AI89" i="24"/>
  <c r="AH89" i="24"/>
  <c r="AG89" i="24"/>
  <c r="AF89" i="24"/>
  <c r="AE89" i="24"/>
  <c r="AD89" i="24"/>
  <c r="AC89" i="24"/>
  <c r="AB89" i="24"/>
  <c r="AA89" i="24"/>
  <c r="Z89" i="24"/>
  <c r="Y89" i="24"/>
  <c r="X89" i="24"/>
  <c r="W89" i="24"/>
  <c r="V89" i="24"/>
  <c r="U89" i="24"/>
  <c r="T89" i="24"/>
  <c r="S89" i="24"/>
  <c r="R89" i="24"/>
  <c r="Q89" i="24"/>
  <c r="P89" i="24"/>
  <c r="O89" i="24"/>
  <c r="N89" i="24"/>
  <c r="M89" i="24"/>
  <c r="L89" i="24"/>
  <c r="K89" i="24"/>
  <c r="J89" i="24"/>
  <c r="I89" i="24"/>
  <c r="H89" i="24"/>
  <c r="G89" i="24"/>
  <c r="F89" i="24"/>
  <c r="E89" i="24"/>
  <c r="D89" i="24"/>
  <c r="C89" i="24"/>
  <c r="CE88" i="24"/>
  <c r="I377" i="32" s="1"/>
  <c r="CE87" i="24"/>
  <c r="I376" i="32" s="1"/>
  <c r="CE84" i="24"/>
  <c r="I372" i="32" s="1"/>
  <c r="CE83" i="24"/>
  <c r="CE82" i="24"/>
  <c r="CE81" i="24"/>
  <c r="CE80" i="24"/>
  <c r="CE79" i="24"/>
  <c r="CE78" i="24"/>
  <c r="CE77" i="24"/>
  <c r="CE76" i="24"/>
  <c r="CE75" i="24"/>
  <c r="CE74" i="24"/>
  <c r="CE73" i="24"/>
  <c r="CE72" i="24"/>
  <c r="CE71" i="24"/>
  <c r="CE70" i="24"/>
  <c r="CD69" i="24"/>
  <c r="CC69" i="24"/>
  <c r="CB69" i="24"/>
  <c r="CA69" i="24"/>
  <c r="BZ69" i="24"/>
  <c r="BY69" i="24"/>
  <c r="BX69" i="24"/>
  <c r="BW69" i="24"/>
  <c r="BV69" i="24"/>
  <c r="BU69" i="24"/>
  <c r="BT69" i="24"/>
  <c r="BS69" i="24"/>
  <c r="BR69" i="24"/>
  <c r="BQ69" i="24"/>
  <c r="BP69" i="24"/>
  <c r="BO69" i="24"/>
  <c r="BN69" i="24"/>
  <c r="BM69" i="24"/>
  <c r="BL69" i="24"/>
  <c r="BK69" i="24"/>
  <c r="BJ69" i="24"/>
  <c r="BI69" i="24"/>
  <c r="BH69" i="24"/>
  <c r="BG69" i="24"/>
  <c r="BF69" i="24"/>
  <c r="BE69" i="24"/>
  <c r="BD69" i="24"/>
  <c r="BC69" i="24"/>
  <c r="BB69" i="24"/>
  <c r="BA69" i="24"/>
  <c r="AZ69" i="24"/>
  <c r="AY69" i="24"/>
  <c r="AX69" i="24"/>
  <c r="AW69" i="24"/>
  <c r="O48" i="31" s="1"/>
  <c r="AV69" i="24"/>
  <c r="AU69" i="24"/>
  <c r="AT69" i="24"/>
  <c r="AS69" i="24"/>
  <c r="AR69" i="24"/>
  <c r="AQ69" i="24"/>
  <c r="AP69" i="24"/>
  <c r="AO69" i="24"/>
  <c r="AN69" i="24"/>
  <c r="AM69" i="24"/>
  <c r="AL69" i="24"/>
  <c r="AK69" i="24"/>
  <c r="AJ69" i="24"/>
  <c r="AI69" i="24"/>
  <c r="AH69" i="24"/>
  <c r="AG69" i="24"/>
  <c r="AF69" i="24"/>
  <c r="AE69" i="24"/>
  <c r="AD69" i="24"/>
  <c r="AC69" i="24"/>
  <c r="AB69" i="24"/>
  <c r="AA69" i="24"/>
  <c r="Z69" i="24"/>
  <c r="Y69" i="24"/>
  <c r="X69" i="24"/>
  <c r="W69" i="24"/>
  <c r="V69" i="24"/>
  <c r="U69" i="24"/>
  <c r="T69" i="24"/>
  <c r="S69" i="24"/>
  <c r="R69" i="24"/>
  <c r="Q69" i="24"/>
  <c r="O16" i="31" s="1"/>
  <c r="P69" i="24"/>
  <c r="O69" i="24"/>
  <c r="N69" i="24"/>
  <c r="M69" i="24"/>
  <c r="L69" i="24"/>
  <c r="K69" i="24"/>
  <c r="J69" i="24"/>
  <c r="I69" i="24"/>
  <c r="H69" i="24"/>
  <c r="G69" i="24"/>
  <c r="F69" i="24"/>
  <c r="E69" i="24"/>
  <c r="D69" i="24"/>
  <c r="C69" i="24"/>
  <c r="CE68" i="24"/>
  <c r="I370" i="32" s="1"/>
  <c r="CE66" i="24"/>
  <c r="I368" i="32" s="1"/>
  <c r="CE65" i="24"/>
  <c r="I367" i="32" s="1"/>
  <c r="CE64" i="24"/>
  <c r="CE63" i="24"/>
  <c r="I365" i="32" s="1"/>
  <c r="W62" i="24"/>
  <c r="CE61" i="24"/>
  <c r="I363" i="32" s="1"/>
  <c r="CE60" i="24"/>
  <c r="H612" i="24" s="1"/>
  <c r="B53" i="24"/>
  <c r="CB52" i="24"/>
  <c r="CB67" i="24" s="1"/>
  <c r="CA52" i="24"/>
  <c r="CA67" i="24" s="1"/>
  <c r="BQ52" i="24"/>
  <c r="BQ67" i="24" s="1"/>
  <c r="BP52" i="24"/>
  <c r="BP67" i="24" s="1"/>
  <c r="AG52" i="24"/>
  <c r="AG67" i="24" s="1"/>
  <c r="AF52" i="24"/>
  <c r="AF67" i="24" s="1"/>
  <c r="AE52" i="24"/>
  <c r="AE67" i="24" s="1"/>
  <c r="AA52" i="24"/>
  <c r="AA67" i="24" s="1"/>
  <c r="T52" i="24"/>
  <c r="T67" i="24" s="1"/>
  <c r="O52" i="24"/>
  <c r="O67" i="24" s="1"/>
  <c r="CE51" i="24"/>
  <c r="B49" i="24"/>
  <c r="CA48" i="24"/>
  <c r="CA62" i="24" s="1"/>
  <c r="BZ48" i="24"/>
  <c r="BZ62" i="24" s="1"/>
  <c r="BY48" i="24"/>
  <c r="BY62" i="24" s="1"/>
  <c r="BX48" i="24"/>
  <c r="BX62" i="24" s="1"/>
  <c r="BW48" i="24"/>
  <c r="BW62" i="24" s="1"/>
  <c r="BV48" i="24"/>
  <c r="BV62" i="24" s="1"/>
  <c r="BU48" i="24"/>
  <c r="BU62" i="24" s="1"/>
  <c r="BT48" i="24"/>
  <c r="BT62" i="24" s="1"/>
  <c r="BS48" i="24"/>
  <c r="BS62" i="24" s="1"/>
  <c r="BO48" i="24"/>
  <c r="BO62" i="24" s="1"/>
  <c r="BN48" i="24"/>
  <c r="BN62" i="24" s="1"/>
  <c r="BM48" i="24"/>
  <c r="BM62" i="24" s="1"/>
  <c r="BL48" i="24"/>
  <c r="BL62" i="24" s="1"/>
  <c r="BK48" i="24"/>
  <c r="BK62" i="24" s="1"/>
  <c r="BJ48" i="24"/>
  <c r="BJ62" i="24" s="1"/>
  <c r="BI48" i="24"/>
  <c r="BI62" i="24" s="1"/>
  <c r="BH48" i="24"/>
  <c r="BH62" i="24" s="1"/>
  <c r="BG48" i="24"/>
  <c r="BG62" i="24" s="1"/>
  <c r="BC48" i="24"/>
  <c r="BC62" i="24" s="1"/>
  <c r="BB48" i="24"/>
  <c r="BB62" i="24" s="1"/>
  <c r="BA48" i="24"/>
  <c r="BA62" i="24" s="1"/>
  <c r="AZ48" i="24"/>
  <c r="AZ62" i="24" s="1"/>
  <c r="H51" i="31" s="1"/>
  <c r="AY48" i="24"/>
  <c r="AY62" i="24" s="1"/>
  <c r="AX48" i="24"/>
  <c r="AX62" i="24" s="1"/>
  <c r="AW48" i="24"/>
  <c r="AW62" i="24" s="1"/>
  <c r="AV48" i="24"/>
  <c r="AV62" i="24" s="1"/>
  <c r="AU48" i="24"/>
  <c r="AU62" i="24" s="1"/>
  <c r="AQ48" i="24"/>
  <c r="AQ62" i="24" s="1"/>
  <c r="AP48" i="24"/>
  <c r="AP62" i="24" s="1"/>
  <c r="AO48" i="24"/>
  <c r="AO62" i="24" s="1"/>
  <c r="AN48" i="24"/>
  <c r="AN62" i="24" s="1"/>
  <c r="AM48" i="24"/>
  <c r="AM62" i="24" s="1"/>
  <c r="AL48" i="24"/>
  <c r="AL62" i="24" s="1"/>
  <c r="AK48" i="24"/>
  <c r="AK62" i="24" s="1"/>
  <c r="AJ48" i="24"/>
  <c r="AJ62" i="24" s="1"/>
  <c r="AI48" i="24"/>
  <c r="AI62" i="24" s="1"/>
  <c r="AE48" i="24"/>
  <c r="AE62" i="24" s="1"/>
  <c r="AD48" i="24"/>
  <c r="AD62" i="24" s="1"/>
  <c r="AC48" i="24"/>
  <c r="AC62" i="24" s="1"/>
  <c r="AB48" i="24"/>
  <c r="AB62" i="24" s="1"/>
  <c r="AA48" i="24"/>
  <c r="AA62" i="24" s="1"/>
  <c r="Z48" i="24"/>
  <c r="Z62" i="24" s="1"/>
  <c r="Y48" i="24"/>
  <c r="Y62" i="24" s="1"/>
  <c r="X48" i="24"/>
  <c r="X62" i="24" s="1"/>
  <c r="W48" i="24"/>
  <c r="S48" i="24"/>
  <c r="S62" i="24" s="1"/>
  <c r="R48" i="24"/>
  <c r="R62" i="24" s="1"/>
  <c r="Q48" i="24"/>
  <c r="Q62" i="24" s="1"/>
  <c r="P48" i="24"/>
  <c r="P62" i="24" s="1"/>
  <c r="O48" i="24"/>
  <c r="O62" i="24" s="1"/>
  <c r="N48" i="24"/>
  <c r="N62" i="24" s="1"/>
  <c r="M48" i="24"/>
  <c r="M62" i="24" s="1"/>
  <c r="L48" i="24"/>
  <c r="L62" i="24" s="1"/>
  <c r="K48" i="24"/>
  <c r="K62" i="24" s="1"/>
  <c r="G48" i="24"/>
  <c r="G62" i="24" s="1"/>
  <c r="F48" i="24"/>
  <c r="F62" i="24" s="1"/>
  <c r="E48" i="24"/>
  <c r="E62" i="24" s="1"/>
  <c r="D48" i="24"/>
  <c r="D62" i="24" s="1"/>
  <c r="C48" i="24"/>
  <c r="C62" i="24" s="1"/>
  <c r="CE47" i="24"/>
  <c r="AQ52" i="24" l="1"/>
  <c r="AQ67" i="24" s="1"/>
  <c r="AR52" i="24"/>
  <c r="AR67" i="24" s="1"/>
  <c r="AY52" i="24"/>
  <c r="AY67" i="24" s="1"/>
  <c r="BD52" i="24"/>
  <c r="BD67" i="24" s="1"/>
  <c r="BK52" i="24"/>
  <c r="BK67" i="24" s="1"/>
  <c r="G52" i="24"/>
  <c r="G67" i="24" s="1"/>
  <c r="H52" i="24"/>
  <c r="H67" i="24" s="1"/>
  <c r="BO52" i="24"/>
  <c r="BO67" i="24" s="1"/>
  <c r="S52" i="24"/>
  <c r="S67" i="24" s="1"/>
  <c r="BC52" i="24"/>
  <c r="BC67" i="24" s="1"/>
  <c r="BC85" i="24" s="1"/>
  <c r="U52" i="24"/>
  <c r="U67" i="24" s="1"/>
  <c r="M20" i="31" s="1"/>
  <c r="BE52" i="24"/>
  <c r="BE67" i="24" s="1"/>
  <c r="M56" i="31" s="1"/>
  <c r="C52" i="24"/>
  <c r="AM52" i="24"/>
  <c r="AM67" i="24" s="1"/>
  <c r="D177" i="32" s="1"/>
  <c r="BW52" i="24"/>
  <c r="BW67" i="24" s="1"/>
  <c r="I52" i="24"/>
  <c r="I67" i="24" s="1"/>
  <c r="AS52" i="24"/>
  <c r="AS67" i="24" s="1"/>
  <c r="M44" i="31" s="1"/>
  <c r="D367" i="34"/>
  <c r="D384" i="34" s="1"/>
  <c r="D417" i="34" s="1"/>
  <c r="D421" i="34" s="1"/>
  <c r="D424" i="34" s="1"/>
  <c r="E380" i="34"/>
  <c r="D341" i="34"/>
  <c r="D350" i="34" s="1"/>
  <c r="D258" i="34"/>
  <c r="E220" i="34"/>
  <c r="CF90" i="34"/>
  <c r="C52" i="34" s="1"/>
  <c r="C67" i="34" s="1"/>
  <c r="C85" i="34" s="1"/>
  <c r="CE89" i="34"/>
  <c r="K612" i="34" s="1"/>
  <c r="CE69" i="34"/>
  <c r="CE48" i="34"/>
  <c r="C62" i="34"/>
  <c r="D52" i="24"/>
  <c r="D67" i="24" s="1"/>
  <c r="M3" i="31" s="1"/>
  <c r="AB52" i="24"/>
  <c r="AB67" i="24" s="1"/>
  <c r="M27" i="31" s="1"/>
  <c r="AN52" i="24"/>
  <c r="AN67" i="24" s="1"/>
  <c r="M39" i="31" s="1"/>
  <c r="BL52" i="24"/>
  <c r="BL67" i="24" s="1"/>
  <c r="H273" i="32" s="1"/>
  <c r="BX52" i="24"/>
  <c r="BX67" i="24" s="1"/>
  <c r="BX85" i="24" s="1"/>
  <c r="E52" i="24"/>
  <c r="E67" i="24" s="1"/>
  <c r="E85" i="24" s="1"/>
  <c r="Q52" i="24"/>
  <c r="Q67" i="24" s="1"/>
  <c r="Q85" i="24" s="1"/>
  <c r="AC52" i="24"/>
  <c r="AC67" i="24" s="1"/>
  <c r="M28" i="31" s="1"/>
  <c r="AO52" i="24"/>
  <c r="AO67" i="24" s="1"/>
  <c r="BA52" i="24"/>
  <c r="BA67" i="24" s="1"/>
  <c r="BM52" i="24"/>
  <c r="BM67" i="24" s="1"/>
  <c r="BY52" i="24"/>
  <c r="BY67" i="24" s="1"/>
  <c r="M76" i="31" s="1"/>
  <c r="P52" i="24"/>
  <c r="P67" i="24" s="1"/>
  <c r="I49" i="32" s="1"/>
  <c r="AZ52" i="24"/>
  <c r="AZ67" i="24" s="1"/>
  <c r="AZ85" i="24" s="1"/>
  <c r="F52" i="24"/>
  <c r="F67" i="24" s="1"/>
  <c r="M5" i="31" s="1"/>
  <c r="R52" i="24"/>
  <c r="R67" i="24" s="1"/>
  <c r="AD52" i="24"/>
  <c r="AD67" i="24" s="1"/>
  <c r="I113" i="32" s="1"/>
  <c r="AP52" i="24"/>
  <c r="AP67" i="24" s="1"/>
  <c r="AP85" i="24" s="1"/>
  <c r="BB52" i="24"/>
  <c r="BB67" i="24" s="1"/>
  <c r="BB85" i="24" s="1"/>
  <c r="BN52" i="24"/>
  <c r="BN67" i="24" s="1"/>
  <c r="C305" i="32" s="1"/>
  <c r="BZ52" i="24"/>
  <c r="BZ67" i="24" s="1"/>
  <c r="M77" i="31" s="1"/>
  <c r="AH52" i="24"/>
  <c r="AH67" i="24" s="1"/>
  <c r="D383" i="24"/>
  <c r="C137" i="8" s="1"/>
  <c r="J52" i="24"/>
  <c r="J67" i="24" s="1"/>
  <c r="C49" i="32" s="1"/>
  <c r="BR52" i="24"/>
  <c r="BR67" i="24" s="1"/>
  <c r="BR85" i="24" s="1"/>
  <c r="AU52" i="24"/>
  <c r="AU67" i="24" s="1"/>
  <c r="AU85" i="24" s="1"/>
  <c r="AO85" i="24"/>
  <c r="C706" i="24" s="1"/>
  <c r="BF52" i="24"/>
  <c r="BF67" i="24" s="1"/>
  <c r="BF85" i="24" s="1"/>
  <c r="K52" i="24"/>
  <c r="K67" i="24" s="1"/>
  <c r="M10" i="31" s="1"/>
  <c r="AI52" i="24"/>
  <c r="AI67" i="24" s="1"/>
  <c r="AI85" i="24" s="1"/>
  <c r="BS52" i="24"/>
  <c r="BS67" i="24" s="1"/>
  <c r="M70" i="31" s="1"/>
  <c r="AV52" i="24"/>
  <c r="AV67" i="24" s="1"/>
  <c r="AV85" i="24" s="1"/>
  <c r="V52" i="24"/>
  <c r="V67" i="24" s="1"/>
  <c r="AT52" i="24"/>
  <c r="AT67" i="24" s="1"/>
  <c r="M45" i="31" s="1"/>
  <c r="CD52" i="24"/>
  <c r="W52" i="24"/>
  <c r="W67" i="24" s="1"/>
  <c r="I81" i="32" s="1"/>
  <c r="BG52" i="24"/>
  <c r="BG67" i="24" s="1"/>
  <c r="BG85" i="24" s="1"/>
  <c r="L52" i="24"/>
  <c r="L67" i="24" s="1"/>
  <c r="E49" i="32" s="1"/>
  <c r="X52" i="24"/>
  <c r="X67" i="24" s="1"/>
  <c r="X85" i="24" s="1"/>
  <c r="AJ52" i="24"/>
  <c r="AJ67" i="24" s="1"/>
  <c r="M35" i="31" s="1"/>
  <c r="BH52" i="24"/>
  <c r="BH67" i="24" s="1"/>
  <c r="D273" i="32" s="1"/>
  <c r="BT52" i="24"/>
  <c r="BT67" i="24" s="1"/>
  <c r="M71" i="31" s="1"/>
  <c r="BM85" i="24"/>
  <c r="I277" i="32" s="1"/>
  <c r="M52" i="24"/>
  <c r="M67" i="24" s="1"/>
  <c r="M12" i="31" s="1"/>
  <c r="Y52" i="24"/>
  <c r="Y67" i="24" s="1"/>
  <c r="Y85" i="24" s="1"/>
  <c r="AK52" i="24"/>
  <c r="AK67" i="24" s="1"/>
  <c r="M36" i="31" s="1"/>
  <c r="AW52" i="24"/>
  <c r="AW67" i="24" s="1"/>
  <c r="M48" i="31" s="1"/>
  <c r="BI52" i="24"/>
  <c r="BI67" i="24" s="1"/>
  <c r="BI85" i="24" s="1"/>
  <c r="BU52" i="24"/>
  <c r="BU67" i="24" s="1"/>
  <c r="M72" i="31" s="1"/>
  <c r="N52" i="24"/>
  <c r="N67" i="24" s="1"/>
  <c r="M13" i="31" s="1"/>
  <c r="Z52" i="24"/>
  <c r="Z67" i="24" s="1"/>
  <c r="M25" i="31" s="1"/>
  <c r="AL52" i="24"/>
  <c r="AL67" i="24" s="1"/>
  <c r="M37" i="31" s="1"/>
  <c r="AX52" i="24"/>
  <c r="AX67" i="24" s="1"/>
  <c r="H209" i="32" s="1"/>
  <c r="BJ52" i="24"/>
  <c r="BJ67" i="24" s="1"/>
  <c r="M61" i="31" s="1"/>
  <c r="CE89" i="24"/>
  <c r="CE69" i="24"/>
  <c r="I371" i="32" s="1"/>
  <c r="H48" i="24"/>
  <c r="H62" i="24" s="1"/>
  <c r="H12" i="32" s="1"/>
  <c r="T48" i="24"/>
  <c r="T62" i="24" s="1"/>
  <c r="T85" i="24" s="1"/>
  <c r="AF48" i="24"/>
  <c r="AF62" i="24" s="1"/>
  <c r="D140" i="32" s="1"/>
  <c r="AR48" i="24"/>
  <c r="AR62" i="24" s="1"/>
  <c r="BD48" i="24"/>
  <c r="BD62" i="24" s="1"/>
  <c r="H55" i="31" s="1"/>
  <c r="BP48" i="24"/>
  <c r="BP62" i="24" s="1"/>
  <c r="CB48" i="24"/>
  <c r="CB62" i="24" s="1"/>
  <c r="I48" i="24"/>
  <c r="I62" i="24" s="1"/>
  <c r="U48" i="24"/>
  <c r="U62" i="24" s="1"/>
  <c r="AG48" i="24"/>
  <c r="AG62" i="24" s="1"/>
  <c r="AG85" i="24" s="1"/>
  <c r="C45" i="15" s="1"/>
  <c r="G45" i="15" s="1"/>
  <c r="AS48" i="24"/>
  <c r="AS62" i="24" s="1"/>
  <c r="BE48" i="24"/>
  <c r="BE62" i="24" s="1"/>
  <c r="BQ48" i="24"/>
  <c r="BQ62" i="24" s="1"/>
  <c r="CC48" i="24"/>
  <c r="CC62" i="24" s="1"/>
  <c r="D364" i="32" s="1"/>
  <c r="J48" i="24"/>
  <c r="J62" i="24" s="1"/>
  <c r="V48" i="24"/>
  <c r="V62" i="24" s="1"/>
  <c r="H21" i="31" s="1"/>
  <c r="AH48" i="24"/>
  <c r="AH62" i="24" s="1"/>
  <c r="F140" i="32" s="1"/>
  <c r="AT48" i="24"/>
  <c r="AT62" i="24" s="1"/>
  <c r="D204" i="32" s="1"/>
  <c r="BF48" i="24"/>
  <c r="BF62" i="24" s="1"/>
  <c r="BR48" i="24"/>
  <c r="BR62" i="24" s="1"/>
  <c r="CD48" i="24"/>
  <c r="H7" i="31"/>
  <c r="H23" i="31"/>
  <c r="C108" i="32"/>
  <c r="H39" i="31"/>
  <c r="E172" i="32"/>
  <c r="H71" i="31"/>
  <c r="I300" i="32"/>
  <c r="M6" i="31"/>
  <c r="G17" i="32"/>
  <c r="M78" i="31"/>
  <c r="I337" i="32"/>
  <c r="H17" i="31"/>
  <c r="D76" i="32"/>
  <c r="R85" i="24"/>
  <c r="H33" i="31"/>
  <c r="H57" i="31"/>
  <c r="I236" i="32"/>
  <c r="H73" i="31"/>
  <c r="D332" i="32"/>
  <c r="BV85" i="24"/>
  <c r="M31" i="31"/>
  <c r="D145" i="32"/>
  <c r="M63" i="31"/>
  <c r="H2" i="31"/>
  <c r="C12" i="32"/>
  <c r="H10" i="31"/>
  <c r="D44" i="32"/>
  <c r="H18" i="31"/>
  <c r="E76" i="32"/>
  <c r="S85" i="24"/>
  <c r="H26" i="31"/>
  <c r="F108" i="32"/>
  <c r="AA85" i="24"/>
  <c r="H34" i="31"/>
  <c r="G140" i="32"/>
  <c r="H42" i="31"/>
  <c r="H172" i="32"/>
  <c r="AQ85" i="24"/>
  <c r="H50" i="31"/>
  <c r="I204" i="32"/>
  <c r="AY85" i="24"/>
  <c r="H58" i="31"/>
  <c r="C268" i="32"/>
  <c r="H66" i="31"/>
  <c r="D300" i="32"/>
  <c r="BO85" i="24"/>
  <c r="H74" i="31"/>
  <c r="E332" i="32"/>
  <c r="BW85" i="24"/>
  <c r="M33" i="31"/>
  <c r="F145" i="32"/>
  <c r="M65" i="31"/>
  <c r="H44" i="31"/>
  <c r="C204" i="32"/>
  <c r="AS85" i="24"/>
  <c r="H60" i="31"/>
  <c r="E268" i="32"/>
  <c r="M42" i="31"/>
  <c r="H177" i="32"/>
  <c r="M50" i="31"/>
  <c r="I209" i="32"/>
  <c r="M66" i="31"/>
  <c r="D305" i="32"/>
  <c r="M74" i="31"/>
  <c r="E337" i="32"/>
  <c r="M38" i="31"/>
  <c r="H12" i="31"/>
  <c r="F44" i="32"/>
  <c r="H28" i="31"/>
  <c r="H108" i="32"/>
  <c r="H52" i="31"/>
  <c r="D236" i="32"/>
  <c r="BA85" i="24"/>
  <c r="H68" i="31"/>
  <c r="F300" i="32"/>
  <c r="BQ85" i="24"/>
  <c r="H5" i="31"/>
  <c r="F12" i="32"/>
  <c r="H37" i="31"/>
  <c r="C172" i="32"/>
  <c r="AL85" i="24"/>
  <c r="H53" i="31"/>
  <c r="E236" i="32"/>
  <c r="H69" i="31"/>
  <c r="G300" i="32"/>
  <c r="M19" i="31"/>
  <c r="F81" i="32"/>
  <c r="H15" i="31"/>
  <c r="I44" i="32"/>
  <c r="P85" i="24"/>
  <c r="H31" i="31"/>
  <c r="AF85" i="24"/>
  <c r="H47" i="31"/>
  <c r="F204" i="32"/>
  <c r="H63" i="31"/>
  <c r="H268" i="32"/>
  <c r="G49" i="32"/>
  <c r="H80" i="31"/>
  <c r="M14" i="31"/>
  <c r="H49" i="32"/>
  <c r="M30" i="31"/>
  <c r="C145" i="32"/>
  <c r="M62" i="31"/>
  <c r="G273" i="32"/>
  <c r="H305" i="32"/>
  <c r="H9" i="31"/>
  <c r="C44" i="32"/>
  <c r="H25" i="31"/>
  <c r="E108" i="32"/>
  <c r="H41" i="31"/>
  <c r="G172" i="32"/>
  <c r="H49" i="31"/>
  <c r="H204" i="32"/>
  <c r="H65" i="31"/>
  <c r="C300" i="32"/>
  <c r="M7" i="31"/>
  <c r="H17" i="32"/>
  <c r="M55" i="31"/>
  <c r="G241" i="32"/>
  <c r="M79" i="31"/>
  <c r="C369" i="32"/>
  <c r="H4" i="31"/>
  <c r="E12" i="32"/>
  <c r="H36" i="31"/>
  <c r="I140" i="32"/>
  <c r="AK85" i="24"/>
  <c r="H13" i="31"/>
  <c r="G44" i="32"/>
  <c r="N85" i="24"/>
  <c r="H29" i="31"/>
  <c r="I108" i="32"/>
  <c r="AD85" i="24"/>
  <c r="H45" i="31"/>
  <c r="H61" i="31"/>
  <c r="F268" i="32"/>
  <c r="BJ85" i="24"/>
  <c r="H77" i="31"/>
  <c r="H332" i="32"/>
  <c r="BZ85" i="24"/>
  <c r="M43" i="31"/>
  <c r="I177" i="32"/>
  <c r="M52" i="31"/>
  <c r="D241" i="32"/>
  <c r="M68" i="31"/>
  <c r="F305" i="32"/>
  <c r="C77" i="15"/>
  <c r="G77" i="15" s="1"/>
  <c r="C638" i="24"/>
  <c r="I378" i="32"/>
  <c r="K612" i="24"/>
  <c r="F76" i="32"/>
  <c r="H67" i="31"/>
  <c r="E300" i="32"/>
  <c r="AE47" i="31"/>
  <c r="F218" i="32"/>
  <c r="M8" i="31"/>
  <c r="I17" i="32"/>
  <c r="C81" i="32"/>
  <c r="M32" i="31"/>
  <c r="E145" i="32"/>
  <c r="M40" i="31"/>
  <c r="F177" i="32"/>
  <c r="M64" i="31"/>
  <c r="I273" i="32"/>
  <c r="M80" i="31"/>
  <c r="D369" i="32"/>
  <c r="O2" i="31"/>
  <c r="C19" i="32"/>
  <c r="O10" i="31"/>
  <c r="D51" i="32"/>
  <c r="O18" i="31"/>
  <c r="E83" i="32"/>
  <c r="O26" i="31"/>
  <c r="F115" i="32"/>
  <c r="O34" i="31"/>
  <c r="G147" i="32"/>
  <c r="O42" i="31"/>
  <c r="H179" i="32"/>
  <c r="O50" i="31"/>
  <c r="I211" i="32"/>
  <c r="O58" i="31"/>
  <c r="C275" i="32"/>
  <c r="O66" i="31"/>
  <c r="D307" i="32"/>
  <c r="O74" i="31"/>
  <c r="E339" i="32"/>
  <c r="AE8" i="31"/>
  <c r="I26" i="32"/>
  <c r="AE16" i="31"/>
  <c r="C90" i="32"/>
  <c r="AE24" i="31"/>
  <c r="D122" i="32"/>
  <c r="AE32" i="31"/>
  <c r="E154" i="32"/>
  <c r="AE40" i="31"/>
  <c r="F186" i="32"/>
  <c r="AA2" i="28"/>
  <c r="D9" i="6"/>
  <c r="C220" i="24"/>
  <c r="D16" i="6" s="1"/>
  <c r="AT2" i="28"/>
  <c r="E15" i="6"/>
  <c r="D220" i="24"/>
  <c r="E16" i="6" s="1"/>
  <c r="BC2" i="30"/>
  <c r="C84" i="8"/>
  <c r="L612" i="24"/>
  <c r="H35" i="31"/>
  <c r="H140" i="32"/>
  <c r="O9" i="31"/>
  <c r="C51" i="32"/>
  <c r="O41" i="31"/>
  <c r="G179" i="32"/>
  <c r="E371" i="32"/>
  <c r="C615" i="24"/>
  <c r="AE31" i="31"/>
  <c r="D154" i="32"/>
  <c r="H76" i="31"/>
  <c r="G332" i="32"/>
  <c r="H78" i="31"/>
  <c r="I332" i="32"/>
  <c r="CA85" i="24"/>
  <c r="C67" i="24"/>
  <c r="C85" i="24" s="1"/>
  <c r="M11" i="31"/>
  <c r="M29" i="31"/>
  <c r="M75" i="31"/>
  <c r="F337" i="32"/>
  <c r="O3" i="31"/>
  <c r="D19" i="32"/>
  <c r="O11" i="31"/>
  <c r="E51" i="32"/>
  <c r="O19" i="31"/>
  <c r="F83" i="32"/>
  <c r="O27" i="31"/>
  <c r="G115" i="32"/>
  <c r="O35" i="31"/>
  <c r="H147" i="32"/>
  <c r="O43" i="31"/>
  <c r="I179" i="32"/>
  <c r="O51" i="31"/>
  <c r="C243" i="32"/>
  <c r="O59" i="31"/>
  <c r="D275" i="32"/>
  <c r="O67" i="31"/>
  <c r="E307" i="32"/>
  <c r="O75" i="31"/>
  <c r="F339" i="32"/>
  <c r="AE9" i="31"/>
  <c r="C58" i="32"/>
  <c r="AE17" i="31"/>
  <c r="D90" i="32"/>
  <c r="AE25" i="31"/>
  <c r="E122" i="32"/>
  <c r="AE33" i="31"/>
  <c r="F154" i="32"/>
  <c r="AE41" i="31"/>
  <c r="G186" i="32"/>
  <c r="I380" i="32"/>
  <c r="D612" i="24"/>
  <c r="AK2" i="30"/>
  <c r="C60" i="8"/>
  <c r="D324" i="24"/>
  <c r="C85" i="8"/>
  <c r="D341" i="24"/>
  <c r="C87" i="8" s="1"/>
  <c r="H3" i="31"/>
  <c r="D12" i="32"/>
  <c r="H43" i="31"/>
  <c r="I172" i="32"/>
  <c r="M18" i="31"/>
  <c r="E81" i="32"/>
  <c r="M73" i="31"/>
  <c r="D337" i="32"/>
  <c r="O65" i="31"/>
  <c r="C307" i="32"/>
  <c r="H14" i="31"/>
  <c r="H44" i="32"/>
  <c r="H54" i="31"/>
  <c r="F236" i="32"/>
  <c r="M49" i="31"/>
  <c r="O12" i="31"/>
  <c r="F51" i="32"/>
  <c r="O60" i="31"/>
  <c r="E275" i="32"/>
  <c r="AE10" i="31"/>
  <c r="D58" i="32"/>
  <c r="AE42" i="31"/>
  <c r="H186" i="32"/>
  <c r="D22" i="7"/>
  <c r="D258" i="24"/>
  <c r="CP2" i="30"/>
  <c r="D416" i="24"/>
  <c r="G211" i="32"/>
  <c r="C236" i="32"/>
  <c r="H75" i="31"/>
  <c r="F332" i="32"/>
  <c r="H30" i="31"/>
  <c r="C140" i="32"/>
  <c r="AE85" i="24"/>
  <c r="H62" i="31"/>
  <c r="G268" i="32"/>
  <c r="BK85" i="24"/>
  <c r="G337" i="32"/>
  <c r="O28" i="31"/>
  <c r="H115" i="32"/>
  <c r="O44" i="31"/>
  <c r="C211" i="32"/>
  <c r="O68" i="31"/>
  <c r="F307" i="32"/>
  <c r="AR85" i="24"/>
  <c r="AE26" i="31"/>
  <c r="F122" i="32"/>
  <c r="O5" i="31"/>
  <c r="F19" i="32"/>
  <c r="O13" i="31"/>
  <c r="G51" i="32"/>
  <c r="O21" i="31"/>
  <c r="H83" i="32"/>
  <c r="O29" i="31"/>
  <c r="I115" i="32"/>
  <c r="O37" i="31"/>
  <c r="C179" i="32"/>
  <c r="O45" i="31"/>
  <c r="D211" i="32"/>
  <c r="O53" i="31"/>
  <c r="E243" i="32"/>
  <c r="O61" i="31"/>
  <c r="F275" i="32"/>
  <c r="O69" i="31"/>
  <c r="G307" i="32"/>
  <c r="O77" i="31"/>
  <c r="H339" i="32"/>
  <c r="O85" i="24"/>
  <c r="BY85" i="24"/>
  <c r="E220" i="24"/>
  <c r="C83" i="32"/>
  <c r="O49" i="31"/>
  <c r="H211" i="32"/>
  <c r="H6" i="31"/>
  <c r="G12" i="32"/>
  <c r="H38" i="31"/>
  <c r="D172" i="32"/>
  <c r="AM85" i="24"/>
  <c r="H70" i="31"/>
  <c r="H300" i="32"/>
  <c r="BS85" i="24"/>
  <c r="M67" i="31"/>
  <c r="E305" i="32"/>
  <c r="O20" i="31"/>
  <c r="G83" i="32"/>
  <c r="O52" i="31"/>
  <c r="D243" i="32"/>
  <c r="AE18" i="31"/>
  <c r="E90" i="32"/>
  <c r="H8" i="31"/>
  <c r="I12" i="32"/>
  <c r="H24" i="31"/>
  <c r="D108" i="32"/>
  <c r="H40" i="31"/>
  <c r="F172" i="32"/>
  <c r="H72" i="31"/>
  <c r="C332" i="32"/>
  <c r="O6" i="31"/>
  <c r="G19" i="32"/>
  <c r="O14" i="31"/>
  <c r="H51" i="32"/>
  <c r="O22" i="31"/>
  <c r="I83" i="32"/>
  <c r="O30" i="31"/>
  <c r="C147" i="32"/>
  <c r="O38" i="31"/>
  <c r="D179" i="32"/>
  <c r="O46" i="31"/>
  <c r="E211" i="32"/>
  <c r="O54" i="31"/>
  <c r="F243" i="32"/>
  <c r="O62" i="31"/>
  <c r="G275" i="32"/>
  <c r="O70" i="31"/>
  <c r="H307" i="32"/>
  <c r="O78" i="31"/>
  <c r="I339" i="32"/>
  <c r="G85" i="24"/>
  <c r="BP85" i="24"/>
  <c r="C16" i="8"/>
  <c r="D308" i="24"/>
  <c r="H27" i="31"/>
  <c r="G108" i="32"/>
  <c r="H59" i="31"/>
  <c r="D268" i="32"/>
  <c r="O17" i="31"/>
  <c r="D83" i="32"/>
  <c r="O33" i="31"/>
  <c r="F147" i="32"/>
  <c r="O73" i="31"/>
  <c r="D339" i="32"/>
  <c r="F181" i="32"/>
  <c r="C53" i="15"/>
  <c r="G53" i="15" s="1"/>
  <c r="AE7" i="31"/>
  <c r="H26" i="32"/>
  <c r="AE15" i="31"/>
  <c r="I58" i="32"/>
  <c r="AE23" i="31"/>
  <c r="C122" i="32"/>
  <c r="AE39" i="31"/>
  <c r="E186" i="32"/>
  <c r="G28" i="4"/>
  <c r="E28" i="4"/>
  <c r="E233" i="24"/>
  <c r="F32" i="6" s="1"/>
  <c r="H22" i="31"/>
  <c r="I76" i="32"/>
  <c r="H46" i="31"/>
  <c r="E204" i="32"/>
  <c r="H79" i="31"/>
  <c r="C364" i="32"/>
  <c r="CB85" i="24"/>
  <c r="M21" i="31"/>
  <c r="H81" i="32"/>
  <c r="O4" i="31"/>
  <c r="E19" i="32"/>
  <c r="O36" i="31"/>
  <c r="I147" i="32"/>
  <c r="O76" i="31"/>
  <c r="G339" i="32"/>
  <c r="AE2" i="31"/>
  <c r="C26" i="32"/>
  <c r="AE34" i="31"/>
  <c r="G154" i="32"/>
  <c r="AL2" i="30"/>
  <c r="C61" i="8"/>
  <c r="BK2" i="30"/>
  <c r="I362" i="32"/>
  <c r="H16" i="31"/>
  <c r="C76" i="32"/>
  <c r="H48" i="31"/>
  <c r="G204" i="32"/>
  <c r="H64" i="31"/>
  <c r="I268" i="32"/>
  <c r="I85" i="24"/>
  <c r="AE5" i="31"/>
  <c r="F26" i="32"/>
  <c r="AE13" i="31"/>
  <c r="G58" i="32"/>
  <c r="AE21" i="31"/>
  <c r="H90" i="32"/>
  <c r="AE29" i="31"/>
  <c r="I122" i="32"/>
  <c r="AE37" i="31"/>
  <c r="C186" i="32"/>
  <c r="AE45" i="31"/>
  <c r="D218" i="32"/>
  <c r="I382" i="32"/>
  <c r="I612" i="24"/>
  <c r="G10" i="4"/>
  <c r="H11" i="31"/>
  <c r="E44" i="32"/>
  <c r="O25" i="31"/>
  <c r="E115" i="32"/>
  <c r="O57" i="31"/>
  <c r="I243" i="32"/>
  <c r="I366" i="32"/>
  <c r="F612" i="24"/>
  <c r="M17" i="31"/>
  <c r="D81" i="32"/>
  <c r="M26" i="31"/>
  <c r="F113" i="32"/>
  <c r="O8" i="31"/>
  <c r="I19" i="32"/>
  <c r="O24" i="31"/>
  <c r="D115" i="32"/>
  <c r="O32" i="31"/>
  <c r="E147" i="32"/>
  <c r="O40" i="31"/>
  <c r="F179" i="32"/>
  <c r="O56" i="31"/>
  <c r="H243" i="32"/>
  <c r="O64" i="31"/>
  <c r="I275" i="32"/>
  <c r="O72" i="31"/>
  <c r="C339" i="32"/>
  <c r="O80" i="31"/>
  <c r="D371" i="32"/>
  <c r="BH85" i="24"/>
  <c r="CD85" i="24"/>
  <c r="AE6" i="31"/>
  <c r="G26" i="32"/>
  <c r="AE14" i="31"/>
  <c r="H58" i="32"/>
  <c r="AE22" i="31"/>
  <c r="I90" i="32"/>
  <c r="AE30" i="31"/>
  <c r="C154" i="32"/>
  <c r="AE38" i="31"/>
  <c r="D186" i="32"/>
  <c r="AE46" i="31"/>
  <c r="E218" i="32"/>
  <c r="I383" i="32"/>
  <c r="J612" i="24"/>
  <c r="BP2" i="30"/>
  <c r="C119" i="8"/>
  <c r="AY2" i="30"/>
  <c r="C80" i="8"/>
  <c r="C113" i="8"/>
  <c r="D12" i="33"/>
  <c r="AS2" i="28"/>
  <c r="D15" i="6"/>
  <c r="AZ2" i="30"/>
  <c r="C81" i="8"/>
  <c r="AE3" i="31"/>
  <c r="D26" i="32"/>
  <c r="AE11" i="31"/>
  <c r="E58" i="32"/>
  <c r="AE19" i="31"/>
  <c r="F90" i="32"/>
  <c r="AE27" i="31"/>
  <c r="G122" i="32"/>
  <c r="AE35" i="31"/>
  <c r="H154" i="32"/>
  <c r="AE43" i="31"/>
  <c r="I186" i="32"/>
  <c r="AH51" i="31"/>
  <c r="C253" i="32"/>
  <c r="G19" i="4"/>
  <c r="E19" i="4"/>
  <c r="AM2" i="30"/>
  <c r="C62" i="8"/>
  <c r="DF2" i="30"/>
  <c r="C170" i="8"/>
  <c r="O7" i="31"/>
  <c r="H19" i="32"/>
  <c r="O15" i="31"/>
  <c r="I51" i="32"/>
  <c r="O23" i="31"/>
  <c r="C115" i="32"/>
  <c r="O31" i="31"/>
  <c r="D147" i="32"/>
  <c r="O39" i="31"/>
  <c r="E179" i="32"/>
  <c r="O47" i="31"/>
  <c r="F211" i="32"/>
  <c r="O55" i="31"/>
  <c r="G243" i="32"/>
  <c r="O63" i="31"/>
  <c r="H275" i="32"/>
  <c r="O71" i="31"/>
  <c r="I307" i="32"/>
  <c r="O79" i="31"/>
  <c r="C371" i="32"/>
  <c r="AE4" i="31"/>
  <c r="E26" i="32"/>
  <c r="AE12" i="31"/>
  <c r="F58" i="32"/>
  <c r="AE20" i="31"/>
  <c r="G90" i="32"/>
  <c r="AE28" i="31"/>
  <c r="H122" i="32"/>
  <c r="AE36" i="31"/>
  <c r="I154" i="32"/>
  <c r="AE44" i="31"/>
  <c r="C218" i="32"/>
  <c r="CE91" i="24"/>
  <c r="CF2" i="28"/>
  <c r="D5" i="7"/>
  <c r="AN2" i="30"/>
  <c r="C63" i="8"/>
  <c r="F420" i="24"/>
  <c r="E233" i="34"/>
  <c r="D308" i="34"/>
  <c r="CE62" i="34"/>
  <c r="CF91" i="34"/>
  <c r="CD85" i="34"/>
  <c r="B94" i="15" s="1"/>
  <c r="M16" i="31" l="1"/>
  <c r="F241" i="32"/>
  <c r="F273" i="32"/>
  <c r="F209" i="32"/>
  <c r="M54" i="31"/>
  <c r="M85" i="24"/>
  <c r="G145" i="32"/>
  <c r="M47" i="31"/>
  <c r="G81" i="32"/>
  <c r="BT85" i="24"/>
  <c r="I309" i="32" s="1"/>
  <c r="H241" i="32"/>
  <c r="E17" i="32"/>
  <c r="BN85" i="24"/>
  <c r="M4" i="31"/>
  <c r="L85" i="24"/>
  <c r="M34" i="31"/>
  <c r="E241" i="32"/>
  <c r="F49" i="32"/>
  <c r="C113" i="32"/>
  <c r="C177" i="32"/>
  <c r="M53" i="31"/>
  <c r="M23" i="31"/>
  <c r="I305" i="32"/>
  <c r="CE52" i="24"/>
  <c r="C644" i="24"/>
  <c r="F341" i="32"/>
  <c r="C88" i="15"/>
  <c r="G88" i="15" s="1"/>
  <c r="G305" i="32"/>
  <c r="E273" i="32"/>
  <c r="K85" i="24"/>
  <c r="C241" i="32"/>
  <c r="M9" i="31"/>
  <c r="G209" i="32"/>
  <c r="M59" i="31"/>
  <c r="F85" i="24"/>
  <c r="M15" i="31"/>
  <c r="E209" i="32"/>
  <c r="BE85" i="24"/>
  <c r="H245" i="32" s="1"/>
  <c r="AW85" i="24"/>
  <c r="G213" i="32" s="1"/>
  <c r="BU85" i="24"/>
  <c r="M58" i="31"/>
  <c r="AB85" i="24"/>
  <c r="M69" i="31"/>
  <c r="M60" i="31"/>
  <c r="D85" i="24"/>
  <c r="CE85" i="24" s="1"/>
  <c r="F17" i="32"/>
  <c r="AX85" i="24"/>
  <c r="H213" i="32" s="1"/>
  <c r="BL85" i="24"/>
  <c r="H277" i="32" s="1"/>
  <c r="M46" i="31"/>
  <c r="M22" i="31"/>
  <c r="C273" i="32"/>
  <c r="AN85" i="24"/>
  <c r="C705" i="24" s="1"/>
  <c r="J85" i="24"/>
  <c r="E177" i="32"/>
  <c r="D49" i="32"/>
  <c r="C209" i="32"/>
  <c r="G113" i="32"/>
  <c r="D17" i="32"/>
  <c r="I145" i="32"/>
  <c r="F234" i="34"/>
  <c r="K52" i="34"/>
  <c r="K67" i="34" s="1"/>
  <c r="K85" i="34" s="1"/>
  <c r="C676" i="34" s="1"/>
  <c r="AS52" i="34"/>
  <c r="AS67" i="34" s="1"/>
  <c r="AS85" i="34" s="1"/>
  <c r="C710" i="34" s="1"/>
  <c r="AC52" i="34"/>
  <c r="AC67" i="34" s="1"/>
  <c r="AC85" i="34" s="1"/>
  <c r="C694" i="34" s="1"/>
  <c r="AK52" i="34"/>
  <c r="AK67" i="34" s="1"/>
  <c r="AK85" i="34" s="1"/>
  <c r="C702" i="34" s="1"/>
  <c r="CD52" i="34"/>
  <c r="E52" i="34"/>
  <c r="E67" i="34" s="1"/>
  <c r="E85" i="34" s="1"/>
  <c r="C670" i="34" s="1"/>
  <c r="BR52" i="34"/>
  <c r="BR67" i="34" s="1"/>
  <c r="BR85" i="34" s="1"/>
  <c r="C626" i="34" s="1"/>
  <c r="BU52" i="34"/>
  <c r="BU67" i="34" s="1"/>
  <c r="BU85" i="34" s="1"/>
  <c r="C641" i="34" s="1"/>
  <c r="Y52" i="34"/>
  <c r="Y67" i="34" s="1"/>
  <c r="Y85" i="34" s="1"/>
  <c r="B37" i="15" s="1"/>
  <c r="I52" i="34"/>
  <c r="I67" i="34" s="1"/>
  <c r="I85" i="34" s="1"/>
  <c r="B21" i="15" s="1"/>
  <c r="M52" i="34"/>
  <c r="M67" i="34" s="1"/>
  <c r="M85" i="34" s="1"/>
  <c r="C678" i="34" s="1"/>
  <c r="BP52" i="34"/>
  <c r="BP67" i="34" s="1"/>
  <c r="BP85" i="34" s="1"/>
  <c r="C621" i="34" s="1"/>
  <c r="AE52" i="34"/>
  <c r="AE67" i="34" s="1"/>
  <c r="AE85" i="34" s="1"/>
  <c r="C696" i="34" s="1"/>
  <c r="G52" i="34"/>
  <c r="G67" i="34" s="1"/>
  <c r="G85" i="34" s="1"/>
  <c r="C672" i="34" s="1"/>
  <c r="AM52" i="34"/>
  <c r="AM67" i="34" s="1"/>
  <c r="AM85" i="34" s="1"/>
  <c r="C704" i="34" s="1"/>
  <c r="BK52" i="34"/>
  <c r="BK67" i="34" s="1"/>
  <c r="BK85" i="34" s="1"/>
  <c r="C635" i="34" s="1"/>
  <c r="O52" i="34"/>
  <c r="O67" i="34" s="1"/>
  <c r="O85" i="34" s="1"/>
  <c r="B27" i="15" s="1"/>
  <c r="U52" i="34"/>
  <c r="U67" i="34" s="1"/>
  <c r="U85" i="34" s="1"/>
  <c r="BA52" i="34"/>
  <c r="BA67" i="34" s="1"/>
  <c r="BA85" i="34" s="1"/>
  <c r="C630" i="34" s="1"/>
  <c r="BV52" i="34"/>
  <c r="BV67" i="34" s="1"/>
  <c r="BV85" i="34" s="1"/>
  <c r="B86" i="15" s="1"/>
  <c r="AU52" i="34"/>
  <c r="AU67" i="34" s="1"/>
  <c r="AU85" i="34" s="1"/>
  <c r="C712" i="34" s="1"/>
  <c r="AO52" i="34"/>
  <c r="AO67" i="34" s="1"/>
  <c r="AO85" i="34" s="1"/>
  <c r="B53" i="15" s="1"/>
  <c r="N52" i="34"/>
  <c r="N67" i="34" s="1"/>
  <c r="N85" i="34" s="1"/>
  <c r="C679" i="34" s="1"/>
  <c r="BD52" i="34"/>
  <c r="BD67" i="34" s="1"/>
  <c r="BD85" i="34" s="1"/>
  <c r="C624" i="34" s="1"/>
  <c r="BH52" i="34"/>
  <c r="BH67" i="34" s="1"/>
  <c r="BH85" i="34" s="1"/>
  <c r="C636" i="34" s="1"/>
  <c r="BF52" i="34"/>
  <c r="BF67" i="34" s="1"/>
  <c r="BF85" i="34" s="1"/>
  <c r="C629" i="34" s="1"/>
  <c r="AV52" i="34"/>
  <c r="AV67" i="34" s="1"/>
  <c r="AV85" i="34" s="1"/>
  <c r="C713" i="34" s="1"/>
  <c r="AH52" i="34"/>
  <c r="AH67" i="34" s="1"/>
  <c r="AH85" i="34" s="1"/>
  <c r="B46" i="15" s="1"/>
  <c r="T52" i="34"/>
  <c r="T67" i="34" s="1"/>
  <c r="T85" i="34" s="1"/>
  <c r="C685" i="34" s="1"/>
  <c r="BN52" i="34"/>
  <c r="BN67" i="34" s="1"/>
  <c r="BN85" i="34" s="1"/>
  <c r="BL52" i="34"/>
  <c r="BL67" i="34" s="1"/>
  <c r="BL85" i="34" s="1"/>
  <c r="B76" i="15" s="1"/>
  <c r="AJ52" i="34"/>
  <c r="AJ67" i="34" s="1"/>
  <c r="AJ85" i="34" s="1"/>
  <c r="B48" i="15" s="1"/>
  <c r="AR52" i="34"/>
  <c r="AR67" i="34" s="1"/>
  <c r="AR85" i="34" s="1"/>
  <c r="C709" i="34" s="1"/>
  <c r="V52" i="34"/>
  <c r="V67" i="34" s="1"/>
  <c r="V85" i="34" s="1"/>
  <c r="B34" i="15" s="1"/>
  <c r="H52" i="34"/>
  <c r="H67" i="34" s="1"/>
  <c r="H85" i="34" s="1"/>
  <c r="C673" i="34" s="1"/>
  <c r="AP52" i="34"/>
  <c r="AP67" i="34" s="1"/>
  <c r="AP85" i="34" s="1"/>
  <c r="C707" i="34" s="1"/>
  <c r="AZ52" i="34"/>
  <c r="AZ67" i="34" s="1"/>
  <c r="AZ85" i="34" s="1"/>
  <c r="C628" i="34" s="1"/>
  <c r="L52" i="34"/>
  <c r="L67" i="34" s="1"/>
  <c r="L85" i="34" s="1"/>
  <c r="C677" i="34" s="1"/>
  <c r="BZ52" i="34"/>
  <c r="BZ67" i="34" s="1"/>
  <c r="BZ85" i="34" s="1"/>
  <c r="C646" i="34" s="1"/>
  <c r="BX52" i="34"/>
  <c r="BX67" i="34" s="1"/>
  <c r="BX85" i="34" s="1"/>
  <c r="C644" i="34" s="1"/>
  <c r="J52" i="34"/>
  <c r="J67" i="34" s="1"/>
  <c r="J85" i="34" s="1"/>
  <c r="C675" i="34" s="1"/>
  <c r="CA52" i="34"/>
  <c r="CA67" i="34" s="1"/>
  <c r="CA85" i="34" s="1"/>
  <c r="AD52" i="34"/>
  <c r="AD67" i="34" s="1"/>
  <c r="AD85" i="34" s="1"/>
  <c r="C695" i="34" s="1"/>
  <c r="AN52" i="34"/>
  <c r="AN67" i="34" s="1"/>
  <c r="AN85" i="34" s="1"/>
  <c r="C705" i="34" s="1"/>
  <c r="CC52" i="34"/>
  <c r="CC67" i="34" s="1"/>
  <c r="CC85" i="34" s="1"/>
  <c r="C620" i="34" s="1"/>
  <c r="BO52" i="34"/>
  <c r="BO67" i="34" s="1"/>
  <c r="BO85" i="34" s="1"/>
  <c r="C627" i="34" s="1"/>
  <c r="R52" i="34"/>
  <c r="R67" i="34" s="1"/>
  <c r="R85" i="34" s="1"/>
  <c r="B30" i="15" s="1"/>
  <c r="P52" i="34"/>
  <c r="P67" i="34" s="1"/>
  <c r="P85" i="34" s="1"/>
  <c r="C681" i="34" s="1"/>
  <c r="BG52" i="34"/>
  <c r="BG67" i="34" s="1"/>
  <c r="BG85" i="34" s="1"/>
  <c r="C618" i="34" s="1"/>
  <c r="BQ52" i="34"/>
  <c r="BQ67" i="34" s="1"/>
  <c r="BQ85" i="34" s="1"/>
  <c r="C623" i="34" s="1"/>
  <c r="BC52" i="34"/>
  <c r="BC67" i="34" s="1"/>
  <c r="BC85" i="34" s="1"/>
  <c r="C633" i="34" s="1"/>
  <c r="BW52" i="34"/>
  <c r="BW67" i="34" s="1"/>
  <c r="BW85" i="34" s="1"/>
  <c r="B87" i="15" s="1"/>
  <c r="D52" i="34"/>
  <c r="D67" i="34" s="1"/>
  <c r="D85" i="34" s="1"/>
  <c r="AX52" i="34"/>
  <c r="AX67" i="34" s="1"/>
  <c r="AX85" i="34" s="1"/>
  <c r="W52" i="34"/>
  <c r="W67" i="34" s="1"/>
  <c r="W85" i="34" s="1"/>
  <c r="C688" i="34" s="1"/>
  <c r="AG52" i="34"/>
  <c r="AG67" i="34" s="1"/>
  <c r="AG85" i="34" s="1"/>
  <c r="C698" i="34" s="1"/>
  <c r="S52" i="34"/>
  <c r="S67" i="34" s="1"/>
  <c r="S85" i="34" s="1"/>
  <c r="C684" i="34" s="1"/>
  <c r="BY52" i="34"/>
  <c r="BY67" i="34" s="1"/>
  <c r="BY85" i="34" s="1"/>
  <c r="C645" i="34" s="1"/>
  <c r="AW52" i="34"/>
  <c r="AW67" i="34" s="1"/>
  <c r="AW85" i="34" s="1"/>
  <c r="B61" i="15" s="1"/>
  <c r="AL52" i="34"/>
  <c r="AL67" i="34" s="1"/>
  <c r="AL85" i="34" s="1"/>
  <c r="C703" i="34" s="1"/>
  <c r="BE52" i="34"/>
  <c r="BE67" i="34" s="1"/>
  <c r="BE85" i="34" s="1"/>
  <c r="C614" i="34" s="1"/>
  <c r="BI52" i="34"/>
  <c r="BI67" i="34" s="1"/>
  <c r="BI85" i="34" s="1"/>
  <c r="C634" i="34" s="1"/>
  <c r="AT52" i="34"/>
  <c r="AT67" i="34" s="1"/>
  <c r="AT85" i="34" s="1"/>
  <c r="B58" i="15" s="1"/>
  <c r="H58" i="15" s="1"/>
  <c r="I58" i="15" s="1"/>
  <c r="CB52" i="34"/>
  <c r="CB67" i="34" s="1"/>
  <c r="CB85" i="34" s="1"/>
  <c r="C622" i="34" s="1"/>
  <c r="AQ52" i="34"/>
  <c r="AQ67" i="34" s="1"/>
  <c r="AQ85" i="34" s="1"/>
  <c r="B55" i="15" s="1"/>
  <c r="BB52" i="34"/>
  <c r="BB67" i="34" s="1"/>
  <c r="BB85" i="34" s="1"/>
  <c r="C632" i="34" s="1"/>
  <c r="BM52" i="34"/>
  <c r="BM67" i="34" s="1"/>
  <c r="BM85" i="34" s="1"/>
  <c r="C638" i="34" s="1"/>
  <c r="AB52" i="34"/>
  <c r="AB67" i="34" s="1"/>
  <c r="AB85" i="34" s="1"/>
  <c r="C693" i="34" s="1"/>
  <c r="BT52" i="34"/>
  <c r="BT67" i="34" s="1"/>
  <c r="BT85" i="34" s="1"/>
  <c r="B84" i="15" s="1"/>
  <c r="AA52" i="34"/>
  <c r="AA67" i="34" s="1"/>
  <c r="AA85" i="34" s="1"/>
  <c r="AI52" i="34"/>
  <c r="AI67" i="34" s="1"/>
  <c r="AI85" i="34" s="1"/>
  <c r="C700" i="34" s="1"/>
  <c r="AF52" i="34"/>
  <c r="AF67" i="34" s="1"/>
  <c r="AF85" i="34" s="1"/>
  <c r="C697" i="34" s="1"/>
  <c r="F52" i="34"/>
  <c r="F67" i="34" s="1"/>
  <c r="F85" i="34" s="1"/>
  <c r="C671" i="34" s="1"/>
  <c r="Q52" i="34"/>
  <c r="Q67" i="34" s="1"/>
  <c r="Q85" i="34" s="1"/>
  <c r="C682" i="34" s="1"/>
  <c r="X52" i="34"/>
  <c r="X67" i="34" s="1"/>
  <c r="X85" i="34" s="1"/>
  <c r="B36" i="15" s="1"/>
  <c r="BS52" i="34"/>
  <c r="BS67" i="34" s="1"/>
  <c r="BS85" i="34" s="1"/>
  <c r="C639" i="34" s="1"/>
  <c r="Z52" i="34"/>
  <c r="Z67" i="34" s="1"/>
  <c r="Z85" i="34" s="1"/>
  <c r="C691" i="34" s="1"/>
  <c r="AY52" i="34"/>
  <c r="AY67" i="34" s="1"/>
  <c r="AY85" i="34" s="1"/>
  <c r="B63" i="15" s="1"/>
  <c r="BJ52" i="34"/>
  <c r="BJ67" i="34" s="1"/>
  <c r="BJ85" i="34" s="1"/>
  <c r="C617" i="34" s="1"/>
  <c r="B17" i="15"/>
  <c r="C686" i="34"/>
  <c r="B33" i="15"/>
  <c r="F63" i="15"/>
  <c r="C690" i="24"/>
  <c r="C37" i="15"/>
  <c r="G37" i="15" s="1"/>
  <c r="D117" i="32"/>
  <c r="C85" i="32"/>
  <c r="C682" i="24"/>
  <c r="C29" i="15"/>
  <c r="G29" i="15" s="1"/>
  <c r="AJ85" i="24"/>
  <c r="Z85" i="24"/>
  <c r="C691" i="24" s="1"/>
  <c r="I241" i="32"/>
  <c r="H145" i="32"/>
  <c r="M51" i="31"/>
  <c r="H19" i="31"/>
  <c r="V85" i="24"/>
  <c r="H85" i="32" s="1"/>
  <c r="AC85" i="24"/>
  <c r="M57" i="31"/>
  <c r="H337" i="32"/>
  <c r="H85" i="24"/>
  <c r="C20" i="15" s="1"/>
  <c r="G20" i="15" s="1"/>
  <c r="D209" i="32"/>
  <c r="C337" i="32"/>
  <c r="D113" i="32"/>
  <c r="H113" i="32"/>
  <c r="AT85" i="24"/>
  <c r="C58" i="15" s="1"/>
  <c r="G58" i="15" s="1"/>
  <c r="CC85" i="24"/>
  <c r="D373" i="32" s="1"/>
  <c r="H76" i="32"/>
  <c r="G177" i="32"/>
  <c r="E380" i="24"/>
  <c r="M24" i="31"/>
  <c r="M41" i="31"/>
  <c r="CE62" i="24"/>
  <c r="I364" i="32" s="1"/>
  <c r="W85" i="24"/>
  <c r="I85" i="32" s="1"/>
  <c r="BD85" i="24"/>
  <c r="CE48" i="24"/>
  <c r="E113" i="32"/>
  <c r="BN2" i="30"/>
  <c r="C117" i="8"/>
  <c r="D366" i="24"/>
  <c r="C698" i="24"/>
  <c r="E149" i="32"/>
  <c r="E140" i="32"/>
  <c r="U85" i="24"/>
  <c r="C686" i="24" s="1"/>
  <c r="G236" i="32"/>
  <c r="H32" i="31"/>
  <c r="G76" i="32"/>
  <c r="AH85" i="24"/>
  <c r="F149" i="32" s="1"/>
  <c r="H20" i="31"/>
  <c r="H236" i="32"/>
  <c r="C614" i="24"/>
  <c r="D615" i="24" s="1"/>
  <c r="H56" i="31"/>
  <c r="C69" i="15"/>
  <c r="G69" i="15" s="1"/>
  <c r="C15" i="15"/>
  <c r="G15" i="15" s="1"/>
  <c r="C668" i="24"/>
  <c r="C21" i="32"/>
  <c r="C68" i="8"/>
  <c r="D350" i="24"/>
  <c r="G309" i="32"/>
  <c r="C82" i="15"/>
  <c r="G82" i="15" s="1"/>
  <c r="C626" i="24"/>
  <c r="F53" i="32"/>
  <c r="C25" i="15"/>
  <c r="G25" i="15" s="1"/>
  <c r="C678" i="24"/>
  <c r="F309" i="34"/>
  <c r="D352" i="34"/>
  <c r="G21" i="32"/>
  <c r="C19" i="15"/>
  <c r="G19" i="15" s="1"/>
  <c r="C672" i="24"/>
  <c r="C167" i="8"/>
  <c r="D26" i="33"/>
  <c r="E414" i="24"/>
  <c r="I117" i="32"/>
  <c r="C42" i="15"/>
  <c r="G42" i="15" s="1"/>
  <c r="C695" i="24"/>
  <c r="I53" i="32"/>
  <c r="C28" i="15"/>
  <c r="G28" i="15" s="1"/>
  <c r="C681" i="24"/>
  <c r="C213" i="32"/>
  <c r="C57" i="15"/>
  <c r="G57" i="15" s="1"/>
  <c r="C710" i="24"/>
  <c r="F117" i="32"/>
  <c r="C39" i="15"/>
  <c r="G39" i="15" s="1"/>
  <c r="C692" i="24"/>
  <c r="D85" i="32"/>
  <c r="C30" i="15"/>
  <c r="G30" i="15" s="1"/>
  <c r="C683" i="24"/>
  <c r="C690" i="34"/>
  <c r="C619" i="34"/>
  <c r="B78" i="15"/>
  <c r="C149" i="32"/>
  <c r="C696" i="24"/>
  <c r="C43" i="15"/>
  <c r="G43" i="15" s="1"/>
  <c r="E21" i="32"/>
  <c r="C17" i="15"/>
  <c r="G17" i="15" s="1"/>
  <c r="C670" i="24"/>
  <c r="C62" i="15"/>
  <c r="C616" i="24"/>
  <c r="C65" i="15"/>
  <c r="G65" i="15" s="1"/>
  <c r="D245" i="32"/>
  <c r="C630" i="24"/>
  <c r="D309" i="32"/>
  <c r="C79" i="15"/>
  <c r="G79" i="15" s="1"/>
  <c r="C627" i="24"/>
  <c r="C117" i="32"/>
  <c r="C36" i="15"/>
  <c r="G36" i="15" s="1"/>
  <c r="C689" i="24"/>
  <c r="F16" i="6"/>
  <c r="F234" i="24"/>
  <c r="M2" i="31"/>
  <c r="C17" i="32"/>
  <c r="CE67" i="24"/>
  <c r="I369" i="32" s="1"/>
  <c r="C35" i="15"/>
  <c r="G35" i="15" s="1"/>
  <c r="C688" i="24"/>
  <c r="C74" i="15"/>
  <c r="G74" i="15" s="1"/>
  <c r="F277" i="32"/>
  <c r="C617" i="24"/>
  <c r="C53" i="32"/>
  <c r="C22" i="15"/>
  <c r="G22" i="15" s="1"/>
  <c r="C675" i="24"/>
  <c r="F213" i="32"/>
  <c r="C60" i="15"/>
  <c r="C713" i="24"/>
  <c r="E245" i="32"/>
  <c r="C66" i="15"/>
  <c r="G66" i="15" s="1"/>
  <c r="C632" i="24"/>
  <c r="H181" i="32"/>
  <c r="C55" i="15"/>
  <c r="G55" i="15" s="1"/>
  <c r="C708" i="24"/>
  <c r="I245" i="32"/>
  <c r="C70" i="15"/>
  <c r="G70" i="15" s="1"/>
  <c r="C629" i="24"/>
  <c r="C373" i="32"/>
  <c r="C92" i="15"/>
  <c r="G92" i="15" s="1"/>
  <c r="C622" i="24"/>
  <c r="C616" i="34"/>
  <c r="B62" i="15"/>
  <c r="C61" i="15"/>
  <c r="C631" i="24"/>
  <c r="G341" i="32"/>
  <c r="C89" i="15"/>
  <c r="G89" i="15" s="1"/>
  <c r="C645" i="24"/>
  <c r="I181" i="32"/>
  <c r="C56" i="15"/>
  <c r="G56" i="15" s="1"/>
  <c r="C709" i="24"/>
  <c r="I341" i="32"/>
  <c r="C91" i="15"/>
  <c r="G91" i="15" s="1"/>
  <c r="C647" i="24"/>
  <c r="G53" i="32"/>
  <c r="C26" i="15"/>
  <c r="G26" i="15" s="1"/>
  <c r="C679" i="24"/>
  <c r="F21" i="32"/>
  <c r="C18" i="15"/>
  <c r="G18" i="15" s="1"/>
  <c r="C671" i="24"/>
  <c r="C31" i="15"/>
  <c r="G31" i="15" s="1"/>
  <c r="C684" i="24"/>
  <c r="E85" i="32"/>
  <c r="G245" i="32"/>
  <c r="C68" i="15"/>
  <c r="G68" i="15" s="1"/>
  <c r="C624" i="24"/>
  <c r="H341" i="32"/>
  <c r="C90" i="15"/>
  <c r="G90" i="15" s="1"/>
  <c r="C646" i="24"/>
  <c r="C63" i="15"/>
  <c r="G63" i="15" s="1"/>
  <c r="C625" i="24"/>
  <c r="I213" i="32"/>
  <c r="D341" i="32"/>
  <c r="C86" i="15"/>
  <c r="G86" i="15" s="1"/>
  <c r="C642" i="24"/>
  <c r="I381" i="32"/>
  <c r="G612" i="24"/>
  <c r="CF91" i="24"/>
  <c r="G117" i="32"/>
  <c r="C40" i="15"/>
  <c r="G40" i="15" s="1"/>
  <c r="C693" i="24"/>
  <c r="E213" i="32"/>
  <c r="C712" i="24"/>
  <c r="C59" i="15"/>
  <c r="G59" i="15" s="1"/>
  <c r="C668" i="34"/>
  <c r="B15" i="15"/>
  <c r="C637" i="34"/>
  <c r="I21" i="32"/>
  <c r="C674" i="24"/>
  <c r="C21" i="15"/>
  <c r="G21" i="15" s="1"/>
  <c r="C50" i="8"/>
  <c r="F309" i="24"/>
  <c r="D352" i="24"/>
  <c r="C103" i="8" s="1"/>
  <c r="H53" i="32"/>
  <c r="C27" i="15"/>
  <c r="G27" i="15" s="1"/>
  <c r="C680" i="24"/>
  <c r="F85" i="32"/>
  <c r="C32" i="15"/>
  <c r="G32" i="15" s="1"/>
  <c r="C685" i="24"/>
  <c r="C245" i="32"/>
  <c r="C64" i="15"/>
  <c r="G64" i="15" s="1"/>
  <c r="C628" i="24"/>
  <c r="G181" i="32"/>
  <c r="C54" i="15"/>
  <c r="G54" i="15" s="1"/>
  <c r="C707" i="24"/>
  <c r="H117" i="32"/>
  <c r="C41" i="15"/>
  <c r="G41" i="15" s="1"/>
  <c r="C694" i="24"/>
  <c r="C277" i="32"/>
  <c r="C71" i="15"/>
  <c r="G71" i="15" s="1"/>
  <c r="C618" i="24"/>
  <c r="H21" i="32"/>
  <c r="D181" i="32"/>
  <c r="C704" i="24"/>
  <c r="C51" i="15"/>
  <c r="G51" i="15" s="1"/>
  <c r="B35" i="15"/>
  <c r="D149" i="32"/>
  <c r="C44" i="15"/>
  <c r="G44" i="15" s="1"/>
  <c r="C697" i="24"/>
  <c r="C181" i="32"/>
  <c r="C50" i="15"/>
  <c r="G50" i="15" s="1"/>
  <c r="C703" i="24"/>
  <c r="E277" i="32"/>
  <c r="C73" i="15"/>
  <c r="G73" i="15" s="1"/>
  <c r="C634" i="24"/>
  <c r="G149" i="32"/>
  <c r="C47" i="15"/>
  <c r="G47" i="15" s="1"/>
  <c r="C700" i="24"/>
  <c r="D277" i="32"/>
  <c r="C72" i="15"/>
  <c r="G72" i="15" s="1"/>
  <c r="C636" i="24"/>
  <c r="H149" i="32"/>
  <c r="C48" i="15"/>
  <c r="G48" i="15" s="1"/>
  <c r="C701" i="24"/>
  <c r="H309" i="32"/>
  <c r="C83" i="15"/>
  <c r="G83" i="15" s="1"/>
  <c r="C639" i="24"/>
  <c r="C647" i="34"/>
  <c r="B91" i="15"/>
  <c r="E373" i="32"/>
  <c r="C94" i="15"/>
  <c r="G94" i="15" s="1"/>
  <c r="E309" i="32"/>
  <c r="C80" i="15"/>
  <c r="G80" i="15" s="1"/>
  <c r="C621" i="24"/>
  <c r="G277" i="32"/>
  <c r="C75" i="15"/>
  <c r="G75" i="15" s="1"/>
  <c r="C635" i="24"/>
  <c r="F245" i="32"/>
  <c r="C67" i="15"/>
  <c r="G67" i="15" s="1"/>
  <c r="C633" i="24"/>
  <c r="I149" i="32"/>
  <c r="C49" i="15"/>
  <c r="G49" i="15" s="1"/>
  <c r="C702" i="24"/>
  <c r="C309" i="32"/>
  <c r="C619" i="24"/>
  <c r="C78" i="15"/>
  <c r="G78" i="15" s="1"/>
  <c r="F309" i="32"/>
  <c r="C81" i="15"/>
  <c r="G81" i="15" s="1"/>
  <c r="C623" i="24"/>
  <c r="E341" i="32"/>
  <c r="C87" i="15"/>
  <c r="G87" i="15" s="1"/>
  <c r="C643" i="24"/>
  <c r="D53" i="32"/>
  <c r="C23" i="15"/>
  <c r="G23" i="15" s="1"/>
  <c r="C676" i="24"/>
  <c r="D213" i="32" l="1"/>
  <c r="C637" i="24"/>
  <c r="C38" i="15"/>
  <c r="G38" i="15" s="1"/>
  <c r="C76" i="15"/>
  <c r="G76" i="15" s="1"/>
  <c r="E117" i="32"/>
  <c r="C640" i="24"/>
  <c r="C620" i="24"/>
  <c r="C84" i="15"/>
  <c r="G84" i="15" s="1"/>
  <c r="E53" i="32"/>
  <c r="C677" i="24"/>
  <c r="C24" i="15"/>
  <c r="G24" i="15" s="1"/>
  <c r="H63" i="15"/>
  <c r="I63" i="15" s="1"/>
  <c r="C52" i="15"/>
  <c r="G52" i="15" s="1"/>
  <c r="E181" i="32"/>
  <c r="C687" i="24"/>
  <c r="D21" i="32"/>
  <c r="C669" i="24"/>
  <c r="C16" i="15"/>
  <c r="G16" i="15" s="1"/>
  <c r="H17" i="15"/>
  <c r="C85" i="15"/>
  <c r="G85" i="15" s="1"/>
  <c r="C641" i="24"/>
  <c r="C648" i="24" s="1"/>
  <c r="M716" i="24" s="1"/>
  <c r="C341" i="32"/>
  <c r="B43" i="15"/>
  <c r="H43" i="15" s="1"/>
  <c r="I43" i="15" s="1"/>
  <c r="C683" i="34"/>
  <c r="B79" i="15"/>
  <c r="B41" i="15"/>
  <c r="H41" i="15" s="1"/>
  <c r="I41" i="15" s="1"/>
  <c r="B52" i="15"/>
  <c r="C642" i="34"/>
  <c r="B80" i="15"/>
  <c r="B83" i="15"/>
  <c r="B49" i="15"/>
  <c r="C674" i="34"/>
  <c r="B56" i="15"/>
  <c r="H56" i="15" s="1"/>
  <c r="I56" i="15" s="1"/>
  <c r="B89" i="15"/>
  <c r="C706" i="34"/>
  <c r="B23" i="15"/>
  <c r="F23" i="15" s="1"/>
  <c r="C640" i="34"/>
  <c r="C701" i="34"/>
  <c r="C687" i="34"/>
  <c r="C643" i="34"/>
  <c r="B88" i="15"/>
  <c r="B57" i="15"/>
  <c r="F57" i="15" s="1"/>
  <c r="C680" i="34"/>
  <c r="C631" i="34"/>
  <c r="B59" i="15"/>
  <c r="B93" i="15"/>
  <c r="B45" i="15"/>
  <c r="H45" i="15" s="1"/>
  <c r="I45" i="15" s="1"/>
  <c r="B69" i="15"/>
  <c r="H69" i="15" s="1"/>
  <c r="I69" i="15" s="1"/>
  <c r="B85" i="15"/>
  <c r="B82" i="15"/>
  <c r="B31" i="15"/>
  <c r="B26" i="15"/>
  <c r="H26" i="15" s="1"/>
  <c r="I26" i="15" s="1"/>
  <c r="B77" i="15"/>
  <c r="B65" i="15"/>
  <c r="F65" i="15" s="1"/>
  <c r="B74" i="15"/>
  <c r="B50" i="15"/>
  <c r="F50" i="15" s="1"/>
  <c r="B42" i="15"/>
  <c r="H42" i="15" s="1"/>
  <c r="I42" i="15" s="1"/>
  <c r="B20" i="15"/>
  <c r="H20" i="15" s="1"/>
  <c r="I20" i="15" s="1"/>
  <c r="B25" i="15"/>
  <c r="H25" i="15" s="1"/>
  <c r="I25" i="15" s="1"/>
  <c r="C699" i="34"/>
  <c r="B75" i="15"/>
  <c r="C708" i="34"/>
  <c r="C711" i="34"/>
  <c r="B67" i="15"/>
  <c r="B22" i="15"/>
  <c r="H22" i="15" s="1"/>
  <c r="B60" i="15"/>
  <c r="B32" i="15"/>
  <c r="B90" i="15"/>
  <c r="B54" i="15"/>
  <c r="H54" i="15" s="1"/>
  <c r="I54" i="15" s="1"/>
  <c r="B19" i="15"/>
  <c r="H19" i="15" s="1"/>
  <c r="I19" i="15" s="1"/>
  <c r="B51" i="15"/>
  <c r="H51" i="15" s="1"/>
  <c r="I51" i="15" s="1"/>
  <c r="B28" i="15"/>
  <c r="B71" i="15"/>
  <c r="B44" i="15"/>
  <c r="H44" i="15" s="1"/>
  <c r="I44" i="15" s="1"/>
  <c r="B68" i="15"/>
  <c r="B73" i="15"/>
  <c r="B18" i="15"/>
  <c r="B29" i="15"/>
  <c r="H29" i="15" s="1"/>
  <c r="I29" i="15" s="1"/>
  <c r="C689" i="34"/>
  <c r="B72" i="15"/>
  <c r="B24" i="15"/>
  <c r="F24" i="15" s="1"/>
  <c r="B64" i="15"/>
  <c r="F64" i="15" s="1"/>
  <c r="B70" i="15"/>
  <c r="B81" i="15"/>
  <c r="B47" i="15"/>
  <c r="H47" i="15" s="1"/>
  <c r="I47" i="15" s="1"/>
  <c r="C625" i="34"/>
  <c r="C648" i="34" s="1"/>
  <c r="M716" i="34" s="1"/>
  <c r="CE67" i="34"/>
  <c r="CE52" i="34"/>
  <c r="C692" i="34"/>
  <c r="B39" i="15"/>
  <c r="B66" i="15"/>
  <c r="B92" i="15"/>
  <c r="B38" i="15"/>
  <c r="F38" i="15" s="1"/>
  <c r="B40" i="15"/>
  <c r="F34" i="15"/>
  <c r="F58" i="15"/>
  <c r="F17" i="15"/>
  <c r="H49" i="15"/>
  <c r="I49" i="15" s="1"/>
  <c r="F49" i="15"/>
  <c r="C669" i="34"/>
  <c r="B16" i="15"/>
  <c r="F33" i="15"/>
  <c r="H48" i="15"/>
  <c r="I48" i="15" s="1"/>
  <c r="F48" i="15"/>
  <c r="H57" i="15"/>
  <c r="I57" i="15" s="1"/>
  <c r="H55" i="15"/>
  <c r="I55" i="15" s="1"/>
  <c r="F55" i="15"/>
  <c r="F56" i="15"/>
  <c r="CE85" i="34"/>
  <c r="C716" i="34" s="1"/>
  <c r="C93" i="15"/>
  <c r="G93" i="15" s="1"/>
  <c r="C34" i="15"/>
  <c r="G34" i="15" s="1"/>
  <c r="G85" i="32"/>
  <c r="C33" i="15"/>
  <c r="G33" i="15" s="1"/>
  <c r="C711" i="24"/>
  <c r="C673" i="24"/>
  <c r="C120" i="8"/>
  <c r="D367" i="24"/>
  <c r="C46" i="15"/>
  <c r="G46" i="15" s="1"/>
  <c r="C699" i="24"/>
  <c r="C715" i="24"/>
  <c r="H53" i="15"/>
  <c r="I53" i="15" s="1"/>
  <c r="F53" i="15"/>
  <c r="H35" i="15"/>
  <c r="I35" i="15" s="1"/>
  <c r="F35" i="15"/>
  <c r="F15" i="15"/>
  <c r="H15" i="15"/>
  <c r="I15" i="15" s="1"/>
  <c r="H59" i="15"/>
  <c r="I59" i="15" s="1"/>
  <c r="F59" i="15"/>
  <c r="D709" i="24"/>
  <c r="D701" i="24"/>
  <c r="D693" i="24"/>
  <c r="D711" i="24"/>
  <c r="D703" i="24"/>
  <c r="D695" i="24"/>
  <c r="D687" i="24"/>
  <c r="D679" i="24"/>
  <c r="D671" i="24"/>
  <c r="D625" i="24"/>
  <c r="D716" i="24"/>
  <c r="D707" i="24"/>
  <c r="D699" i="24"/>
  <c r="D691" i="24"/>
  <c r="D683" i="24"/>
  <c r="D702" i="24"/>
  <c r="D688" i="24"/>
  <c r="D647" i="24"/>
  <c r="D638" i="24"/>
  <c r="D630" i="24"/>
  <c r="D627" i="24"/>
  <c r="D622" i="24"/>
  <c r="D710" i="24"/>
  <c r="D696" i="24"/>
  <c r="D689" i="24"/>
  <c r="D686" i="24"/>
  <c r="D685" i="24"/>
  <c r="D684" i="24"/>
  <c r="D677" i="24"/>
  <c r="D672" i="24"/>
  <c r="D639" i="24"/>
  <c r="D631" i="24"/>
  <c r="D617" i="24"/>
  <c r="D704" i="24"/>
  <c r="D697" i="24"/>
  <c r="D690" i="24"/>
  <c r="D682" i="24"/>
  <c r="D681" i="24"/>
  <c r="D676" i="24"/>
  <c r="D640" i="24"/>
  <c r="D632" i="24"/>
  <c r="D621" i="24"/>
  <c r="D713" i="24"/>
  <c r="D700" i="24"/>
  <c r="D643" i="24"/>
  <c r="D635" i="24"/>
  <c r="D708" i="24"/>
  <c r="D674" i="24"/>
  <c r="D669" i="24"/>
  <c r="D645" i="24"/>
  <c r="D644" i="24"/>
  <c r="D636" i="24"/>
  <c r="D629" i="24"/>
  <c r="D619" i="24"/>
  <c r="D694" i="24"/>
  <c r="D678" i="24"/>
  <c r="D628" i="24"/>
  <c r="D623" i="24"/>
  <c r="D706" i="24"/>
  <c r="D680" i="24"/>
  <c r="D626" i="24"/>
  <c r="D624" i="24"/>
  <c r="D712" i="24"/>
  <c r="D673" i="24"/>
  <c r="D646" i="24"/>
  <c r="D637" i="24"/>
  <c r="D634" i="24"/>
  <c r="D620" i="24"/>
  <c r="D616" i="24"/>
  <c r="D705" i="24"/>
  <c r="D675" i="24"/>
  <c r="D618" i="24"/>
  <c r="E623" i="24" s="1"/>
  <c r="D668" i="24"/>
  <c r="D633" i="24"/>
  <c r="D698" i="24"/>
  <c r="D692" i="24"/>
  <c r="D670" i="24"/>
  <c r="D642" i="24"/>
  <c r="D641" i="24"/>
  <c r="H27" i="15"/>
  <c r="I27" i="15" s="1"/>
  <c r="F27" i="15"/>
  <c r="H52" i="15"/>
  <c r="I52" i="15" s="1"/>
  <c r="F52" i="15"/>
  <c r="H30" i="15"/>
  <c r="F30" i="15"/>
  <c r="H36" i="15"/>
  <c r="I36" i="15" s="1"/>
  <c r="F36" i="15"/>
  <c r="I373" i="32"/>
  <c r="C716" i="24"/>
  <c r="F46" i="15"/>
  <c r="D615" i="34"/>
  <c r="H21" i="15"/>
  <c r="I21" i="15" s="1"/>
  <c r="F21" i="15"/>
  <c r="H37" i="15"/>
  <c r="I37" i="15" s="1"/>
  <c r="F37" i="15"/>
  <c r="H46" i="15" l="1"/>
  <c r="I46" i="15" s="1"/>
  <c r="H33" i="15"/>
  <c r="I33" i="15" s="1"/>
  <c r="H34" i="15"/>
  <c r="I34" i="15" s="1"/>
  <c r="F20" i="15"/>
  <c r="F41" i="15"/>
  <c r="H64" i="15"/>
  <c r="I64" i="15" s="1"/>
  <c r="F43" i="15"/>
  <c r="F44" i="15"/>
  <c r="H23" i="15"/>
  <c r="I23" i="15" s="1"/>
  <c r="F69" i="15"/>
  <c r="F22" i="15"/>
  <c r="F26" i="15"/>
  <c r="F19" i="15"/>
  <c r="F29" i="15"/>
  <c r="H65" i="15"/>
  <c r="I65" i="15" s="1"/>
  <c r="F45" i="15"/>
  <c r="F51" i="15"/>
  <c r="F25" i="15"/>
  <c r="F42" i="15"/>
  <c r="H50" i="15"/>
  <c r="I50" i="15" s="1"/>
  <c r="F47" i="15"/>
  <c r="H24" i="15"/>
  <c r="I24" i="15" s="1"/>
  <c r="H38" i="15"/>
  <c r="I38" i="15" s="1"/>
  <c r="F54" i="15"/>
  <c r="H18" i="15"/>
  <c r="I18" i="15" s="1"/>
  <c r="F18" i="15"/>
  <c r="H28" i="15"/>
  <c r="I28" i="15" s="1"/>
  <c r="F28" i="15"/>
  <c r="H39" i="15"/>
  <c r="I39" i="15" s="1"/>
  <c r="F39" i="15"/>
  <c r="C715" i="34"/>
  <c r="H16" i="15"/>
  <c r="I16" i="15" s="1"/>
  <c r="F16" i="15"/>
  <c r="C121" i="8"/>
  <c r="D384" i="24"/>
  <c r="E716" i="24"/>
  <c r="D715" i="24"/>
  <c r="E612" i="24"/>
  <c r="E684" i="24" s="1"/>
  <c r="D716" i="34"/>
  <c r="D707" i="34"/>
  <c r="D699" i="34"/>
  <c r="D712" i="34"/>
  <c r="D704" i="34"/>
  <c r="D696" i="34"/>
  <c r="D706" i="34"/>
  <c r="D698" i="34"/>
  <c r="D711" i="34"/>
  <c r="D703" i="34"/>
  <c r="D695" i="34"/>
  <c r="D713" i="34"/>
  <c r="D705" i="34"/>
  <c r="D701" i="34"/>
  <c r="D694" i="34"/>
  <c r="D693" i="34"/>
  <c r="D685" i="34"/>
  <c r="D677" i="34"/>
  <c r="D710" i="34"/>
  <c r="D708" i="34"/>
  <c r="D690" i="34"/>
  <c r="D682" i="34"/>
  <c r="D674" i="34"/>
  <c r="D702" i="34"/>
  <c r="D687" i="34"/>
  <c r="D679" i="34"/>
  <c r="D671" i="34"/>
  <c r="D625" i="34"/>
  <c r="D692" i="34"/>
  <c r="D684" i="34"/>
  <c r="D700" i="34"/>
  <c r="D689" i="34"/>
  <c r="D681" i="34"/>
  <c r="D676" i="34"/>
  <c r="D675" i="34"/>
  <c r="D669" i="34"/>
  <c r="D643" i="34"/>
  <c r="D639" i="34"/>
  <c r="D632" i="34"/>
  <c r="D621" i="34"/>
  <c r="D633" i="34"/>
  <c r="D628" i="34"/>
  <c r="D616" i="34"/>
  <c r="D691" i="34"/>
  <c r="D683" i="34"/>
  <c r="D644" i="34"/>
  <c r="D640" i="34"/>
  <c r="D634" i="34"/>
  <c r="D626" i="34"/>
  <c r="D624" i="34"/>
  <c r="D620" i="34"/>
  <c r="D645" i="34"/>
  <c r="D635" i="34"/>
  <c r="D641" i="34"/>
  <c r="D636" i="34"/>
  <c r="D629" i="34"/>
  <c r="D619" i="34"/>
  <c r="D688" i="34"/>
  <c r="D678" i="34"/>
  <c r="D673" i="34"/>
  <c r="D642" i="34"/>
  <c r="D638" i="34"/>
  <c r="D630" i="34"/>
  <c r="D627" i="34"/>
  <c r="D622" i="34"/>
  <c r="D709" i="34"/>
  <c r="D680" i="34"/>
  <c r="D672" i="34"/>
  <c r="D670" i="34"/>
  <c r="D668" i="34"/>
  <c r="D647" i="34"/>
  <c r="D631" i="34"/>
  <c r="D617" i="34"/>
  <c r="D646" i="34"/>
  <c r="D686" i="34"/>
  <c r="D623" i="34"/>
  <c r="D618" i="34"/>
  <c r="D637" i="34"/>
  <c r="D697" i="34"/>
  <c r="C138" i="8" l="1"/>
  <c r="D417" i="24"/>
  <c r="E624" i="24"/>
  <c r="F624" i="24" s="1"/>
  <c r="E702" i="24"/>
  <c r="E679" i="24"/>
  <c r="E640" i="24"/>
  <c r="E710" i="24"/>
  <c r="E695" i="24"/>
  <c r="E627" i="24"/>
  <c r="E680" i="24"/>
  <c r="E693" i="24"/>
  <c r="E681" i="24"/>
  <c r="E672" i="24"/>
  <c r="E688" i="24"/>
  <c r="E692" i="24"/>
  <c r="E709" i="24"/>
  <c r="E639" i="24"/>
  <c r="E630" i="24"/>
  <c r="E643" i="24"/>
  <c r="E713" i="24"/>
  <c r="E629" i="24"/>
  <c r="E707" i="24"/>
  <c r="E682" i="24"/>
  <c r="E677" i="24"/>
  <c r="E696" i="24"/>
  <c r="E700" i="24"/>
  <c r="E642" i="24"/>
  <c r="E636" i="24"/>
  <c r="E704" i="24"/>
  <c r="E670" i="24"/>
  <c r="E638" i="24"/>
  <c r="E646" i="24"/>
  <c r="E644" i="24"/>
  <c r="E641" i="24"/>
  <c r="E697" i="24"/>
  <c r="E686" i="24"/>
  <c r="E712" i="24"/>
  <c r="E690" i="24"/>
  <c r="E675" i="24"/>
  <c r="E685" i="24"/>
  <c r="E635" i="24"/>
  <c r="E647" i="24"/>
  <c r="E673" i="24"/>
  <c r="E645" i="24"/>
  <c r="E671" i="24"/>
  <c r="E711" i="24"/>
  <c r="E687" i="24"/>
  <c r="E628" i="24"/>
  <c r="E698" i="24"/>
  <c r="E637" i="24"/>
  <c r="E683" i="24"/>
  <c r="E708" i="24"/>
  <c r="D715" i="34"/>
  <c r="E623" i="34"/>
  <c r="E626" i="24"/>
  <c r="E691" i="24"/>
  <c r="E678" i="24"/>
  <c r="E669" i="24"/>
  <c r="E705" i="24"/>
  <c r="E625" i="24"/>
  <c r="E689" i="24"/>
  <c r="E668" i="24"/>
  <c r="E706" i="24"/>
  <c r="E633" i="24"/>
  <c r="E612" i="34"/>
  <c r="E699" i="24"/>
  <c r="E634" i="24"/>
  <c r="E694" i="24"/>
  <c r="E674" i="24"/>
  <c r="E632" i="24"/>
  <c r="E631" i="24"/>
  <c r="E703" i="24"/>
  <c r="E676" i="24"/>
  <c r="E701" i="24"/>
  <c r="F673" i="24" l="1"/>
  <c r="F690" i="24"/>
  <c r="F634" i="24"/>
  <c r="F638" i="24"/>
  <c r="F679" i="24"/>
  <c r="F635" i="24"/>
  <c r="F709" i="24"/>
  <c r="F676" i="24"/>
  <c r="F628" i="24"/>
  <c r="F630" i="24"/>
  <c r="F645" i="24"/>
  <c r="F629" i="24"/>
  <c r="F701" i="24"/>
  <c r="F671" i="24"/>
  <c r="F693" i="24"/>
  <c r="F641" i="24"/>
  <c r="F716" i="24"/>
  <c r="F706" i="24"/>
  <c r="F636" i="24"/>
  <c r="F711" i="24"/>
  <c r="F685" i="24"/>
  <c r="F633" i="24"/>
  <c r="F708" i="24"/>
  <c r="F700" i="24"/>
  <c r="F686" i="24"/>
  <c r="F712" i="24"/>
  <c r="F672" i="24"/>
  <c r="F683" i="24"/>
  <c r="F705" i="24"/>
  <c r="F699" i="24"/>
  <c r="F697" i="24"/>
  <c r="F687" i="24"/>
  <c r="F703" i="24"/>
  <c r="F696" i="24"/>
  <c r="F694" i="24"/>
  <c r="F669" i="24"/>
  <c r="F688" i="24"/>
  <c r="F644" i="24"/>
  <c r="F702" i="24"/>
  <c r="F695" i="24"/>
  <c r="F684" i="24"/>
  <c r="F698" i="24"/>
  <c r="F678" i="24"/>
  <c r="F643" i="24"/>
  <c r="F625" i="24"/>
  <c r="F713" i="24"/>
  <c r="F691" i="24"/>
  <c r="F646" i="24"/>
  <c r="F631" i="24"/>
  <c r="F682" i="24"/>
  <c r="F680" i="24"/>
  <c r="F675" i="24"/>
  <c r="F637" i="24"/>
  <c r="F668" i="24"/>
  <c r="F647" i="24"/>
  <c r="F627" i="24"/>
  <c r="F677" i="24"/>
  <c r="F689" i="24"/>
  <c r="F692" i="24"/>
  <c r="F704" i="24"/>
  <c r="F670" i="24"/>
  <c r="F642" i="24"/>
  <c r="F681" i="24"/>
  <c r="F639" i="24"/>
  <c r="F640" i="24"/>
  <c r="F710" i="24"/>
  <c r="F632" i="24"/>
  <c r="F707" i="24"/>
  <c r="F674" i="24"/>
  <c r="F626" i="24"/>
  <c r="G625" i="24"/>
  <c r="C168" i="8"/>
  <c r="D421" i="24"/>
  <c r="E712" i="34"/>
  <c r="E704" i="34"/>
  <c r="E696" i="34"/>
  <c r="E709" i="34"/>
  <c r="E701" i="34"/>
  <c r="E711" i="34"/>
  <c r="E703" i="34"/>
  <c r="E695" i="34"/>
  <c r="E708" i="34"/>
  <c r="E700" i="34"/>
  <c r="E710" i="34"/>
  <c r="E702" i="34"/>
  <c r="E698" i="34"/>
  <c r="E693" i="34"/>
  <c r="E690" i="34"/>
  <c r="E682" i="34"/>
  <c r="E674" i="34"/>
  <c r="E706" i="34"/>
  <c r="E687" i="34"/>
  <c r="E679" i="34"/>
  <c r="E671" i="34"/>
  <c r="E699" i="34"/>
  <c r="E692" i="34"/>
  <c r="E684" i="34"/>
  <c r="E676" i="34"/>
  <c r="E668" i="34"/>
  <c r="E628" i="34"/>
  <c r="E689" i="34"/>
  <c r="E681" i="34"/>
  <c r="E716" i="34"/>
  <c r="E713" i="34"/>
  <c r="E697" i="34"/>
  <c r="E686" i="34"/>
  <c r="E678" i="34"/>
  <c r="E633" i="34"/>
  <c r="E707" i="34"/>
  <c r="E691" i="34"/>
  <c r="E683" i="34"/>
  <c r="E644" i="34"/>
  <c r="E640" i="34"/>
  <c r="E634" i="34"/>
  <c r="E626" i="34"/>
  <c r="E624" i="34"/>
  <c r="F624" i="34" s="1"/>
  <c r="F697" i="34" s="1"/>
  <c r="E694" i="34"/>
  <c r="E685" i="34"/>
  <c r="E645" i="34"/>
  <c r="E635" i="34"/>
  <c r="E705" i="34"/>
  <c r="E677" i="34"/>
  <c r="E641" i="34"/>
  <c r="E636" i="34"/>
  <c r="E629" i="34"/>
  <c r="E646" i="34"/>
  <c r="E637" i="34"/>
  <c r="E680" i="34"/>
  <c r="E672" i="34"/>
  <c r="E670" i="34"/>
  <c r="E647" i="34"/>
  <c r="E631" i="34"/>
  <c r="E625" i="34"/>
  <c r="E675" i="34"/>
  <c r="E669" i="34"/>
  <c r="E643" i="34"/>
  <c r="E639" i="34"/>
  <c r="E632" i="34"/>
  <c r="E688" i="34"/>
  <c r="E673" i="34"/>
  <c r="E642" i="34"/>
  <c r="E638" i="34"/>
  <c r="E627" i="34"/>
  <c r="E630" i="34"/>
  <c r="E715" i="24"/>
  <c r="F715" i="24" l="1"/>
  <c r="G670" i="24"/>
  <c r="G697" i="24"/>
  <c r="G634" i="24"/>
  <c r="G627" i="24"/>
  <c r="G637" i="24"/>
  <c r="G669" i="24"/>
  <c r="G646" i="24"/>
  <c r="G676" i="24"/>
  <c r="G713" i="24"/>
  <c r="G695" i="24"/>
  <c r="G693" i="24"/>
  <c r="G645" i="24"/>
  <c r="G671" i="24"/>
  <c r="G699" i="24"/>
  <c r="G688" i="24"/>
  <c r="G684" i="24"/>
  <c r="G708" i="24"/>
  <c r="G641" i="24"/>
  <c r="G643" i="24"/>
  <c r="G687" i="24"/>
  <c r="G679" i="24"/>
  <c r="G692" i="24"/>
  <c r="G716" i="24"/>
  <c r="G710" i="24"/>
  <c r="G705" i="24"/>
  <c r="G701" i="24"/>
  <c r="G639" i="24"/>
  <c r="G629" i="24"/>
  <c r="G712" i="24"/>
  <c r="G689" i="24"/>
  <c r="G698" i="24"/>
  <c r="G700" i="24"/>
  <c r="G626" i="24"/>
  <c r="G633" i="24"/>
  <c r="G635" i="24"/>
  <c r="G677" i="24"/>
  <c r="G636" i="24"/>
  <c r="G706" i="24"/>
  <c r="G672" i="24"/>
  <c r="G707" i="24"/>
  <c r="G691" i="24"/>
  <c r="G685" i="24"/>
  <c r="G680" i="24"/>
  <c r="G640" i="24"/>
  <c r="G694" i="24"/>
  <c r="G674" i="24"/>
  <c r="G681" i="24"/>
  <c r="G702" i="24"/>
  <c r="G675" i="24"/>
  <c r="G696" i="24"/>
  <c r="G642" i="24"/>
  <c r="G686" i="24"/>
  <c r="G628" i="24"/>
  <c r="G683" i="24"/>
  <c r="G709" i="24"/>
  <c r="G631" i="24"/>
  <c r="G678" i="24"/>
  <c r="G673" i="24"/>
  <c r="G644" i="24"/>
  <c r="G638" i="24"/>
  <c r="G682" i="24"/>
  <c r="G704" i="24"/>
  <c r="G703" i="24"/>
  <c r="G647" i="24"/>
  <c r="G668" i="24"/>
  <c r="G632" i="24"/>
  <c r="G690" i="24"/>
  <c r="G630" i="24"/>
  <c r="G711" i="24"/>
  <c r="F675" i="34"/>
  <c r="F682" i="34"/>
  <c r="F636" i="34"/>
  <c r="F683" i="34"/>
  <c r="F711" i="34"/>
  <c r="F692" i="34"/>
  <c r="F674" i="34"/>
  <c r="F641" i="34"/>
  <c r="F677" i="34"/>
  <c r="F631" i="34"/>
  <c r="F702" i="34"/>
  <c r="F670" i="34"/>
  <c r="F705" i="34"/>
  <c r="F680" i="34"/>
  <c r="F691" i="34"/>
  <c r="F699" i="34"/>
  <c r="F713" i="34"/>
  <c r="F703" i="34"/>
  <c r="F627" i="34"/>
  <c r="F635" i="34"/>
  <c r="F678" i="34"/>
  <c r="F704" i="34"/>
  <c r="F708" i="34"/>
  <c r="F630" i="34"/>
  <c r="F686" i="34"/>
  <c r="F679" i="34"/>
  <c r="F672" i="34"/>
  <c r="F645" i="34"/>
  <c r="F698" i="34"/>
  <c r="F625" i="34"/>
  <c r="G625" i="34" s="1"/>
  <c r="F638" i="34"/>
  <c r="F685" i="34"/>
  <c r="F673" i="34"/>
  <c r="F687" i="34"/>
  <c r="F706" i="34"/>
  <c r="F633" i="34"/>
  <c r="F710" i="34"/>
  <c r="F688" i="34"/>
  <c r="F626" i="34"/>
  <c r="F689" i="34"/>
  <c r="F712" i="34"/>
  <c r="F709" i="34"/>
  <c r="F681" i="34"/>
  <c r="F701" i="34"/>
  <c r="F693" i="34"/>
  <c r="F628" i="34"/>
  <c r="F696" i="34"/>
  <c r="F695" i="34"/>
  <c r="F700" i="34"/>
  <c r="F642" i="34"/>
  <c r="F634" i="34"/>
  <c r="F707" i="34"/>
  <c r="F632" i="34"/>
  <c r="F646" i="34"/>
  <c r="F694" i="34"/>
  <c r="F639" i="34"/>
  <c r="F643" i="34"/>
  <c r="F637" i="34"/>
  <c r="F668" i="34"/>
  <c r="F647" i="34"/>
  <c r="F669" i="34"/>
  <c r="F640" i="34"/>
  <c r="F676" i="34"/>
  <c r="F716" i="34"/>
  <c r="F690" i="34"/>
  <c r="F671" i="34"/>
  <c r="F629" i="34"/>
  <c r="F644" i="34"/>
  <c r="F684" i="34"/>
  <c r="E715" i="34"/>
  <c r="D424" i="24"/>
  <c r="C177" i="8" s="1"/>
  <c r="C172" i="8"/>
  <c r="G715" i="24" l="1"/>
  <c r="H628" i="24"/>
  <c r="F715" i="34"/>
  <c r="G712" i="34"/>
  <c r="G678" i="34"/>
  <c r="G707" i="34"/>
  <c r="G693" i="34"/>
  <c r="G634" i="34"/>
  <c r="G642" i="34"/>
  <c r="G698" i="34"/>
  <c r="G708" i="34"/>
  <c r="G647" i="34"/>
  <c r="G711" i="34"/>
  <c r="G699" i="34"/>
  <c r="G646" i="34"/>
  <c r="G701" i="34"/>
  <c r="G630" i="34"/>
  <c r="G643" i="34"/>
  <c r="G692" i="34"/>
  <c r="G645" i="34"/>
  <c r="G685" i="34"/>
  <c r="G627" i="34"/>
  <c r="G682" i="34"/>
  <c r="G710" i="34"/>
  <c r="G703" i="34"/>
  <c r="G674" i="34"/>
  <c r="G695" i="34"/>
  <c r="G684" i="34"/>
  <c r="G629" i="34"/>
  <c r="G635" i="34"/>
  <c r="G690" i="34"/>
  <c r="G671" i="34"/>
  <c r="G676" i="34"/>
  <c r="G672" i="34"/>
  <c r="G700" i="34"/>
  <c r="G636" i="34"/>
  <c r="G670" i="34"/>
  <c r="G713" i="34"/>
  <c r="G626" i="34"/>
  <c r="G687" i="34"/>
  <c r="G632" i="34"/>
  <c r="G689" i="34"/>
  <c r="G669" i="34"/>
  <c r="G639" i="34"/>
  <c r="G680" i="34"/>
  <c r="G705" i="34"/>
  <c r="G696" i="34"/>
  <c r="G716" i="34"/>
  <c r="G677" i="34"/>
  <c r="G631" i="34"/>
  <c r="G675" i="34"/>
  <c r="G697" i="34"/>
  <c r="G668" i="34"/>
  <c r="G681" i="34"/>
  <c r="G704" i="34"/>
  <c r="G641" i="34"/>
  <c r="G633" i="34"/>
  <c r="G628" i="34"/>
  <c r="G638" i="34"/>
  <c r="G691" i="34"/>
  <c r="G702" i="34"/>
  <c r="G673" i="34"/>
  <c r="G683" i="34"/>
  <c r="G679" i="34"/>
  <c r="G644" i="34"/>
  <c r="G688" i="34"/>
  <c r="G694" i="34"/>
  <c r="G686" i="34"/>
  <c r="G709" i="34"/>
  <c r="G637" i="34"/>
  <c r="G640" i="34"/>
  <c r="G706" i="34"/>
  <c r="H699" i="24" l="1"/>
  <c r="H636" i="24"/>
  <c r="H690" i="24"/>
  <c r="H677" i="24"/>
  <c r="H646" i="24"/>
  <c r="H691" i="24"/>
  <c r="H635" i="24"/>
  <c r="H680" i="24"/>
  <c r="H672" i="24"/>
  <c r="H694" i="24"/>
  <c r="H634" i="24"/>
  <c r="H698" i="24"/>
  <c r="H647" i="24"/>
  <c r="H708" i="24"/>
  <c r="H683" i="24"/>
  <c r="H675" i="24"/>
  <c r="H633" i="24"/>
  <c r="H670" i="24"/>
  <c r="H710" i="24"/>
  <c r="H668" i="24"/>
  <c r="H644" i="24"/>
  <c r="H632" i="24"/>
  <c r="H706" i="24"/>
  <c r="H696" i="24"/>
  <c r="H645" i="24"/>
  <c r="H640" i="24"/>
  <c r="H669" i="24"/>
  <c r="H689" i="24"/>
  <c r="H709" i="24"/>
  <c r="H643" i="24"/>
  <c r="H631" i="24"/>
  <c r="H692" i="24"/>
  <c r="H686" i="24"/>
  <c r="H700" i="24"/>
  <c r="H701" i="24"/>
  <c r="H695" i="24"/>
  <c r="H629" i="24"/>
  <c r="H713" i="24"/>
  <c r="H642" i="24"/>
  <c r="H630" i="24"/>
  <c r="H679" i="24"/>
  <c r="H685" i="24"/>
  <c r="H681" i="24"/>
  <c r="H705" i="24"/>
  <c r="H641" i="24"/>
  <c r="H711" i="24"/>
  <c r="H674" i="24"/>
  <c r="H684" i="24"/>
  <c r="H704" i="24"/>
  <c r="H697" i="24"/>
  <c r="H703" i="24"/>
  <c r="H671" i="24"/>
  <c r="H639" i="24"/>
  <c r="H693" i="24"/>
  <c r="H678" i="24"/>
  <c r="H676" i="24"/>
  <c r="H716" i="24"/>
  <c r="H707" i="24"/>
  <c r="H638" i="24"/>
  <c r="H673" i="24"/>
  <c r="H637" i="24"/>
  <c r="H712" i="24"/>
  <c r="H687" i="24"/>
  <c r="H702" i="24"/>
  <c r="H688" i="24"/>
  <c r="H682" i="24"/>
  <c r="G715" i="34"/>
  <c r="H628" i="34"/>
  <c r="H715" i="24" l="1"/>
  <c r="I629" i="24"/>
  <c r="H709" i="34"/>
  <c r="H646" i="34"/>
  <c r="H637" i="34"/>
  <c r="H705" i="34"/>
  <c r="H673" i="34"/>
  <c r="H711" i="34"/>
  <c r="H703" i="34"/>
  <c r="H692" i="34"/>
  <c r="H691" i="34"/>
  <c r="H635" i="34"/>
  <c r="H685" i="34"/>
  <c r="H669" i="34"/>
  <c r="H695" i="34"/>
  <c r="H706" i="34"/>
  <c r="H683" i="34"/>
  <c r="H634" i="34"/>
  <c r="H677" i="34"/>
  <c r="H701" i="34"/>
  <c r="H708" i="34"/>
  <c r="H704" i="34"/>
  <c r="H675" i="34"/>
  <c r="H633" i="34"/>
  <c r="H687" i="34"/>
  <c r="H676" i="34"/>
  <c r="H700" i="34"/>
  <c r="H696" i="34"/>
  <c r="H644" i="34"/>
  <c r="H632" i="34"/>
  <c r="H679" i="34"/>
  <c r="H684" i="34"/>
  <c r="H713" i="34"/>
  <c r="H716" i="34"/>
  <c r="H710" i="34"/>
  <c r="H689" i="34"/>
  <c r="H643" i="34"/>
  <c r="H631" i="34"/>
  <c r="H629" i="34"/>
  <c r="H668" i="34"/>
  <c r="H697" i="34"/>
  <c r="H702" i="34"/>
  <c r="H681" i="34"/>
  <c r="H642" i="34"/>
  <c r="H630" i="34"/>
  <c r="H690" i="34"/>
  <c r="H640" i="34"/>
  <c r="H694" i="34"/>
  <c r="H686" i="34"/>
  <c r="H641" i="34"/>
  <c r="H672" i="34"/>
  <c r="H698" i="34"/>
  <c r="H678" i="34"/>
  <c r="H707" i="34"/>
  <c r="H670" i="34"/>
  <c r="H639" i="34"/>
  <c r="H688" i="34"/>
  <c r="H682" i="34"/>
  <c r="H645" i="34"/>
  <c r="H693" i="34"/>
  <c r="H699" i="34"/>
  <c r="H647" i="34"/>
  <c r="H638" i="34"/>
  <c r="H680" i="34"/>
  <c r="H674" i="34"/>
  <c r="H712" i="34"/>
  <c r="H636" i="34"/>
  <c r="H671" i="34"/>
  <c r="I692" i="24" l="1"/>
  <c r="I679" i="24"/>
  <c r="I687" i="24"/>
  <c r="I640" i="24"/>
  <c r="I630" i="24"/>
  <c r="J630" i="24" s="1"/>
  <c r="I710" i="24"/>
  <c r="I684" i="24"/>
  <c r="I674" i="24"/>
  <c r="I686" i="24"/>
  <c r="I632" i="24"/>
  <c r="I701" i="24"/>
  <c r="I702" i="24"/>
  <c r="I705" i="24"/>
  <c r="I669" i="24"/>
  <c r="I685" i="24"/>
  <c r="I709" i="24"/>
  <c r="I678" i="24"/>
  <c r="I694" i="24"/>
  <c r="I698" i="24"/>
  <c r="I643" i="24"/>
  <c r="I639" i="24"/>
  <c r="I673" i="24"/>
  <c r="I647" i="24"/>
  <c r="I712" i="24"/>
  <c r="I691" i="24"/>
  <c r="I635" i="24"/>
  <c r="I631" i="24"/>
  <c r="I646" i="24"/>
  <c r="I641" i="24"/>
  <c r="I703" i="24"/>
  <c r="I634" i="24"/>
  <c r="I682" i="24"/>
  <c r="I672" i="24"/>
  <c r="I704" i="24"/>
  <c r="I675" i="24"/>
  <c r="I707" i="24"/>
  <c r="I637" i="24"/>
  <c r="I638" i="24"/>
  <c r="I680" i="24"/>
  <c r="I677" i="24"/>
  <c r="I713" i="24"/>
  <c r="I668" i="24"/>
  <c r="I696" i="24"/>
  <c r="I670" i="24"/>
  <c r="I693" i="24"/>
  <c r="I689" i="24"/>
  <c r="I690" i="24"/>
  <c r="I688" i="24"/>
  <c r="I642" i="24"/>
  <c r="I683" i="24"/>
  <c r="I697" i="24"/>
  <c r="I644" i="24"/>
  <c r="I681" i="24"/>
  <c r="I645" i="24"/>
  <c r="I711" i="24"/>
  <c r="I633" i="24"/>
  <c r="I671" i="24"/>
  <c r="I708" i="24"/>
  <c r="I700" i="24"/>
  <c r="I706" i="24"/>
  <c r="I716" i="24"/>
  <c r="I699" i="24"/>
  <c r="I636" i="24"/>
  <c r="I695" i="24"/>
  <c r="I676" i="24"/>
  <c r="H715" i="34"/>
  <c r="I629" i="34"/>
  <c r="J690" i="24" l="1"/>
  <c r="J645" i="24"/>
  <c r="J644" i="24"/>
  <c r="J695" i="24"/>
  <c r="J633" i="24"/>
  <c r="J697" i="24"/>
  <c r="J676" i="24"/>
  <c r="J672" i="24"/>
  <c r="J688" i="24"/>
  <c r="J689" i="24"/>
  <c r="J703" i="24"/>
  <c r="J677" i="24"/>
  <c r="J683" i="24"/>
  <c r="J643" i="24"/>
  <c r="J711" i="24"/>
  <c r="J679" i="24"/>
  <c r="J707" i="24"/>
  <c r="J692" i="24"/>
  <c r="J631" i="24"/>
  <c r="J694" i="24"/>
  <c r="J709" i="24"/>
  <c r="J636" i="24"/>
  <c r="J682" i="24"/>
  <c r="J705" i="24"/>
  <c r="J710" i="24"/>
  <c r="J693" i="24"/>
  <c r="J671" i="24"/>
  <c r="J685" i="24"/>
  <c r="J708" i="24"/>
  <c r="J669" i="24"/>
  <c r="J686" i="24"/>
  <c r="J684" i="24"/>
  <c r="J637" i="24"/>
  <c r="J699" i="24"/>
  <c r="J700" i="24"/>
  <c r="J634" i="24"/>
  <c r="J702" i="24"/>
  <c r="J678" i="24"/>
  <c r="J632" i="24"/>
  <c r="J673" i="24"/>
  <c r="J706" i="24"/>
  <c r="J696" i="24"/>
  <c r="J674" i="24"/>
  <c r="J716" i="24"/>
  <c r="J691" i="24"/>
  <c r="J680" i="24"/>
  <c r="J675" i="24"/>
  <c r="J687" i="24"/>
  <c r="J642" i="24"/>
  <c r="J639" i="24"/>
  <c r="J638" i="24"/>
  <c r="J647" i="24"/>
  <c r="J641" i="24"/>
  <c r="J668" i="24"/>
  <c r="J646" i="24"/>
  <c r="J704" i="24"/>
  <c r="J670" i="24"/>
  <c r="J701" i="24"/>
  <c r="J681" i="24"/>
  <c r="J712" i="24"/>
  <c r="J698" i="24"/>
  <c r="J640" i="24"/>
  <c r="J713" i="24"/>
  <c r="J635" i="24"/>
  <c r="I715" i="24"/>
  <c r="I708" i="34"/>
  <c r="I710" i="34"/>
  <c r="I639" i="34"/>
  <c r="I694" i="34"/>
  <c r="I698" i="34"/>
  <c r="I676" i="34"/>
  <c r="I700" i="34"/>
  <c r="I702" i="34"/>
  <c r="I638" i="34"/>
  <c r="I690" i="34"/>
  <c r="I713" i="34"/>
  <c r="I686" i="34"/>
  <c r="I688" i="34"/>
  <c r="I682" i="34"/>
  <c r="I673" i="34"/>
  <c r="I687" i="34"/>
  <c r="I705" i="34"/>
  <c r="I678" i="34"/>
  <c r="I680" i="34"/>
  <c r="I695" i="34"/>
  <c r="I671" i="34"/>
  <c r="I635" i="34"/>
  <c r="I697" i="34"/>
  <c r="I691" i="34"/>
  <c r="I672" i="34"/>
  <c r="I689" i="34"/>
  <c r="I669" i="34"/>
  <c r="I633" i="34"/>
  <c r="I716" i="34"/>
  <c r="I683" i="34"/>
  <c r="I711" i="34"/>
  <c r="I679" i="34"/>
  <c r="I631" i="34"/>
  <c r="I685" i="34"/>
  <c r="I642" i="34"/>
  <c r="I707" i="34"/>
  <c r="I675" i="34"/>
  <c r="I709" i="34"/>
  <c r="I645" i="34"/>
  <c r="I684" i="34"/>
  <c r="I668" i="34"/>
  <c r="I677" i="34"/>
  <c r="I699" i="34"/>
  <c r="I644" i="34"/>
  <c r="I693" i="34"/>
  <c r="I636" i="34"/>
  <c r="I670" i="34"/>
  <c r="I704" i="34"/>
  <c r="I647" i="34"/>
  <c r="I712" i="34"/>
  <c r="I643" i="34"/>
  <c r="I681" i="34"/>
  <c r="I637" i="34"/>
  <c r="I696" i="34"/>
  <c r="I641" i="34"/>
  <c r="I703" i="34"/>
  <c r="I646" i="34"/>
  <c r="I632" i="34"/>
  <c r="I634" i="34"/>
  <c r="I706" i="34"/>
  <c r="I640" i="34"/>
  <c r="I701" i="34"/>
  <c r="I630" i="34"/>
  <c r="I692" i="34"/>
  <c r="I674" i="34"/>
  <c r="L647" i="24" l="1"/>
  <c r="L682" i="24" s="1"/>
  <c r="K644" i="24"/>
  <c r="K693" i="24" s="1"/>
  <c r="J715" i="24"/>
  <c r="I715" i="34"/>
  <c r="J630" i="34"/>
  <c r="K672" i="24" l="1"/>
  <c r="K679" i="24"/>
  <c r="K689" i="24"/>
  <c r="K683" i="24"/>
  <c r="K684" i="24"/>
  <c r="K710" i="24"/>
  <c r="K705" i="24"/>
  <c r="K701" i="24"/>
  <c r="K713" i="24"/>
  <c r="K668" i="24"/>
  <c r="K681" i="24"/>
  <c r="K697" i="24"/>
  <c r="K709" i="24"/>
  <c r="K677" i="24"/>
  <c r="K682" i="24"/>
  <c r="K680" i="24"/>
  <c r="K687" i="24"/>
  <c r="K669" i="24"/>
  <c r="K690" i="24"/>
  <c r="K716" i="24"/>
  <c r="K711" i="24"/>
  <c r="K706" i="24"/>
  <c r="K708" i="24"/>
  <c r="K703" i="24"/>
  <c r="K700" i="24"/>
  <c r="K673" i="24"/>
  <c r="K674" i="24"/>
  <c r="K699" i="24"/>
  <c r="K692" i="24"/>
  <c r="K686" i="24"/>
  <c r="K695" i="24"/>
  <c r="K671" i="24"/>
  <c r="K702" i="24"/>
  <c r="K670" i="24"/>
  <c r="K678" i="24"/>
  <c r="K698" i="24"/>
  <c r="K696" i="24"/>
  <c r="K691" i="24"/>
  <c r="K707" i="24"/>
  <c r="K676" i="24"/>
  <c r="K712" i="24"/>
  <c r="K704" i="24"/>
  <c r="K688" i="24"/>
  <c r="K694" i="24"/>
  <c r="K685" i="24"/>
  <c r="K675" i="24"/>
  <c r="L674" i="24"/>
  <c r="L680" i="24"/>
  <c r="L673" i="24"/>
  <c r="L711" i="24"/>
  <c r="L699" i="24"/>
  <c r="L678" i="24"/>
  <c r="L713" i="24"/>
  <c r="L687" i="24"/>
  <c r="L703" i="24"/>
  <c r="L712" i="24"/>
  <c r="L698" i="24"/>
  <c r="L710" i="24"/>
  <c r="M710" i="24" s="1"/>
  <c r="C215" i="32" s="1"/>
  <c r="L670" i="24"/>
  <c r="L671" i="24"/>
  <c r="L675" i="24"/>
  <c r="L702" i="24"/>
  <c r="L695" i="24"/>
  <c r="L696" i="24"/>
  <c r="L685" i="24"/>
  <c r="L691" i="24"/>
  <c r="L679" i="24"/>
  <c r="M679" i="24" s="1"/>
  <c r="L700" i="24"/>
  <c r="L705" i="24"/>
  <c r="M705" i="24" s="1"/>
  <c r="E183" i="32" s="1"/>
  <c r="L690" i="24"/>
  <c r="L672" i="24"/>
  <c r="M672" i="24" s="1"/>
  <c r="G23" i="32" s="1"/>
  <c r="L704" i="24"/>
  <c r="L694" i="24"/>
  <c r="L676" i="24"/>
  <c r="L689" i="24"/>
  <c r="M689" i="24" s="1"/>
  <c r="C119" i="32" s="1"/>
  <c r="L706" i="24"/>
  <c r="L668" i="24"/>
  <c r="L709" i="24"/>
  <c r="L669" i="24"/>
  <c r="M669" i="24" s="1"/>
  <c r="D23" i="32" s="1"/>
  <c r="L716" i="24"/>
  <c r="L683" i="24"/>
  <c r="M683" i="24" s="1"/>
  <c r="D87" i="32" s="1"/>
  <c r="L677" i="24"/>
  <c r="L697" i="24"/>
  <c r="L686" i="24"/>
  <c r="L681" i="24"/>
  <c r="L708" i="24"/>
  <c r="L684" i="24"/>
  <c r="L688" i="24"/>
  <c r="L707" i="24"/>
  <c r="L692" i="24"/>
  <c r="L701" i="24"/>
  <c r="M682" i="24"/>
  <c r="C87" i="32" s="1"/>
  <c r="L693" i="24"/>
  <c r="M693" i="24" s="1"/>
  <c r="G119" i="32" s="1"/>
  <c r="J710" i="34"/>
  <c r="J706" i="34"/>
  <c r="J669" i="34"/>
  <c r="J673" i="34"/>
  <c r="J639" i="34"/>
  <c r="J678" i="34"/>
  <c r="J671" i="34"/>
  <c r="J694" i="34"/>
  <c r="J691" i="34"/>
  <c r="J690" i="34"/>
  <c r="J642" i="34"/>
  <c r="J644" i="34"/>
  <c r="J712" i="34"/>
  <c r="J683" i="34"/>
  <c r="J682" i="34"/>
  <c r="J638" i="34"/>
  <c r="J640" i="34"/>
  <c r="J700" i="34"/>
  <c r="J704" i="34"/>
  <c r="J675" i="34"/>
  <c r="J698" i="34"/>
  <c r="J631" i="34"/>
  <c r="J635" i="34"/>
  <c r="J696" i="34"/>
  <c r="J688" i="34"/>
  <c r="J687" i="34"/>
  <c r="J684" i="34"/>
  <c r="J695" i="34"/>
  <c r="J647" i="34"/>
  <c r="J713" i="34"/>
  <c r="J632" i="34"/>
  <c r="J709" i="34"/>
  <c r="J680" i="34"/>
  <c r="J679" i="34"/>
  <c r="J670" i="34"/>
  <c r="J689" i="34"/>
  <c r="J716" i="34"/>
  <c r="J637" i="34"/>
  <c r="J701" i="34"/>
  <c r="J672" i="34"/>
  <c r="J681" i="34"/>
  <c r="J668" i="34"/>
  <c r="J645" i="34"/>
  <c r="J636" i="34"/>
  <c r="J711" i="34"/>
  <c r="J693" i="34"/>
  <c r="J641" i="34"/>
  <c r="J634" i="34"/>
  <c r="J705" i="34"/>
  <c r="J703" i="34"/>
  <c r="J685" i="34"/>
  <c r="J646" i="34"/>
  <c r="J686" i="34"/>
  <c r="J692" i="34"/>
  <c r="J702" i="34"/>
  <c r="J707" i="34"/>
  <c r="J697" i="34"/>
  <c r="J708" i="34"/>
  <c r="J677" i="34"/>
  <c r="J674" i="34"/>
  <c r="J643" i="34"/>
  <c r="J676" i="34"/>
  <c r="J699" i="34"/>
  <c r="J633" i="34"/>
  <c r="L715" i="24" l="1"/>
  <c r="M687" i="24"/>
  <c r="H87" i="32" s="1"/>
  <c r="M684" i="24"/>
  <c r="E87" i="32" s="1"/>
  <c r="M670" i="24"/>
  <c r="E23" i="32" s="1"/>
  <c r="M681" i="24"/>
  <c r="I55" i="32" s="1"/>
  <c r="M675" i="24"/>
  <c r="C55" i="32" s="1"/>
  <c r="M701" i="24"/>
  <c r="H151" i="32" s="1"/>
  <c r="M709" i="24"/>
  <c r="I183" i="32" s="1"/>
  <c r="M697" i="24"/>
  <c r="D151" i="32" s="1"/>
  <c r="M713" i="24"/>
  <c r="F215" i="32" s="1"/>
  <c r="M708" i="24"/>
  <c r="H183" i="32" s="1"/>
  <c r="M702" i="24"/>
  <c r="I151" i="32" s="1"/>
  <c r="M711" i="24"/>
  <c r="D215" i="32" s="1"/>
  <c r="M673" i="24"/>
  <c r="H23" i="32" s="1"/>
  <c r="M677" i="24"/>
  <c r="M695" i="24"/>
  <c r="I119" i="32" s="1"/>
  <c r="M671" i="24"/>
  <c r="F23" i="32" s="1"/>
  <c r="M680" i="24"/>
  <c r="H55" i="32" s="1"/>
  <c r="M690" i="24"/>
  <c r="D119" i="32" s="1"/>
  <c r="M699" i="24"/>
  <c r="F151" i="32" s="1"/>
  <c r="M676" i="24"/>
  <c r="D55" i="32" s="1"/>
  <c r="M692" i="24"/>
  <c r="F55" i="32" s="1"/>
  <c r="M707" i="24"/>
  <c r="G183" i="32" s="1"/>
  <c r="M706" i="24"/>
  <c r="F183" i="32" s="1"/>
  <c r="M696" i="24"/>
  <c r="C151" i="32" s="1"/>
  <c r="M678" i="24"/>
  <c r="M674" i="24"/>
  <c r="I23" i="32" s="1"/>
  <c r="M700" i="24"/>
  <c r="G151" i="32" s="1"/>
  <c r="M691" i="24"/>
  <c r="E55" i="32" s="1"/>
  <c r="M704" i="24"/>
  <c r="D183" i="32" s="1"/>
  <c r="M686" i="24"/>
  <c r="G87" i="32" s="1"/>
  <c r="M703" i="24"/>
  <c r="C183" i="32" s="1"/>
  <c r="M712" i="24"/>
  <c r="E215" i="32" s="1"/>
  <c r="M668" i="24"/>
  <c r="M698" i="24"/>
  <c r="E151" i="32" s="1"/>
  <c r="G55" i="32"/>
  <c r="M685" i="24"/>
  <c r="F87" i="32" s="1"/>
  <c r="K715" i="24"/>
  <c r="M688" i="24"/>
  <c r="I87" i="32" s="1"/>
  <c r="M694" i="24"/>
  <c r="H119" i="32" s="1"/>
  <c r="K644" i="34"/>
  <c r="J715" i="34"/>
  <c r="L647" i="34"/>
  <c r="M715" i="24" l="1"/>
  <c r="F119" i="32"/>
  <c r="E119" i="32"/>
  <c r="C23" i="32"/>
  <c r="L695" i="34"/>
  <c r="L709" i="34"/>
  <c r="L673" i="34"/>
  <c r="L683" i="34"/>
  <c r="L694" i="34"/>
  <c r="L716" i="34"/>
  <c r="L705" i="34"/>
  <c r="L687" i="34"/>
  <c r="L670" i="34"/>
  <c r="L707" i="34"/>
  <c r="L702" i="34"/>
  <c r="L679" i="34"/>
  <c r="L668" i="34"/>
  <c r="L671" i="34"/>
  <c r="L686" i="34"/>
  <c r="L672" i="34"/>
  <c r="L699" i="34"/>
  <c r="L700" i="34"/>
  <c r="L712" i="34"/>
  <c r="L685" i="34"/>
  <c r="L701" i="34"/>
  <c r="L669" i="34"/>
  <c r="L677" i="34"/>
  <c r="M677" i="34" s="1"/>
  <c r="L689" i="34"/>
  <c r="L680" i="34"/>
  <c r="L704" i="34"/>
  <c r="L692" i="34"/>
  <c r="L688" i="34"/>
  <c r="L693" i="34"/>
  <c r="L690" i="34"/>
  <c r="L696" i="34"/>
  <c r="L697" i="34"/>
  <c r="L684" i="34"/>
  <c r="L678" i="34"/>
  <c r="L698" i="34"/>
  <c r="L706" i="34"/>
  <c r="L675" i="34"/>
  <c r="L681" i="34"/>
  <c r="L711" i="34"/>
  <c r="L682" i="34"/>
  <c r="L708" i="34"/>
  <c r="L676" i="34"/>
  <c r="L713" i="34"/>
  <c r="L703" i="34"/>
  <c r="L674" i="34"/>
  <c r="L691" i="34"/>
  <c r="M691" i="34" s="1"/>
  <c r="L710" i="34"/>
  <c r="M710" i="34" s="1"/>
  <c r="K696" i="34"/>
  <c r="K690" i="34"/>
  <c r="K683" i="34"/>
  <c r="K710" i="34"/>
  <c r="K691" i="34"/>
  <c r="K682" i="34"/>
  <c r="K673" i="34"/>
  <c r="K702" i="34"/>
  <c r="K688" i="34"/>
  <c r="K674" i="34"/>
  <c r="K671" i="34"/>
  <c r="K716" i="34"/>
  <c r="K680" i="34"/>
  <c r="K705" i="34"/>
  <c r="K672" i="34"/>
  <c r="K707" i="34"/>
  <c r="K700" i="34"/>
  <c r="K703" i="34"/>
  <c r="K670" i="34"/>
  <c r="K699" i="34"/>
  <c r="K685" i="34"/>
  <c r="K694" i="34"/>
  <c r="K668" i="34"/>
  <c r="K692" i="34"/>
  <c r="K709" i="34"/>
  <c r="K677" i="34"/>
  <c r="K687" i="34"/>
  <c r="K686" i="34"/>
  <c r="K701" i="34"/>
  <c r="K669" i="34"/>
  <c r="K679" i="34"/>
  <c r="K712" i="34"/>
  <c r="K711" i="34"/>
  <c r="K706" i="34"/>
  <c r="K713" i="34"/>
  <c r="K695" i="34"/>
  <c r="K678" i="34"/>
  <c r="K698" i="34"/>
  <c r="K675" i="34"/>
  <c r="K708" i="34"/>
  <c r="K697" i="34"/>
  <c r="K684" i="34"/>
  <c r="K689" i="34"/>
  <c r="K704" i="34"/>
  <c r="K693" i="34"/>
  <c r="K676" i="34"/>
  <c r="K681" i="34"/>
  <c r="M698" i="34" l="1"/>
  <c r="M690" i="34"/>
  <c r="M706" i="34"/>
  <c r="M689" i="34"/>
  <c r="M679" i="34"/>
  <c r="M702" i="34"/>
  <c r="K715" i="34"/>
  <c r="M678" i="34"/>
  <c r="M669" i="34"/>
  <c r="M707" i="34"/>
  <c r="M674" i="34"/>
  <c r="M684" i="34"/>
  <c r="M701" i="34"/>
  <c r="M670" i="34"/>
  <c r="M703" i="34"/>
  <c r="M697" i="34"/>
  <c r="M685" i="34"/>
  <c r="M687" i="34"/>
  <c r="M713" i="34"/>
  <c r="M696" i="34"/>
  <c r="M712" i="34"/>
  <c r="M705" i="34"/>
  <c r="M676" i="34"/>
  <c r="M700" i="34"/>
  <c r="M708" i="34"/>
  <c r="M693" i="34"/>
  <c r="M699" i="34"/>
  <c r="M694" i="34"/>
  <c r="M682" i="34"/>
  <c r="M688" i="34"/>
  <c r="M672" i="34"/>
  <c r="M683" i="34"/>
  <c r="M711" i="34"/>
  <c r="M692" i="34"/>
  <c r="M686" i="34"/>
  <c r="M673" i="34"/>
  <c r="M681" i="34"/>
  <c r="M704" i="34"/>
  <c r="M671" i="34"/>
  <c r="M709" i="34"/>
  <c r="M675" i="34"/>
  <c r="M680" i="34"/>
  <c r="L715" i="34"/>
  <c r="M668" i="34"/>
  <c r="M695" i="34"/>
  <c r="M715" i="34" l="1"/>
</calcChain>
</file>

<file path=xl/sharedStrings.xml><?xml version="1.0" encoding="utf-8"?>
<sst xmlns="http://schemas.openxmlformats.org/spreadsheetml/2006/main" count="4895" uniqueCount="1446">
  <si>
    <r>
      <rPr>
        <b/>
        <sz val="11"/>
        <rFont val="Calibri"/>
        <family val="2"/>
        <scheme val="minor"/>
      </rPr>
      <t xml:space="preserve"> Instructions:</t>
    </r>
    <r>
      <rPr>
        <sz val="11"/>
        <rFont val="Calibri"/>
        <family val="2"/>
        <scheme val="minor"/>
      </rPr>
      <t xml:space="preserve"> Hospital staff must complete the green tabs only. </t>
    </r>
  </si>
  <si>
    <t>Financials from the Data tab will automatically transfer to the report pages (INFO_PG1, INFO_PG2, SS2_3_5_6, SS4, SS8, FS, and CC).</t>
  </si>
  <si>
    <t xml:space="preserve">The tabs named Contact, Support, Hospital, Funds, and Cost Center are protected and are intended for upload to the year end report database. </t>
  </si>
  <si>
    <t>E2SHB 1272 Requirements:</t>
  </si>
  <si>
    <t>This template has been updated to reflect E2SHB 1272 reporting requirements.</t>
  </si>
  <si>
    <t/>
  </si>
  <si>
    <r>
      <rPr>
        <b/>
        <sz val="11"/>
        <rFont val="Calibri"/>
        <family val="2"/>
        <scheme val="minor"/>
      </rPr>
      <t>Data tab</t>
    </r>
    <r>
      <rPr>
        <sz val="11"/>
        <rFont val="Calibri"/>
        <family val="2"/>
        <scheme val="minor"/>
      </rPr>
      <t>: Enter financial data in the fields surrounded by purple. Your hospital license number and fiscal year end have already been entered.</t>
    </r>
  </si>
  <si>
    <t>Line 96: "Fiscal Year Ended" must be entered in MM/DD/YYYY format.</t>
  </si>
  <si>
    <t>If you want to review what you reported for the prior year you can click on the tab titled Prior Year.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</si>
  <si>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</si>
  <si>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</si>
  <si>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Employee Benefits</t>
  </si>
  <si>
    <t>The employee benefits can be entered directly, assigned to the cost centers based on a percentage of salaries, or a combination of the two.</t>
  </si>
  <si>
    <t>1)    Enter the amount of employee benefits directly recorded in cell B47.</t>
  </si>
  <si>
    <t>2)    Enter the employee benefits directly recorded by cost center in cells C47 through CC47.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</si>
  <si>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</si>
  <si>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</si>
  <si>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</si>
  <si>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</si>
  <si>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>2)    Enter the amount of depreciation directly recorded by cost center in cells C51 through CC51.</t>
  </si>
  <si>
    <t xml:space="preserve">3)    Enter the amount of depreciation that will be assigned by square footage in cell B52.  </t>
  </si>
  <si>
    <t xml:space="preserve">After the salaries and the departmental square footage statistics are entered, the departmental employee benefits and depreciation will be </t>
  </si>
  <si>
    <t>calculated on lines 48 and 52, respectively.</t>
  </si>
  <si>
    <r>
      <rPr>
        <b/>
        <sz val="11"/>
        <rFont val="Calibri"/>
        <family val="2"/>
        <scheme val="minor"/>
      </rPr>
      <t>Transmittal tab:</t>
    </r>
    <r>
      <rPr>
        <sz val="11"/>
        <rFont val="Calibri"/>
        <family val="2"/>
        <scheme val="minor"/>
      </rPr>
      <t xml:space="preserve"> Please remember to upload a signed certification page:  </t>
    </r>
  </si>
  <si>
    <t>https://mft.wa.gov</t>
  </si>
  <si>
    <r>
      <rPr>
        <b/>
        <sz val="11"/>
        <rFont val="Calibri"/>
        <family val="2"/>
        <scheme val="minor"/>
      </rPr>
      <t>Responses-1 tab:</t>
    </r>
    <r>
      <rPr>
        <sz val="11"/>
        <rFont val="Calibri"/>
        <family val="2"/>
        <scheme val="minor"/>
      </rPr>
      <t xml:space="preserve"> The operating expenses, the units of measure and the operating expenses per unit of measure are listed on tab titled "Responses-1"</t>
    </r>
  </si>
  <si>
    <t xml:space="preserve">Increases or decreases in operating expenses per unit of measure exceeding 25% will prompt an explanation in column I. </t>
  </si>
  <si>
    <t>Also please provide any corrections required to the prior years information in column J.</t>
  </si>
  <si>
    <t xml:space="preserve">Responses-2 tab: </t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</si>
  <si>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</si>
  <si>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t>or represent 1% or more of the total revenues. A prompt will appear in Cell E380 if youre required to provide a response.</t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</si>
  <si>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</si>
  <si>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or represent 1% or more of the total revenues. A prompt will appear in Cell E414 if youre required to provide a response.</t>
  </si>
  <si>
    <r>
      <rPr>
        <b/>
        <sz val="11"/>
        <rFont val="Calibri"/>
        <family val="2"/>
        <scheme val="minor"/>
      </rPr>
      <t xml:space="preserve">Questions: </t>
    </r>
    <r>
      <rPr>
        <sz val="11"/>
        <rFont val="Calibri"/>
        <family val="2"/>
        <scheme val="minor"/>
      </rPr>
      <t>If you have any questions or concerns please call Communty Health Systems at 360-236-4210 or send an e-mail to:</t>
    </r>
  </si>
  <si>
    <t>hos@doh.wa.gov</t>
  </si>
  <si>
    <t>Submit report via hospitals Managed File Transfer account: https://mft.wa.gov/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</si>
  <si>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</si>
  <si>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</si>
  <si>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</si>
  <si>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</si>
  <si>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</si>
  <si>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</si>
  <si>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</si>
  <si>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</si>
  <si>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</si>
  <si>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</si>
  <si>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</si>
  <si>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</si>
  <si>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</si>
  <si>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</si>
  <si>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</si>
  <si>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</si>
  <si>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</si>
  <si>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</si>
  <si>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</si>
  <si>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</si>
  <si>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</si>
  <si>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</si>
  <si>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</si>
  <si>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</si>
  <si>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</si>
  <si>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</si>
  <si>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</si>
  <si>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</si>
  <si>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</si>
  <si>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</si>
  <si>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</si>
  <si>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</si>
  <si>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</si>
  <si>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</si>
  <si>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</si>
  <si>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</si>
  <si>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</si>
  <si>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</si>
  <si>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</si>
  <si>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</si>
  <si>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</si>
  <si>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</si>
  <si>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</si>
  <si>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</si>
  <si>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</si>
  <si>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</si>
  <si>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</si>
  <si>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</si>
  <si>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</si>
  <si>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</si>
  <si>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</si>
  <si>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</si>
  <si>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</si>
  <si>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</si>
  <si>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</si>
  <si>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</si>
  <si>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</si>
  <si>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</si>
  <si>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</si>
  <si>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</si>
  <si>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</si>
  <si>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</si>
  <si>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</si>
  <si>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</si>
  <si>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</si>
  <si>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</si>
  <si>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</si>
  <si>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</si>
  <si>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</si>
  <si>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</si>
  <si>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</si>
  <si>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</si>
  <si>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</si>
  <si>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</si>
  <si>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</si>
  <si>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</si>
  <si>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</si>
  <si>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</si>
  <si>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</si>
  <si>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</si>
  <si>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</si>
  <si>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</si>
  <si>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</si>
  <si>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</si>
  <si>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</si>
  <si>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</si>
  <si>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</si>
  <si>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</si>
  <si>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</si>
  <si>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</si>
  <si>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</si>
  <si>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</si>
  <si>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</si>
  <si>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</si>
  <si>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</si>
  <si>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</si>
  <si>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</si>
  <si>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</si>
  <si>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</si>
  <si>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Intravenous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</si>
  <si>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</si>
  <si>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</si>
  <si>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</si>
  <si>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</si>
  <si>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</si>
  <si>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</si>
  <si>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</si>
  <si>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</si>
  <si>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</si>
  <si>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</si>
  <si>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</si>
  <si>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</si>
  <si>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</si>
  <si>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</si>
  <si>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</si>
  <si>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</si>
  <si>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</si>
  <si>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</si>
  <si>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</si>
  <si>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</si>
  <si>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</si>
  <si>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</si>
  <si>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</si>
  <si>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</si>
  <si>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</si>
  <si>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</si>
  <si>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</si>
  <si>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</si>
  <si>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</si>
  <si>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</si>
  <si>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</si>
  <si>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</si>
  <si>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</si>
  <si>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</si>
  <si>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</si>
  <si>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</si>
  <si>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</si>
  <si>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</si>
  <si>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</si>
  <si>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</si>
  <si>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</si>
  <si>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</si>
  <si>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</si>
  <si>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</si>
  <si>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</si>
  <si>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</si>
  <si>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</si>
  <si>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</si>
  <si>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</si>
  <si>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</si>
  <si>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</si>
  <si>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</si>
  <si>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</si>
  <si>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</si>
  <si>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</si>
  <si>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</si>
  <si>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</si>
  <si>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</si>
  <si>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</si>
  <si>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</si>
  <si>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</si>
  <si>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</si>
  <si>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</si>
  <si>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</si>
  <si>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</si>
  <si>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</si>
  <si>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</si>
  <si>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</si>
  <si>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</si>
  <si>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</si>
  <si>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</si>
  <si>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</si>
  <si>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</si>
  <si>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</si>
  <si>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</si>
  <si>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</si>
  <si>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</si>
  <si>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</si>
  <si>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</si>
  <si>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</si>
  <si>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</si>
  <si>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</si>
  <si>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</si>
  <si>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</si>
  <si>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</si>
  <si>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</si>
  <si>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</si>
  <si>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</si>
  <si>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</si>
  <si>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</si>
  <si>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</si>
  <si>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</si>
  <si>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</si>
  <si>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</si>
  <si>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</si>
  <si>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</si>
  <si>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</si>
  <si>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</si>
  <si>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</si>
  <si>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</si>
  <si>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</si>
  <si>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</si>
  <si>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</si>
  <si>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</si>
  <si>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</si>
  <si>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</si>
  <si>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</si>
  <si>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</si>
  <si>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</si>
  <si>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</si>
  <si>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</si>
  <si>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</si>
  <si>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</si>
  <si>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</si>
  <si>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</si>
  <si>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</si>
  <si>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</si>
  <si>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</si>
  <si>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</si>
  <si>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</si>
  <si>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</si>
  <si>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</si>
  <si>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Acquisitions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</si>
  <si>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</si>
  <si>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</si>
  <si>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</si>
  <si>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</si>
  <si>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</si>
  <si>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</si>
  <si>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</si>
  <si>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</si>
  <si>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</si>
  <si>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</si>
  <si>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Expenses:</t>
  </si>
  <si>
    <t>Blood Supplies</t>
  </si>
  <si>
    <t>Contract Staffing</t>
  </si>
  <si>
    <t>Information Technology, Including Licenses and Maintenance</t>
  </si>
  <si>
    <t>Insurance and Professional Liability</t>
  </si>
  <si>
    <t>Laundry Services</t>
  </si>
  <si>
    <t>Legal, Audit and Tax services</t>
  </si>
  <si>
    <t>Purchased Laboratory Services</t>
  </si>
  <si>
    <t>Repairs and Maintenance</t>
  </si>
  <si>
    <t>Shared Services or System Office Allocation</t>
  </si>
  <si>
    <t>Staff Recruitment</t>
  </si>
  <si>
    <t>Training Costs</t>
  </si>
  <si>
    <t>Taxes</t>
  </si>
  <si>
    <t>Utilities</t>
  </si>
  <si>
    <t>Other Noncategorized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</si>
  <si>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</si>
  <si>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</si>
  <si>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</si>
  <si>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</si>
  <si>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</si>
  <si>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</si>
  <si>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</si>
  <si>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</si>
  <si>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</si>
  <si>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</si>
  <si>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</si>
  <si>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</si>
  <si>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</si>
  <si>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</si>
  <si>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</si>
  <si>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</si>
  <si>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Mailing Address</t>
  </si>
  <si>
    <t>City</t>
  </si>
  <si>
    <t>State</t>
  </si>
  <si>
    <t>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</si>
  <si>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</si>
  <si>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</si>
  <si>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</si>
  <si>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</si>
  <si>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</si>
  <si>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</si>
  <si>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Name of Submitter</t>
  </si>
  <si>
    <t>Email of Submitter</t>
  </si>
  <si>
    <t>TYPE OF ORGANIZATION  (If applies enter 1)</t>
  </si>
  <si>
    <t>Governmental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</si>
  <si>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</si>
  <si>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</si>
  <si>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</si>
  <si>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</si>
  <si>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</si>
  <si>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</si>
  <si>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</si>
  <si>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</si>
  <si>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</si>
  <si>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</si>
  <si>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</si>
  <si>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</si>
  <si>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</si>
  <si>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</si>
  <si>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</si>
  <si>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</si>
  <si>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</si>
  <si>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Med/Surg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</si>
  <si>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</si>
  <si>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</si>
  <si>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</si>
  <si>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</si>
  <si>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</si>
  <si>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</si>
  <si>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</si>
  <si>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</si>
  <si>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</si>
  <si>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</si>
  <si>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>PAYER UNITS OF SERVICE AND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</si>
  <si>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</si>
  <si>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</si>
  <si>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</si>
  <si>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</si>
  <si>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</si>
  <si>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</si>
  <si>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</si>
  <si>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</si>
  <si>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</si>
  <si>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</si>
  <si>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</si>
  <si>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</si>
  <si>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</si>
  <si>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</si>
  <si>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</si>
  <si>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</si>
  <si>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</si>
  <si>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</si>
  <si>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</si>
  <si>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</si>
  <si>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</si>
  <si>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</si>
  <si>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</si>
  <si>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</si>
  <si>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</si>
  <si>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</si>
  <si>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</si>
  <si>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</si>
  <si>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</si>
  <si>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</si>
  <si>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</si>
  <si>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</si>
  <si>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</si>
  <si>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</si>
  <si>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</si>
  <si>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</si>
  <si>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</si>
  <si>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</si>
  <si>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</si>
  <si>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</si>
  <si>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</si>
  <si>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</si>
  <si>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</si>
  <si>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</si>
  <si>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</si>
  <si>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</si>
  <si>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</si>
  <si>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</si>
  <si>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Provision for Bad Debt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</si>
  <si>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</si>
  <si>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</si>
  <si>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</si>
  <si>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</si>
  <si>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</si>
  <si>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</si>
  <si>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</si>
  <si>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</si>
  <si>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</si>
  <si>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</si>
  <si>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</si>
  <si>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</si>
  <si>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</si>
  <si>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</si>
  <si>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</si>
  <si>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</si>
  <si>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</si>
  <si>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</si>
  <si>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</si>
  <si>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</si>
  <si>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</si>
  <si>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</si>
  <si>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</si>
  <si>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Rec. From 3rd Party Payers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</si>
  <si>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</si>
  <si>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</si>
  <si>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</si>
  <si>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</si>
  <si>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</si>
  <si>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</si>
  <si>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</si>
  <si>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</si>
  <si>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</si>
  <si>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</si>
  <si>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</si>
  <si>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</si>
  <si>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</si>
  <si>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</si>
  <si>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</si>
  <si>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</si>
  <si>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</si>
  <si>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</si>
  <si>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</si>
  <si>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</si>
  <si>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</si>
  <si>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</si>
  <si>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</si>
  <si>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</si>
  <si>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</si>
  <si>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</si>
  <si>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</si>
  <si>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</si>
  <si>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</si>
  <si>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</si>
  <si>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</si>
  <si>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</si>
  <si>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</si>
  <si>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</si>
  <si>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</si>
  <si>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Payables to 3rd Party Payers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</si>
  <si>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</si>
  <si>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</si>
  <si>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</si>
  <si>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</si>
  <si>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</si>
  <si>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</si>
  <si>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</si>
  <si>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</si>
  <si>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</si>
  <si>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</si>
  <si>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</si>
  <si>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</si>
  <si>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</si>
  <si>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</si>
  <si>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</si>
  <si>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</si>
  <si>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</si>
  <si>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Emergency Funding (Loans) - Local, State or Federal</t>
  </si>
  <si>
    <t>Noncurrent Liabilities</t>
  </si>
  <si>
    <t>Less Current Maturities LTD</t>
  </si>
  <si>
    <t>Total Long Term Debt</t>
  </si>
  <si>
    <t>Unrestricted Fund Balance</t>
  </si>
  <si>
    <t>Preferred Stock</t>
  </si>
  <si>
    <t>Common Stock</t>
  </si>
  <si>
    <t>Additional Paid In Capital</t>
  </si>
  <si>
    <t>Retained Earnings</t>
  </si>
  <si>
    <t>Less: Treasury Stock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</si>
  <si>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</si>
  <si>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</si>
  <si>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</si>
  <si>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</si>
  <si>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</si>
  <si>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</si>
  <si>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</si>
  <si>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</si>
  <si>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</si>
  <si>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</si>
  <si>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</si>
  <si>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</si>
  <si>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</si>
  <si>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Revenue:</t>
  </si>
  <si>
    <t>Donations</t>
  </si>
  <si>
    <t>Grants</t>
  </si>
  <si>
    <t>Joint Venture revenue</t>
  </si>
  <si>
    <t>Local Taxes</t>
  </si>
  <si>
    <t>Outpatient Pharmacy</t>
  </si>
  <si>
    <t>Parking</t>
  </si>
  <si>
    <t>Quality Incentive Payments</t>
  </si>
  <si>
    <t>Reference Laboratories</t>
  </si>
  <si>
    <t>Rental Income</t>
  </si>
  <si>
    <t>Retail Cafeteria</t>
  </si>
  <si>
    <t>Other Noncategorized revenues</t>
  </si>
  <si>
    <t>Total Other Operating Revenue: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</si>
  <si>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</si>
  <si>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</si>
  <si>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</si>
  <si>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</si>
  <si>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</si>
  <si>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</si>
  <si>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</si>
  <si>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</si>
  <si>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</si>
  <si>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</si>
  <si>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</si>
  <si>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</si>
  <si>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Other Direct Expense:</t>
  </si>
  <si>
    <t>Information Technology, including licenses and maintenance</t>
  </si>
  <si>
    <t>Total Other Direct Expenses</t>
  </si>
  <si>
    <t>Total Operating Expenses</t>
  </si>
  <si>
    <t>Net Operating Revenue</t>
  </si>
  <si>
    <t>Non Operating Rev Net of Exp</t>
  </si>
  <si>
    <t>Emergency Funding - Local, State, Federal</t>
  </si>
  <si>
    <t>Total 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</si>
  <si>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</si>
  <si>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</si>
  <si>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</si>
  <si>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</si>
  <si>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</si>
  <si>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</si>
  <si>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</si>
  <si>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</si>
  <si>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</si>
  <si>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</si>
  <si>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</si>
  <si>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</si>
  <si>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</si>
  <si>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</si>
  <si>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</si>
  <si>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</si>
  <si>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</si>
  <si>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</si>
  <si>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</si>
  <si>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</si>
  <si>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</si>
  <si>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</si>
  <si>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</si>
  <si>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</si>
  <si>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</si>
  <si>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</si>
  <si>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</si>
  <si>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</si>
  <si>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</si>
  <si>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</si>
  <si>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</si>
  <si>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</si>
  <si>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</si>
  <si>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</si>
  <si>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</si>
  <si>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</si>
  <si>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</si>
  <si>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</si>
  <si>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</si>
  <si>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</si>
  <si>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</si>
  <si>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</si>
  <si>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</si>
  <si>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</si>
  <si>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</si>
  <si>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</si>
  <si>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</si>
  <si>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</si>
  <si>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</si>
  <si>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</si>
  <si>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</si>
  <si>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</si>
  <si>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</si>
  <si>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</si>
  <si>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</si>
  <si>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</si>
  <si>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</si>
  <si>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</si>
  <si>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</si>
  <si>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</si>
  <si>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</si>
  <si>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</si>
  <si>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</si>
  <si>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</si>
  <si>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</si>
  <si>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</si>
  <si>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</si>
  <si>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</si>
  <si>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</si>
  <si>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</si>
  <si>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</si>
  <si>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</si>
  <si>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</si>
  <si>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</si>
  <si>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</si>
  <si>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</si>
  <si>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</si>
  <si>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</si>
  <si>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</si>
  <si>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</si>
  <si>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</si>
  <si>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</si>
  <si>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</si>
  <si>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</si>
  <si>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</si>
  <si>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</si>
  <si>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</si>
  <si>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</si>
  <si>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</si>
  <si>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</si>
  <si>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</si>
  <si>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</si>
  <si>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</si>
  <si>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</si>
  <si>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</si>
  <si>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</si>
  <si>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</si>
  <si>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</si>
  <si>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</si>
  <si>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</si>
  <si>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</si>
  <si>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</si>
  <si>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</si>
  <si>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</si>
  <si>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</si>
  <si>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</si>
  <si>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</si>
  <si>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</si>
  <si>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</si>
  <si>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</si>
  <si>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</si>
  <si>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</si>
  <si>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</si>
  <si>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</si>
  <si>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</si>
  <si>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Radiology - Diagnostic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</si>
  <si>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</si>
  <si>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</si>
  <si>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</si>
  <si>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</si>
  <si>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</si>
  <si>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</si>
  <si>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</si>
  <si>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</si>
  <si>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</si>
  <si>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</si>
  <si>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</si>
  <si>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</si>
  <si>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</si>
  <si>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</si>
  <si>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</si>
  <si>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</si>
  <si>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</si>
  <si>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</si>
  <si>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</si>
  <si>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</si>
  <si>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</si>
  <si>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</si>
  <si>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</si>
  <si>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</si>
  <si>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</si>
  <si>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</si>
  <si>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</si>
  <si>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</si>
  <si>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</si>
  <si>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</si>
  <si>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</si>
  <si>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</si>
  <si>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</si>
  <si>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</si>
  <si>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</si>
  <si>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</si>
  <si>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</si>
  <si>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</si>
  <si>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</si>
  <si>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</si>
  <si>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</si>
  <si>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</si>
  <si>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</si>
  <si>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</si>
  <si>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Page 1 of 21</t>
  </si>
  <si>
    <t>TRANSMITTAL AND CERTIFICATION</t>
  </si>
  <si>
    <t>HOSPITAL'S YEAR END REPORT</t>
  </si>
  <si>
    <t>TO</t>
  </si>
  <si>
    <t>The Department of Health</t>
  </si>
  <si>
    <t>Office of Community Health Systems</t>
  </si>
  <si>
    <t>P.O. Box 47853</t>
  </si>
  <si>
    <t>Olympia, Washington 98504-7853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</si>
  <si>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</si>
  <si>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</si>
  <si>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</si>
  <si>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</si>
  <si>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</si>
  <si>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</si>
  <si>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</si>
  <si>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</si>
  <si>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</si>
  <si>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</si>
  <si>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</si>
  <si>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</si>
  <si>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</si>
  <si>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</si>
  <si>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Flutcutation Analysis and Response: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</si>
  <si>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</si>
  <si>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</si>
  <si>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increases or decreases by more than 25 %, the variance appears in column H.</t>
  </si>
  <si>
    <t xml:space="preserve">If the percentage change increase or decrease exceeds 25%, please provide an explanation in column I. </t>
  </si>
  <si>
    <t>Operating</t>
  </si>
  <si>
    <t xml:space="preserve">Units of </t>
  </si>
  <si>
    <t>Op Exp /</t>
  </si>
  <si>
    <t xml:space="preserve">% chg </t>
  </si>
  <si>
    <t>Cost Center</t>
  </si>
  <si>
    <t>Measure</t>
  </si>
  <si>
    <t>U O M</t>
  </si>
  <si>
    <t>&lt;&gt; 25%</t>
  </si>
  <si>
    <t>Comments</t>
  </si>
  <si>
    <t>Prior Year Corrections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</si>
  <si>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</si>
  <si>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</si>
  <si>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</si>
  <si>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</si>
  <si>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</si>
  <si>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</si>
  <si>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</si>
  <si>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</si>
  <si>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</si>
  <si>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</si>
  <si>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</si>
  <si>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</si>
  <si>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</si>
  <si>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</si>
  <si>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</si>
  <si>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</si>
  <si>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</si>
  <si>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</si>
  <si>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7060  Intravenous Therapy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</si>
  <si>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</si>
  <si>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</si>
  <si>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</si>
  <si>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</si>
  <si>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</si>
  <si>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</si>
  <si>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</si>
  <si>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</si>
  <si>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</si>
  <si>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</si>
  <si>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</si>
  <si>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</si>
  <si>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</si>
  <si>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</si>
  <si>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</si>
  <si>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</si>
  <si>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</si>
  <si>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</si>
  <si>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</si>
  <si>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7340  Electromyography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</si>
  <si>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</si>
  <si>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</si>
  <si>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</si>
  <si>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</si>
  <si>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</si>
  <si>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</si>
  <si>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</si>
  <si>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</si>
  <si>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8200  Research / Education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</si>
  <si>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</si>
  <si>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</si>
  <si>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</si>
  <si>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</si>
  <si>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</si>
  <si>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</si>
  <si>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</si>
  <si>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</si>
  <si>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</si>
  <si>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</si>
  <si>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</si>
  <si>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</si>
  <si>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</si>
  <si>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</si>
  <si>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</si>
  <si>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</si>
  <si>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</si>
  <si>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</si>
  <si>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</si>
  <si>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</si>
  <si>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</si>
  <si>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8660  Auxiliary Groups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</si>
  <si>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</si>
  <si>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</si>
  <si>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</si>
  <si>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</si>
  <si>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</si>
  <si>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</si>
  <si>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</si>
  <si>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</si>
  <si>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</si>
  <si>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</si>
  <si>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</si>
  <si>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Responses-2 tab is an E2SHB 1272 requirement. Hospitals may leave this page blank for fiscal year 2022 reporting but are required to complete these areas for fiscal year 2023 reporting.</t>
  </si>
  <si>
    <t>Noncategorized Revenues and Expenses:</t>
  </si>
  <si>
    <t>1. For Other Noncategorized Revenues: Report line items and amounts within "Other Noncategorized Revenues" that either have a value of $1,000,000 or more;</t>
  </si>
  <si>
    <t>or represent 1% or more of the total revenues. A prompt will appear in Cell E381 of the Data tab if you're required to provide a response.</t>
  </si>
  <si>
    <t>2. For Other Noncategorized Expenses: Report line items and amounts within "Other Noncategorized Expenses" that either have a value of $1,000,000 or more;</t>
  </si>
  <si>
    <t>'or represent 1% or more of the total revenues. A prompt will appear in Cell E415 of the Data tab if you're required to provide a response.</t>
  </si>
  <si>
    <t>Noncategorized Revenues:</t>
  </si>
  <si>
    <t>Futher Detail Required:</t>
  </si>
  <si>
    <t>Account Description:</t>
  </si>
  <si>
    <t>Amount:</t>
  </si>
  <si>
    <t>Noncategorized Expenses: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</si>
  <si>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</si>
  <si>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</si>
  <si>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</si>
  <si>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</si>
  <si>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</si>
  <si>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</si>
  <si>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</si>
  <si>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</si>
  <si>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</si>
  <si>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</si>
  <si>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</si>
  <si>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</si>
  <si>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</si>
  <si>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</si>
  <si>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</si>
  <si>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</si>
  <si>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</si>
  <si>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</si>
  <si>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</si>
  <si>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</si>
  <si>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</si>
  <si>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</si>
  <si>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</si>
  <si>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</si>
  <si>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</si>
  <si>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</si>
  <si>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</si>
  <si>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</si>
  <si>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</si>
  <si>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</si>
  <si>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PAYOR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</si>
  <si>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</si>
  <si>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</si>
  <si>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</si>
  <si>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</si>
  <si>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</si>
  <si>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</si>
  <si>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</si>
  <si>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</si>
  <si>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</si>
  <si>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</si>
  <si>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</si>
  <si>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</si>
  <si>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</si>
  <si>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</si>
  <si>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</si>
  <si>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</si>
  <si>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</si>
  <si>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</si>
  <si>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</si>
  <si>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</si>
  <si>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</si>
  <si>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</si>
  <si>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</si>
  <si>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</si>
  <si>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</si>
  <si>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</si>
  <si>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</si>
  <si>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</si>
  <si>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</si>
  <si>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</si>
  <si>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</si>
  <si>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</si>
  <si>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</si>
  <si>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</si>
  <si>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</si>
  <si>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</si>
  <si>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</si>
  <si>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</si>
  <si>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</si>
  <si>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</si>
  <si>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</si>
  <si>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</si>
  <si>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</si>
  <si>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</si>
  <si>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</si>
  <si>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</si>
  <si>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</si>
  <si>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</si>
  <si>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</si>
  <si>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</si>
  <si>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</si>
  <si>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</si>
  <si>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</si>
  <si>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</si>
  <si>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</si>
  <si>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</si>
  <si>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</si>
  <si>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</si>
  <si>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</si>
  <si>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</si>
  <si>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</si>
  <si>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</si>
  <si>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</si>
  <si>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</si>
  <si>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</si>
  <si>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</si>
  <si>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</si>
  <si>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</si>
  <si>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</si>
  <si>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</si>
  <si>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</si>
  <si>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</si>
  <si>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</si>
  <si>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</si>
  <si>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</si>
  <si>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</si>
  <si>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</si>
  <si>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</si>
  <si>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</si>
  <si>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</si>
  <si>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</si>
  <si>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</si>
  <si>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</si>
  <si>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</si>
  <si>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</si>
  <si>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</si>
  <si>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</si>
  <si>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</si>
  <si>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</si>
  <si>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</si>
  <si>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</si>
  <si>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</si>
  <si>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</si>
  <si>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</si>
  <si>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</si>
  <si>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</si>
  <si>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Provision for Bad Debts</t>
  </si>
  <si>
    <t>Charity and Uncompensated Care</t>
  </si>
  <si>
    <t>Other Adjustments and Allowances</t>
  </si>
  <si>
    <t>NET PATIENT SERVICE REVENUE</t>
  </si>
  <si>
    <t>15a</t>
  </si>
  <si>
    <t>15b</t>
  </si>
  <si>
    <t>15c</t>
  </si>
  <si>
    <t>15d</t>
  </si>
  <si>
    <t>15e</t>
  </si>
  <si>
    <t>15f</t>
  </si>
  <si>
    <t>15g</t>
  </si>
  <si>
    <t>15h</t>
  </si>
  <si>
    <t>15i</t>
  </si>
  <si>
    <t>15j</t>
  </si>
  <si>
    <t>15k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</si>
  <si>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</si>
  <si>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</si>
  <si>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</si>
  <si>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</si>
  <si>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</si>
  <si>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</si>
  <si>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</si>
  <si>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32a</t>
  </si>
  <si>
    <t>32b</t>
  </si>
  <si>
    <t>32c</t>
  </si>
  <si>
    <t>Information Technology</t>
  </si>
  <si>
    <t>32d</t>
  </si>
  <si>
    <t>32e</t>
  </si>
  <si>
    <t>32f</t>
  </si>
  <si>
    <t>32g</t>
  </si>
  <si>
    <t>32h</t>
  </si>
  <si>
    <t>32i</t>
  </si>
  <si>
    <t>32j</t>
  </si>
  <si>
    <t>32k</t>
  </si>
  <si>
    <t>32l</t>
  </si>
  <si>
    <t>32m</t>
  </si>
  <si>
    <t>32n</t>
  </si>
  <si>
    <t>Other noncategorized Expenses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</si>
  <si>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</si>
  <si>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</si>
  <si>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</si>
  <si>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</si>
  <si>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</si>
  <si>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</si>
  <si>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</si>
  <si>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</si>
  <si>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</si>
  <si>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</si>
  <si>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</si>
  <si>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</si>
  <si>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</si>
  <si>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</si>
  <si>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</si>
  <si>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Leases/Rentals</t>
  </si>
  <si>
    <t>Other Direct Expenses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</si>
  <si>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</si>
  <si>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</si>
  <si>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</si>
  <si>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</si>
  <si>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</si>
  <si>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</si>
  <si>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</si>
  <si>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</si>
  <si>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</si>
  <si>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</si>
  <si>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</si>
  <si>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</si>
  <si>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</si>
  <si>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</si>
  <si>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</si>
  <si>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</si>
  <si>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</si>
  <si>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</si>
  <si>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</si>
  <si>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</si>
  <si>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</si>
  <si>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</si>
  <si>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</si>
  <si>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</si>
  <si>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</si>
  <si>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</si>
  <si>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</si>
  <si>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</si>
  <si>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</si>
  <si>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</si>
  <si>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</si>
  <si>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</si>
  <si>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</si>
  <si>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</si>
  <si>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</si>
  <si>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</si>
  <si>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</si>
  <si>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</si>
  <si>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</si>
  <si>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</si>
  <si>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</si>
  <si>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</si>
  <si>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</si>
  <si>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</si>
  <si>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</si>
  <si>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</si>
  <si>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hi_fiscal_year_end</t>
  </si>
  <si>
    <t>hi_license_number</t>
  </si>
  <si>
    <t>hi_hospital_name</t>
  </si>
  <si>
    <t>hi_mailing_address</t>
  </si>
  <si>
    <t>hi_city</t>
  </si>
  <si>
    <t>hi_state</t>
  </si>
  <si>
    <t>hi_zip_code</t>
  </si>
  <si>
    <t>hi_county_name</t>
  </si>
  <si>
    <t>hi_chief_executive_officer</t>
  </si>
  <si>
    <t>hi_chief_financial_officer</t>
  </si>
  <si>
    <t>hi_phone_number</t>
  </si>
  <si>
    <t>hi_fax_number</t>
  </si>
  <si>
    <t>hi_submitter_name</t>
  </si>
  <si>
    <t>hi_submitter_email</t>
  </si>
  <si>
    <t>s_license_number</t>
  </si>
  <si>
    <t>s_year</t>
  </si>
  <si>
    <t>s_record_type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</si>
  <si>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</si>
  <si>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</si>
  <si>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</si>
  <si>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</si>
  <si>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</si>
  <si>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</si>
  <si>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</si>
  <si>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</si>
  <si>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</si>
  <si>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</si>
  <si>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</si>
  <si>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</si>
  <si>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</si>
  <si>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</si>
  <si>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</si>
  <si>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</si>
  <si>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</si>
  <si>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</si>
  <si>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</si>
  <si>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</si>
  <si>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</si>
  <si>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</si>
  <si>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</si>
  <si>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</si>
  <si>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</si>
  <si>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</si>
  <si>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</si>
  <si>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</si>
  <si>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</si>
  <si>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</si>
  <si>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</si>
  <si>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</si>
  <si>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</si>
  <si>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</si>
  <si>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</si>
  <si>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</si>
  <si>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</si>
  <si>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</si>
  <si>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</si>
  <si>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</si>
  <si>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</si>
  <si>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</si>
  <si>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</si>
  <si>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</si>
  <si>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</si>
  <si>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</si>
  <si>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</si>
  <si>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</si>
  <si>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</si>
  <si>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</si>
  <si>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</si>
  <si>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</si>
  <si>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</si>
  <si>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</si>
  <si>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</si>
  <si>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</si>
  <si>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</si>
  <si>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</si>
  <si>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</si>
  <si>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</si>
  <si>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</si>
  <si>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</si>
  <si>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</si>
  <si>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</si>
  <si>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</si>
  <si>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</si>
  <si>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</si>
  <si>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</si>
  <si>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</si>
  <si>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</si>
  <si>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</si>
  <si>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</si>
  <si>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</si>
  <si>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</si>
  <si>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</si>
  <si>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</si>
  <si>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</si>
  <si>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</si>
  <si>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</si>
  <si>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</si>
  <si>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YDRTBD</t>
  </si>
  <si>
    <t>A</t>
  </si>
  <si>
    <t>h_license_number</t>
  </si>
  <si>
    <t>h_year</t>
  </si>
  <si>
    <t>h_record_type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</si>
  <si>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</si>
  <si>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</si>
  <si>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</si>
  <si>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</si>
  <si>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</si>
  <si>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</si>
  <si>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</si>
  <si>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</si>
  <si>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</si>
  <si>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</si>
  <si>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</si>
  <si>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</si>
  <si>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</si>
  <si>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</si>
  <si>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</si>
  <si>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</si>
  <si>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</si>
  <si>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</si>
  <si>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</si>
  <si>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</si>
  <si>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</si>
  <si>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</si>
  <si>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</si>
  <si>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</si>
  <si>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</si>
  <si>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</si>
  <si>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</si>
  <si>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</si>
  <si>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</si>
  <si>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</si>
  <si>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</si>
  <si>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</si>
  <si>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</si>
  <si>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</si>
  <si>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</si>
  <si>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</si>
  <si>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</si>
  <si>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</si>
  <si>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</si>
  <si>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</si>
  <si>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</si>
  <si>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</si>
  <si>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</si>
  <si>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</si>
  <si>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</si>
  <si>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</si>
  <si>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</si>
  <si>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</si>
  <si>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</si>
  <si>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</si>
  <si>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</si>
  <si>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</si>
  <si>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</si>
  <si>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</si>
  <si>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</si>
  <si>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</si>
  <si>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</si>
  <si>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</si>
  <si>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</si>
  <si>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</si>
  <si>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</si>
  <si>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</si>
  <si>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</si>
  <si>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</si>
  <si>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</si>
  <si>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</si>
  <si>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</si>
  <si>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</si>
  <si>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f_license_number</t>
  </si>
  <si>
    <t>f_year</t>
  </si>
  <si>
    <t>f_record_type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</si>
  <si>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</si>
  <si>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</si>
  <si>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</si>
  <si>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</si>
  <si>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</si>
  <si>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</si>
  <si>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</si>
  <si>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</si>
  <si>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</si>
  <si>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</si>
  <si>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</si>
  <si>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</si>
  <si>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</si>
  <si>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</si>
  <si>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</si>
  <si>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</si>
  <si>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</si>
  <si>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</si>
  <si>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</si>
  <si>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</si>
  <si>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</si>
  <si>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</si>
  <si>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</si>
  <si>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</si>
  <si>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</si>
  <si>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</si>
  <si>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</si>
  <si>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</si>
  <si>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</si>
  <si>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</si>
  <si>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</si>
  <si>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</si>
  <si>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</si>
  <si>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</si>
  <si>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</si>
  <si>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</si>
  <si>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</si>
  <si>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</si>
  <si>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</si>
  <si>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</si>
  <si>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</si>
  <si>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</si>
  <si>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</si>
  <si>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</si>
  <si>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</si>
  <si>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</si>
  <si>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</si>
  <si>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</si>
  <si>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</si>
  <si>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</si>
  <si>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YBSEFL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</si>
  <si>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</si>
  <si>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</si>
  <si>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</si>
  <si>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</si>
  <si>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</si>
  <si>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</si>
  <si>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</si>
  <si>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</si>
  <si>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YCSFTE</t>
  </si>
  <si>
    <t>YCSIPR</t>
  </si>
  <si>
    <t>YCSOPR</t>
  </si>
  <si>
    <t>YCSCA</t>
  </si>
  <si>
    <t>YCSCUC</t>
  </si>
  <si>
    <t>YCSOAA</t>
  </si>
  <si>
    <t>YCSOOR</t>
  </si>
  <si>
    <t>YCSOORD</t>
  </si>
  <si>
    <t>YCSOORG</t>
  </si>
  <si>
    <t>YCSOORJV</t>
  </si>
  <si>
    <t>YCSOORLT</t>
  </si>
  <si>
    <t>YCSOOROP</t>
  </si>
  <si>
    <t>YCSOORP</t>
  </si>
  <si>
    <t>YCSOORQI</t>
  </si>
  <si>
    <t>YCSOORRL</t>
  </si>
  <si>
    <t>YCSOORRI</t>
  </si>
  <si>
    <t>YCSOORRC</t>
  </si>
  <si>
    <t>YCSOORON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</si>
  <si>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</si>
  <si>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</si>
  <si>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</si>
  <si>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</si>
  <si>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</si>
  <si>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</si>
  <si>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</si>
  <si>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</si>
  <si>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</si>
  <si>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</si>
  <si>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</si>
  <si>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</si>
  <si>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</si>
  <si>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</si>
  <si>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YODEBS</t>
  </si>
  <si>
    <t>YODECS</t>
  </si>
  <si>
    <t>YODEIT</t>
  </si>
  <si>
    <t>YODEIPL</t>
  </si>
  <si>
    <t>YODELS</t>
  </si>
  <si>
    <t>YODELAT</t>
  </si>
  <si>
    <t>YODEPLS</t>
  </si>
  <si>
    <t>YODERM</t>
  </si>
  <si>
    <t>YODESS</t>
  </si>
  <si>
    <t>YODESR</t>
  </si>
  <si>
    <t>YODETC</t>
  </si>
  <si>
    <t>YODETAX</t>
  </si>
  <si>
    <t>YODEUTIL</t>
  </si>
  <si>
    <t>YODEONE</t>
  </si>
  <si>
    <t>YCSEFR</t>
  </si>
  <si>
    <t>YCSNORNE</t>
  </si>
  <si>
    <t>YCSEI</t>
  </si>
  <si>
    <t>YCSFIT</t>
  </si>
  <si>
    <t>c_license_number</t>
  </si>
  <si>
    <t>c_year</t>
  </si>
  <si>
    <t>c_account_number</t>
  </si>
  <si>
    <t>c_record_type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</si>
  <si>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</si>
  <si>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</si>
  <si>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</si>
  <si>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</si>
  <si>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</si>
  <si>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</si>
  <si>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</si>
  <si>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</si>
  <si>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</si>
  <si>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</si>
  <si>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</si>
  <si>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</si>
  <si>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</si>
  <si>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</si>
  <si>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</si>
  <si>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</si>
  <si>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</si>
  <si>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</si>
  <si>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</si>
  <si>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12/31/2022</t>
  </si>
  <si>
    <t>125</t>
  </si>
  <si>
    <t>Othello Community Hospital</t>
  </si>
  <si>
    <t>315 N 14th Ave</t>
  </si>
  <si>
    <t>Othello</t>
  </si>
  <si>
    <t>WA</t>
  </si>
  <si>
    <t>Adams</t>
  </si>
  <si>
    <t>Connie Agenbroad</t>
  </si>
  <si>
    <t>Shirley McCullough</t>
  </si>
  <si>
    <t>509-488-2636</t>
  </si>
  <si>
    <t>509-331-2617</t>
  </si>
  <si>
    <t>12/31/2023</t>
  </si>
  <si>
    <t>Brian Giles</t>
  </si>
  <si>
    <t xml:space="preserve">Increase of $634 in operating expense not material. </t>
  </si>
  <si>
    <t>High level of fixed cost associated with annual base salary.</t>
  </si>
  <si>
    <t>Increased level of FTEs and increased use of purchased services.</t>
  </si>
  <si>
    <t>4100.580000.08000</t>
  </si>
  <si>
    <t>OCH WRITE OFFS BAD DEBTS</t>
  </si>
  <si>
    <t>4100.580000.08080</t>
  </si>
  <si>
    <t>OCH WRITE OFFS RESERVE FOR INS W/O</t>
  </si>
  <si>
    <t>4100.582030.08100</t>
  </si>
  <si>
    <t>OCH MEDICAID DISPROPORTIONATE SHARE</t>
  </si>
  <si>
    <t>4100.607000.930000</t>
  </si>
  <si>
    <t>OCH ACUTE CARE - DUES &amp; SUBSCRIPTION</t>
  </si>
  <si>
    <t>4100.607000.990230</t>
  </si>
  <si>
    <t>OCH ACUTE CARE - OTHER EXPENSES</t>
  </si>
  <si>
    <t>4100.702000.930000</t>
  </si>
  <si>
    <t>OCH SURGERY - DUES &amp; SUBSCRIPTION</t>
  </si>
  <si>
    <t>4100.702000.990230</t>
  </si>
  <si>
    <t>OCH SURGERY - OTHER EXPENSES</t>
  </si>
  <si>
    <t>4100.704000.930000</t>
  </si>
  <si>
    <t>OCH ANESTHESIOLOGY - DUES &amp; SUBSCRIPTION</t>
  </si>
  <si>
    <t>4100.705010.08872</t>
  </si>
  <si>
    <t>OCH CENTRAL SUPPLY - OCH MISC INCOME</t>
  </si>
  <si>
    <t>4100.707000.930000</t>
  </si>
  <si>
    <t>OCH LABORATORY - DUES &amp; SUBSCRIPTION</t>
  </si>
  <si>
    <t>4100.707000.990230</t>
  </si>
  <si>
    <t>OCH LABORATORY - OTHER EXPENSES</t>
  </si>
  <si>
    <t>4100.714000.930000</t>
  </si>
  <si>
    <t>OCH RADIOLOGY - DUES &amp; SUBSCRIPTION</t>
  </si>
  <si>
    <t>4100.714300.930000</t>
  </si>
  <si>
    <t>OCH ULTRASOUND - DUES &amp; SUBSCRIPTION</t>
  </si>
  <si>
    <t>4100.717000.08826</t>
  </si>
  <si>
    <t>OCH PHARMACY - REBATES &amp; DIVIDENDS</t>
  </si>
  <si>
    <t>4100.717000.930000</t>
  </si>
  <si>
    <t>OCH PHARMACY - DUES &amp; SUBSCRIPTION</t>
  </si>
  <si>
    <t>4100.720000.930000</t>
  </si>
  <si>
    <t>OCH PHYSICAL THERAPY - DUES &amp; SUBSCRIPTION</t>
  </si>
  <si>
    <t>4100.723000.930000</t>
  </si>
  <si>
    <t>OCH EMERGENCY ROOM - DUES &amp; SUBSCRIPTION</t>
  </si>
  <si>
    <t>4100.739200.930000</t>
  </si>
  <si>
    <t>OCH AMBULANCE - DUES &amp; SUBSCRIPTION</t>
  </si>
  <si>
    <t>4100.739200.990230</t>
  </si>
  <si>
    <t>OCH AMBULANCE - OTHER EXPENSES</t>
  </si>
  <si>
    <t>4100.833000.08872</t>
  </si>
  <si>
    <t>OCH DIETARY - OCH MISC INCOME</t>
  </si>
  <si>
    <t>4100.833000.380000</t>
  </si>
  <si>
    <t>OCH DIETARY - FOOD</t>
  </si>
  <si>
    <t>4100.833000.990230</t>
  </si>
  <si>
    <t>OCH DIETARY - OTHER EXPENSES</t>
  </si>
  <si>
    <t>4100.842020.990230</t>
  </si>
  <si>
    <t>OCH PURCHASING - OTHER EXPENSES</t>
  </si>
  <si>
    <t>4100.843100.930000</t>
  </si>
  <si>
    <t>OCH PLANT DUES &amp; SUBSCRIPTION</t>
  </si>
  <si>
    <t>4100.843100.990230</t>
  </si>
  <si>
    <t>OCH PLANT OTHER EXPENSES</t>
  </si>
  <si>
    <t>4100.847010.570000</t>
  </si>
  <si>
    <t>OCH ADMITTING - TELEPHONE</t>
  </si>
  <si>
    <t>4100.847010.990780</t>
  </si>
  <si>
    <t>OCH ADMITTING - POSTAGE</t>
  </si>
  <si>
    <t>4100.853000.990230</t>
  </si>
  <si>
    <t>OCH BUSINESS OFFICE - OTHER EXPENSES</t>
  </si>
  <si>
    <t>4100.859000.930000</t>
  </si>
  <si>
    <t>OCH FISCAL SERVICES - DUES &amp; SUBSCRIPTION</t>
  </si>
  <si>
    <t>4100.859000.990230</t>
  </si>
  <si>
    <t>OCH FISCAL SERVICES - OTHER EXPENSES</t>
  </si>
  <si>
    <t>4100.861020.930000</t>
  </si>
  <si>
    <t>OCH ADMINISTRATION - DUES &amp; SUBSCRIPTION</t>
  </si>
  <si>
    <t>4100.861020.990230</t>
  </si>
  <si>
    <t>OCH ADMINISTRATION - OTHER EXPENSES</t>
  </si>
  <si>
    <t>4100.869000.08872</t>
  </si>
  <si>
    <t>OCH MEDICAL RECORDS - OCH MISC INCOME</t>
  </si>
  <si>
    <t>4100.869000.930000</t>
  </si>
  <si>
    <t>OCH MEDICAL RECORDS - DUES &amp; SUBSCRIPTION</t>
  </si>
  <si>
    <t>4100.886000.950010</t>
  </si>
  <si>
    <t>OCH INTEREST EXPENSE</t>
  </si>
  <si>
    <t>4100.890073.08826</t>
  </si>
  <si>
    <t>OCH OTHER OPER REV/EXP REBATES &amp; DIVIDENDS</t>
  </si>
  <si>
    <t>4100.890073.08832</t>
  </si>
  <si>
    <t>OCH OTHER OPER REV/EXP PATIENT ACCOUNT INT</t>
  </si>
  <si>
    <t>4100.890073.08872</t>
  </si>
  <si>
    <t>OCH OTHER OPER REV/EXP OCH MISC INCOME</t>
  </si>
  <si>
    <t>4100.890073.09600</t>
  </si>
  <si>
    <t>OCH OTHER OPER REV/EXP INTEREST INCOME</t>
  </si>
  <si>
    <t>DOH 689-182 February 2024</t>
  </si>
  <si>
    <r>
      <t xml:space="preserve">E2SHB 1272 Requirements: </t>
    </r>
    <r>
      <rPr>
        <sz val="11"/>
        <rFont val="Calibri"/>
        <family val="2"/>
        <scheme val="minor"/>
      </rPr>
      <t>This template has been updated to reflect E2SHB 1272 reporting requirements.</t>
    </r>
  </si>
  <si>
    <t>To request this document in another format, call 1-800-525-0127. Deaf or hard of hearing customers, please call 711 (Washington Relay) or email doh.information@doh.wa.gov.</t>
  </si>
  <si>
    <t>Tre Peterson</t>
  </si>
  <si>
    <t>Tre.Peterson@wipfli.com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</si>
</sst>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"/>
    <numFmt numFmtId="165" formatCode="0_);\(0\)"/>
    <numFmt numFmtId="166" formatCode="0_);[Red]\(0\)"/>
    <numFmt numFmtId="167" formatCode="m/d/yyyy;@"/>
    <numFmt numFmtId="168" formatCode="[&lt;=9999999]###\-####;\(###\)\ ###\-####"/>
    <numFmt numFmtId="169" formatCode="General_)"/>
  </numFmts>
  <fonts count="53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9"/>
      <color indexed="12"/>
      <name val="Courier"/>
      <family val="3"/>
    </font>
    <font>
      <sz val="11"/>
      <name val="Calibri"/>
      <family val="2"/>
    </font>
    <font>
      <sz val="10"/>
      <name val="Tahoma"/>
      <family val="2"/>
    </font>
    <font>
      <b/>
      <sz val="11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indexed="12"/>
      <name val="Calibri"/>
      <family val="2"/>
      <scheme val="minor"/>
    </font>
    <font>
      <b/>
      <u/>
      <sz val="11"/>
      <name val="Calibri"/>
      <family val="2"/>
    </font>
    <font>
      <sz val="11"/>
      <color rgb="FF404040"/>
      <name val="Century Gothic"/>
      <family val="2"/>
    </font>
    <font>
      <b/>
      <sz val="11"/>
      <color rgb="FFFF0000"/>
      <name val="Calibri"/>
      <family val="2"/>
      <scheme val="minor"/>
    </font>
    <font>
      <sz val="11"/>
      <color rgb="FF404040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indexed="12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14"/>
      <color rgb="FF0000FF"/>
      <name val="Arial"/>
      <family val="2"/>
    </font>
    <font>
      <sz val="14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sz val="18"/>
      <color theme="3"/>
      <name val="Cambria"/>
      <family val="2"/>
      <scheme val="major"/>
    </font>
    <font>
      <sz val="11"/>
      <color rgb="FF9C57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MS Sans Serif"/>
      <family val="2"/>
    </font>
    <font>
      <sz val="7"/>
      <name val="Times New Roman"/>
      <family val="1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0"/>
      <name val="Arial"/>
    </font>
    <font>
      <b/>
      <sz val="11"/>
      <color rgb="FFD20000"/>
      <name val="Calibri"/>
      <family val="2"/>
      <scheme val="minor"/>
    </font>
    <font>
      <sz val="11"/>
      <name val="Calibri"/>
    </font>
    <font>
      <b/>
      <sz val="11"/>
      <color rgb="FFD20000"/>
      <name val="Calibri"/>
    </font>
    <font>
      <b/>
      <sz val="11"/>
      <name val="Calibri"/>
    </font>
    <font>
      <b/>
      <u/>
      <sz val="11"/>
      <name val="Calibri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name val="Courier"/>
    </font>
    <font>
      <sz val="9"/>
      <name val="Calibri"/>
      <family val="2"/>
      <scheme val="minor"/>
    </font>
    <font>
      <u/>
      <sz val="10"/>
      <color indexed="12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1"/>
        <bgColor indexed="64"/>
      </patternFill>
    </fill>
    <fill>
      <patternFill patternType="solid">
        <fgColor indexed="1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559">
    <xf numFmtId="37" fontId="0" fillId="0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4" borderId="0"/>
    <xf numFmtId="0" fontId="4" fillId="24" borderId="0"/>
    <xf numFmtId="0" fontId="4" fillId="24" borderId="0"/>
    <xf numFmtId="0" fontId="4" fillId="24" borderId="0"/>
    <xf numFmtId="0" fontId="37" fillId="24" borderId="0"/>
    <xf numFmtId="0" fontId="4" fillId="24" borderId="0"/>
    <xf numFmtId="0" fontId="4" fillId="24" borderId="0"/>
    <xf numFmtId="0" fontId="4" fillId="25" borderId="0"/>
    <xf numFmtId="0" fontId="4" fillId="25" borderId="0"/>
    <xf numFmtId="0" fontId="4" fillId="25" borderId="0"/>
    <xf numFmtId="0" fontId="4" fillId="25" borderId="0"/>
    <xf numFmtId="0" fontId="37" fillId="25" borderId="0"/>
    <xf numFmtId="0" fontId="4" fillId="25" borderId="0"/>
    <xf numFmtId="0" fontId="4" fillId="25" borderId="0"/>
    <xf numFmtId="0" fontId="4" fillId="26" borderId="0"/>
    <xf numFmtId="0" fontId="4" fillId="26" borderId="0"/>
    <xf numFmtId="0" fontId="4" fillId="26" borderId="0"/>
    <xf numFmtId="0" fontId="4" fillId="26" borderId="0"/>
    <xf numFmtId="0" fontId="37" fillId="26" borderId="0"/>
    <xf numFmtId="0" fontId="4" fillId="26" borderId="0"/>
    <xf numFmtId="0" fontId="4" fillId="26" borderId="0"/>
    <xf numFmtId="0" fontId="4" fillId="27" borderId="0"/>
    <xf numFmtId="0" fontId="4" fillId="27" borderId="0"/>
    <xf numFmtId="0" fontId="4" fillId="27" borderId="0"/>
    <xf numFmtId="0" fontId="4" fillId="27" borderId="0"/>
    <xf numFmtId="0" fontId="37" fillId="27" borderId="0"/>
    <xf numFmtId="0" fontId="4" fillId="27" borderId="0"/>
    <xf numFmtId="0" fontId="4" fillId="27" borderId="0"/>
    <xf numFmtId="0" fontId="4" fillId="28" borderId="0"/>
    <xf numFmtId="0" fontId="4" fillId="28" borderId="0"/>
    <xf numFmtId="0" fontId="4" fillId="28" borderId="0"/>
    <xf numFmtId="0" fontId="4" fillId="28" borderId="0"/>
    <xf numFmtId="0" fontId="37" fillId="28" borderId="0"/>
    <xf numFmtId="0" fontId="4" fillId="28" borderId="0"/>
    <xf numFmtId="0" fontId="4" fillId="28" borderId="0"/>
    <xf numFmtId="0" fontId="4" fillId="29" borderId="0"/>
    <xf numFmtId="0" fontId="4" fillId="29" borderId="0"/>
    <xf numFmtId="0" fontId="4" fillId="29" borderId="0"/>
    <xf numFmtId="0" fontId="4" fillId="29" borderId="0"/>
    <xf numFmtId="0" fontId="37" fillId="29" borderId="0"/>
    <xf numFmtId="0" fontId="4" fillId="29" borderId="0"/>
    <xf numFmtId="0" fontId="4" fillId="29" borderId="0"/>
    <xf numFmtId="43" fontId="9" fillId="0" borderId="0"/>
    <xf numFmtId="41" fontId="9" fillId="0" borderId="0"/>
    <xf numFmtId="41" fontId="9" fillId="0" borderId="0"/>
    <xf numFmtId="43" fontId="9" fillId="0" borderId="0"/>
    <xf numFmtId="43" fontId="4" fillId="0" borderId="0"/>
    <xf numFmtId="43" fontId="4" fillId="0" borderId="0"/>
    <xf numFmtId="43" fontId="9" fillId="0" borderId="0"/>
    <xf numFmtId="43" fontId="9" fillId="0" borderId="0"/>
    <xf numFmtId="43" fontId="9" fillId="0" borderId="0"/>
    <xf numFmtId="43" fontId="42" fillId="0" borderId="0"/>
    <xf numFmtId="43" fontId="9" fillId="0" borderId="0"/>
    <xf numFmtId="43" fontId="9" fillId="0" borderId="0"/>
    <xf numFmtId="43" fontId="9" fillId="0" borderId="0"/>
    <xf numFmtId="43" fontId="4" fillId="0" borderId="0"/>
    <xf numFmtId="43" fontId="4" fillId="0" borderId="0"/>
    <xf numFmtId="43" fontId="4" fillId="0" borderId="0"/>
    <xf numFmtId="43" fontId="4" fillId="0" borderId="0"/>
    <xf numFmtId="43" fontId="4" fillId="0" borderId="0"/>
    <xf numFmtId="43" fontId="9" fillId="0" borderId="0"/>
    <xf numFmtId="43" fontId="4" fillId="0" borderId="0"/>
    <xf numFmtId="43" fontId="9" fillId="0" borderId="0"/>
    <xf numFmtId="43" fontId="9" fillId="0" borderId="0"/>
    <xf numFmtId="43" fontId="9" fillId="0" borderId="0"/>
    <xf numFmtId="43" fontId="9" fillId="0" borderId="0"/>
    <xf numFmtId="43" fontId="9" fillId="0" borderId="0"/>
    <xf numFmtId="43" fontId="4" fillId="0" borderId="0"/>
    <xf numFmtId="43" fontId="4" fillId="0" borderId="0"/>
    <xf numFmtId="43" fontId="4" fillId="0" borderId="0"/>
    <xf numFmtId="43" fontId="4" fillId="0" borderId="0"/>
    <xf numFmtId="43" fontId="4" fillId="0" borderId="0"/>
    <xf numFmtId="43" fontId="4" fillId="0" borderId="0"/>
    <xf numFmtId="43" fontId="4" fillId="0" borderId="0"/>
    <xf numFmtId="43" fontId="9" fillId="0" borderId="0"/>
    <xf numFmtId="43" fontId="4" fillId="0" borderId="0"/>
    <xf numFmtId="43" fontId="9" fillId="0" borderId="0"/>
    <xf numFmtId="43" fontId="9" fillId="0" borderId="0"/>
    <xf numFmtId="43" fontId="4" fillId="0" borderId="0"/>
    <xf numFmtId="43" fontId="38" fillId="0" borderId="0"/>
    <xf numFmtId="43" fontId="4" fillId="0" borderId="0"/>
    <xf numFmtId="43" fontId="38" fillId="0" borderId="0"/>
    <xf numFmtId="43" fontId="4" fillId="0" borderId="0"/>
    <xf numFmtId="43" fontId="4" fillId="0" borderId="0"/>
    <xf numFmtId="43" fontId="9" fillId="0" borderId="0"/>
    <xf numFmtId="43" fontId="4" fillId="0" borderId="0"/>
    <xf numFmtId="43" fontId="9" fillId="0" borderId="0"/>
    <xf numFmtId="43" fontId="4" fillId="0" borderId="0"/>
    <xf numFmtId="43" fontId="9" fillId="0" borderId="0"/>
    <xf numFmtId="43" fontId="9" fillId="0" borderId="0"/>
    <xf numFmtId="43" fontId="9" fillId="0" borderId="0"/>
    <xf numFmtId="43" fontId="4" fillId="0" borderId="0"/>
    <xf numFmtId="43" fontId="4" fillId="0" borderId="0"/>
    <xf numFmtId="43" fontId="9" fillId="0" borderId="0"/>
    <xf numFmtId="43" fontId="9" fillId="0" borderId="0"/>
    <xf numFmtId="43" fontId="4" fillId="0" borderId="0"/>
    <xf numFmtId="43" fontId="4" fillId="0" borderId="0"/>
    <xf numFmtId="43" fontId="9" fillId="0" borderId="0"/>
    <xf numFmtId="43" fontId="4" fillId="0" borderId="0"/>
    <xf numFmtId="43" fontId="4" fillId="0" borderId="0"/>
    <xf numFmtId="43" fontId="4" fillId="0" borderId="0"/>
    <xf numFmtId="43" fontId="4" fillId="0" borderId="0"/>
    <xf numFmtId="43" fontId="9" fillId="0" borderId="0"/>
    <xf numFmtId="43" fontId="9" fillId="0" borderId="0"/>
    <xf numFmtId="43" fontId="9" fillId="0" borderId="0"/>
    <xf numFmtId="43" fontId="9" fillId="0" borderId="0"/>
    <xf numFmtId="43" fontId="9" fillId="0" borderId="0"/>
    <xf numFmtId="43" fontId="9" fillId="0" borderId="0"/>
    <xf numFmtId="43" fontId="4" fillId="0" borderId="0"/>
    <xf numFmtId="43" fontId="4" fillId="0" borderId="0"/>
    <xf numFmtId="42" fontId="9" fillId="0" borderId="0"/>
    <xf numFmtId="42" fontId="9" fillId="0" borderId="0"/>
    <xf numFmtId="44" fontId="9" fillId="0" borderId="0"/>
    <xf numFmtId="44" fontId="9" fillId="0" borderId="0"/>
    <xf numFmtId="44" fontId="4" fillId="0" borderId="0"/>
    <xf numFmtId="44" fontId="4" fillId="0" borderId="0"/>
    <xf numFmtId="44" fontId="4" fillId="0" borderId="0"/>
    <xf numFmtId="44" fontId="4" fillId="0" borderId="0"/>
    <xf numFmtId="44" fontId="4" fillId="0" borderId="0"/>
    <xf numFmtId="44" fontId="4" fillId="0" borderId="0"/>
    <xf numFmtId="44" fontId="9" fillId="0" borderId="0"/>
    <xf numFmtId="44" fontId="9" fillId="0" borderId="0"/>
    <xf numFmtId="44" fontId="9" fillId="0" borderId="0"/>
    <xf numFmtId="44" fontId="9" fillId="0" borderId="0"/>
    <xf numFmtId="44" fontId="9" fillId="0" borderId="0"/>
    <xf numFmtId="44" fontId="9" fillId="0" borderId="0"/>
    <xf numFmtId="0" fontId="10" fillId="0" borderId="0">
      <alignment vertical="top"/>
      <protection locked="0"/>
    </xf>
    <xf numFmtId="0" fontId="34" fillId="0" borderId="0"/>
    <xf numFmtId="0" fontId="34" fillId="0" borderId="0"/>
    <xf numFmtId="0" fontId="10" fillId="0" borderId="0">
      <alignment vertical="top"/>
      <protection locked="0"/>
    </xf>
    <xf numFmtId="0" fontId="36" fillId="30" borderId="0"/>
    <xf numFmtId="0" fontId="40" fillId="30" borderId="0"/>
    <xf numFmtId="0" fontId="36" fillId="3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42" fillId="0" borderId="0"/>
    <xf numFmtId="0" fontId="12" fillId="0" borderId="0"/>
    <xf numFmtId="0" fontId="4" fillId="0" borderId="0"/>
    <xf numFmtId="0" fontId="9" fillId="0" borderId="0"/>
    <xf numFmtId="0" fontId="38" fillId="0" borderId="0"/>
    <xf numFmtId="0" fontId="9" fillId="0" borderId="0"/>
    <xf numFmtId="0" fontId="38" fillId="0" borderId="0"/>
    <xf numFmtId="0" fontId="9" fillId="0" borderId="0"/>
    <xf numFmtId="169" fontId="39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33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8" fillId="0" borderId="0"/>
    <xf numFmtId="0" fontId="3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8" fillId="0" borderId="0"/>
    <xf numFmtId="0" fontId="4" fillId="0" borderId="0"/>
    <xf numFmtId="0" fontId="38" fillId="0" borderId="0"/>
    <xf numFmtId="0" fontId="4" fillId="0" borderId="0"/>
    <xf numFmtId="0" fontId="5" fillId="0" borderId="0"/>
    <xf numFmtId="0" fontId="3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9" fillId="0" borderId="0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9" fontId="9" fillId="0" borderId="0"/>
    <xf numFmtId="9" fontId="9" fillId="0" borderId="0"/>
    <xf numFmtId="9" fontId="9" fillId="0" borderId="0"/>
    <xf numFmtId="9" fontId="9" fillId="0" borderId="0"/>
    <xf numFmtId="9" fontId="9" fillId="0" borderId="0"/>
    <xf numFmtId="9" fontId="9" fillId="0" borderId="0"/>
    <xf numFmtId="9" fontId="9" fillId="0" borderId="0"/>
    <xf numFmtId="9" fontId="9" fillId="0" borderId="0"/>
    <xf numFmtId="9" fontId="4" fillId="0" borderId="0"/>
    <xf numFmtId="9" fontId="4" fillId="0" borderId="0"/>
    <xf numFmtId="9" fontId="4" fillId="0" borderId="0"/>
    <xf numFmtId="9" fontId="4" fillId="0" borderId="0"/>
    <xf numFmtId="9" fontId="4" fillId="0" borderId="0"/>
    <xf numFmtId="9" fontId="4" fillId="0" borderId="0"/>
    <xf numFmtId="9" fontId="4" fillId="0" borderId="0"/>
    <xf numFmtId="9" fontId="9" fillId="0" borderId="0"/>
    <xf numFmtId="9" fontId="4" fillId="0" borderId="0"/>
    <xf numFmtId="9" fontId="9" fillId="0" borderId="0"/>
    <xf numFmtId="9" fontId="9" fillId="0" borderId="0"/>
    <xf numFmtId="9" fontId="4" fillId="0" borderId="0"/>
    <xf numFmtId="9" fontId="4" fillId="0" borderId="0"/>
    <xf numFmtId="9" fontId="9" fillId="0" borderId="0"/>
    <xf numFmtId="9" fontId="9" fillId="0" borderId="0"/>
    <xf numFmtId="9" fontId="9" fillId="0" borderId="0"/>
    <xf numFmtId="9" fontId="4" fillId="0" borderId="0"/>
    <xf numFmtId="9" fontId="4" fillId="0" borderId="0"/>
    <xf numFmtId="9" fontId="4" fillId="0" borderId="0"/>
    <xf numFmtId="9" fontId="4" fillId="0" borderId="0"/>
    <xf numFmtId="9" fontId="4" fillId="0" borderId="0"/>
    <xf numFmtId="9" fontId="4" fillId="0" borderId="0"/>
    <xf numFmtId="9" fontId="4" fillId="0" borderId="0"/>
    <xf numFmtId="9" fontId="4" fillId="0" borderId="0"/>
    <xf numFmtId="9" fontId="4" fillId="0" borderId="0"/>
    <xf numFmtId="9" fontId="4" fillId="0" borderId="0"/>
    <xf numFmtId="9" fontId="9" fillId="0" borderId="0"/>
    <xf numFmtId="0" fontId="35" fillId="0" borderId="0"/>
    <xf numFmtId="0" fontId="41" fillId="0" borderId="0"/>
    <xf numFmtId="0" fontId="35" fillId="0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3" borderId="0"/>
    <xf numFmtId="0" fontId="2" fillId="23" borderId="0"/>
    <xf numFmtId="0" fontId="2" fillId="23" borderId="0"/>
    <xf numFmtId="0" fontId="2" fillId="23" borderId="0"/>
    <xf numFmtId="0" fontId="2" fillId="23" borderId="0"/>
    <xf numFmtId="0" fontId="2" fillId="23" borderId="0"/>
    <xf numFmtId="0" fontId="2" fillId="23" borderId="0"/>
    <xf numFmtId="0" fontId="2" fillId="23" borderId="0"/>
    <xf numFmtId="0" fontId="2" fillId="23" borderId="0"/>
    <xf numFmtId="0" fontId="2" fillId="23" borderId="0"/>
    <xf numFmtId="0" fontId="2" fillId="23" borderId="0"/>
    <xf numFmtId="0" fontId="2" fillId="23" borderId="0"/>
    <xf numFmtId="0" fontId="2" fillId="23" borderId="0"/>
    <xf numFmtId="0" fontId="2" fillId="23" borderId="0"/>
    <xf numFmtId="0" fontId="2" fillId="23" borderId="0"/>
    <xf numFmtId="0" fontId="2" fillId="23" borderId="0"/>
    <xf numFmtId="0" fontId="2" fillId="23" borderId="0"/>
    <xf numFmtId="0" fontId="2" fillId="23" borderId="0"/>
    <xf numFmtId="0" fontId="2" fillId="23" borderId="0"/>
    <xf numFmtId="0" fontId="2" fillId="23" borderId="0"/>
    <xf numFmtId="0" fontId="2" fillId="23" borderId="0"/>
    <xf numFmtId="0" fontId="2" fillId="23" borderId="0"/>
    <xf numFmtId="0" fontId="2" fillId="23" borderId="0"/>
    <xf numFmtId="0" fontId="2" fillId="23" borderId="0"/>
    <xf numFmtId="0" fontId="2" fillId="23" borderId="0"/>
    <xf numFmtId="0" fontId="2" fillId="23" borderId="0"/>
    <xf numFmtId="0" fontId="2" fillId="23" borderId="0"/>
    <xf numFmtId="0" fontId="2" fillId="23" borderId="0"/>
    <xf numFmtId="0" fontId="2" fillId="23" borderId="0"/>
    <xf numFmtId="0" fontId="2" fillId="23" borderId="0"/>
    <xf numFmtId="0" fontId="2" fillId="23" borderId="0"/>
    <xf numFmtId="0" fontId="2" fillId="23" borderId="0"/>
    <xf numFmtId="0" fontId="2" fillId="23" borderId="0"/>
    <xf numFmtId="0" fontId="2" fillId="23" borderId="0"/>
    <xf numFmtId="0" fontId="2" fillId="23" borderId="0"/>
    <xf numFmtId="0" fontId="2" fillId="23" borderId="0"/>
    <xf numFmtId="0" fontId="2" fillId="23" borderId="0"/>
    <xf numFmtId="0" fontId="2" fillId="23" borderId="0"/>
    <xf numFmtId="0" fontId="2" fillId="23" borderId="0"/>
    <xf numFmtId="0" fontId="2" fillId="23" borderId="0"/>
    <xf numFmtId="0" fontId="2" fillId="23" borderId="0"/>
    <xf numFmtId="0" fontId="2" fillId="23" borderId="0"/>
    <xf numFmtId="0" fontId="2" fillId="24" borderId="0"/>
    <xf numFmtId="0" fontId="2" fillId="24" borderId="0"/>
    <xf numFmtId="0" fontId="2" fillId="24" borderId="0"/>
    <xf numFmtId="0" fontId="2" fillId="24" borderId="0"/>
    <xf numFmtId="0" fontId="2" fillId="24" borderId="0"/>
    <xf numFmtId="0" fontId="2" fillId="24" borderId="0"/>
    <xf numFmtId="0" fontId="2" fillId="25" borderId="0"/>
    <xf numFmtId="0" fontId="2" fillId="25" borderId="0"/>
    <xf numFmtId="0" fontId="2" fillId="25" borderId="0"/>
    <xf numFmtId="0" fontId="2" fillId="25" borderId="0"/>
    <xf numFmtId="0" fontId="2" fillId="25" borderId="0"/>
    <xf numFmtId="0" fontId="2" fillId="25" borderId="0"/>
    <xf numFmtId="0" fontId="2" fillId="26" borderId="0"/>
    <xf numFmtId="0" fontId="2" fillId="26" borderId="0"/>
    <xf numFmtId="0" fontId="2" fillId="26" borderId="0"/>
    <xf numFmtId="0" fontId="2" fillId="26" borderId="0"/>
    <xf numFmtId="0" fontId="2" fillId="26" borderId="0"/>
    <xf numFmtId="0" fontId="2" fillId="26" borderId="0"/>
    <xf numFmtId="0" fontId="2" fillId="27" borderId="0"/>
    <xf numFmtId="0" fontId="2" fillId="27" borderId="0"/>
    <xf numFmtId="0" fontId="2" fillId="27" borderId="0"/>
    <xf numFmtId="0" fontId="2" fillId="27" borderId="0"/>
    <xf numFmtId="0" fontId="2" fillId="27" borderId="0"/>
    <xf numFmtId="0" fontId="2" fillId="27" borderId="0"/>
    <xf numFmtId="0" fontId="2" fillId="28" borderId="0"/>
    <xf numFmtId="0" fontId="2" fillId="28" borderId="0"/>
    <xf numFmtId="0" fontId="2" fillId="28" borderId="0"/>
    <xf numFmtId="0" fontId="2" fillId="28" borderId="0"/>
    <xf numFmtId="0" fontId="2" fillId="28" borderId="0"/>
    <xf numFmtId="0" fontId="2" fillId="28" borderId="0"/>
    <xf numFmtId="0" fontId="2" fillId="29" borderId="0"/>
    <xf numFmtId="0" fontId="2" fillId="29" borderId="0"/>
    <xf numFmtId="0" fontId="2" fillId="29" borderId="0"/>
    <xf numFmtId="0" fontId="2" fillId="29" borderId="0"/>
    <xf numFmtId="0" fontId="2" fillId="29" borderId="0"/>
    <xf numFmtId="0" fontId="2" fillId="29" borderId="0"/>
    <xf numFmtId="43" fontId="2" fillId="0" borderId="0"/>
    <xf numFmtId="43" fontId="2" fillId="0" borderId="0"/>
    <xf numFmtId="43" fontId="9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0" fontId="2" fillId="0" borderId="0"/>
    <xf numFmtId="43" fontId="2" fillId="0" borderId="0" applyFont="0" applyFill="0" applyBorder="0" applyAlignment="0" applyProtection="0"/>
    <xf numFmtId="37" fontId="50" fillId="0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3" borderId="0"/>
    <xf numFmtId="0" fontId="2" fillId="23" borderId="0"/>
    <xf numFmtId="0" fontId="2" fillId="23" borderId="0"/>
    <xf numFmtId="0" fontId="2" fillId="23" borderId="0"/>
    <xf numFmtId="0" fontId="2" fillId="23" borderId="0"/>
    <xf numFmtId="0" fontId="2" fillId="23" borderId="0"/>
    <xf numFmtId="0" fontId="2" fillId="23" borderId="0"/>
    <xf numFmtId="0" fontId="2" fillId="23" borderId="0"/>
    <xf numFmtId="0" fontId="2" fillId="23" borderId="0"/>
    <xf numFmtId="0" fontId="2" fillId="23" borderId="0"/>
    <xf numFmtId="0" fontId="2" fillId="23" borderId="0"/>
    <xf numFmtId="0" fontId="2" fillId="23" borderId="0"/>
    <xf numFmtId="0" fontId="2" fillId="23" borderId="0"/>
    <xf numFmtId="0" fontId="2" fillId="23" borderId="0"/>
    <xf numFmtId="0" fontId="2" fillId="23" borderId="0"/>
    <xf numFmtId="0" fontId="2" fillId="23" borderId="0"/>
    <xf numFmtId="0" fontId="2" fillId="23" borderId="0"/>
    <xf numFmtId="0" fontId="2" fillId="23" borderId="0"/>
    <xf numFmtId="0" fontId="2" fillId="23" borderId="0"/>
    <xf numFmtId="0" fontId="2" fillId="23" borderId="0"/>
    <xf numFmtId="0" fontId="2" fillId="23" borderId="0"/>
    <xf numFmtId="0" fontId="2" fillId="23" borderId="0"/>
    <xf numFmtId="0" fontId="2" fillId="23" borderId="0"/>
    <xf numFmtId="0" fontId="2" fillId="23" borderId="0"/>
    <xf numFmtId="0" fontId="2" fillId="23" borderId="0"/>
    <xf numFmtId="0" fontId="2" fillId="23" borderId="0"/>
    <xf numFmtId="0" fontId="2" fillId="23" borderId="0"/>
    <xf numFmtId="0" fontId="2" fillId="23" borderId="0"/>
    <xf numFmtId="0" fontId="2" fillId="23" borderId="0"/>
    <xf numFmtId="0" fontId="2" fillId="23" borderId="0"/>
    <xf numFmtId="0" fontId="2" fillId="23" borderId="0"/>
    <xf numFmtId="0" fontId="2" fillId="23" borderId="0"/>
    <xf numFmtId="0" fontId="2" fillId="23" borderId="0"/>
    <xf numFmtId="0" fontId="2" fillId="23" borderId="0"/>
    <xf numFmtId="0" fontId="2" fillId="23" borderId="0"/>
    <xf numFmtId="0" fontId="2" fillId="23" borderId="0"/>
    <xf numFmtId="0" fontId="2" fillId="23" borderId="0"/>
    <xf numFmtId="0" fontId="2" fillId="23" borderId="0"/>
    <xf numFmtId="0" fontId="2" fillId="23" borderId="0"/>
    <xf numFmtId="0" fontId="2" fillId="23" borderId="0"/>
    <xf numFmtId="0" fontId="2" fillId="23" borderId="0"/>
    <xf numFmtId="0" fontId="2" fillId="23" borderId="0"/>
    <xf numFmtId="0" fontId="2" fillId="24" borderId="0"/>
    <xf numFmtId="0" fontId="2" fillId="24" borderId="0"/>
    <xf numFmtId="0" fontId="2" fillId="24" borderId="0"/>
    <xf numFmtId="0" fontId="2" fillId="24" borderId="0"/>
    <xf numFmtId="0" fontId="2" fillId="24" borderId="0"/>
    <xf numFmtId="0" fontId="2" fillId="24" borderId="0"/>
    <xf numFmtId="0" fontId="2" fillId="25" borderId="0"/>
    <xf numFmtId="0" fontId="2" fillId="25" borderId="0"/>
    <xf numFmtId="0" fontId="2" fillId="25" borderId="0"/>
    <xf numFmtId="0" fontId="2" fillId="25" borderId="0"/>
    <xf numFmtId="0" fontId="2" fillId="25" borderId="0"/>
    <xf numFmtId="0" fontId="2" fillId="25" borderId="0"/>
    <xf numFmtId="0" fontId="2" fillId="26" borderId="0"/>
    <xf numFmtId="0" fontId="2" fillId="26" borderId="0"/>
    <xf numFmtId="0" fontId="2" fillId="26" borderId="0"/>
    <xf numFmtId="0" fontId="2" fillId="26" borderId="0"/>
    <xf numFmtId="0" fontId="2" fillId="26" borderId="0"/>
    <xf numFmtId="0" fontId="2" fillId="26" borderId="0"/>
    <xf numFmtId="0" fontId="2" fillId="27" borderId="0"/>
    <xf numFmtId="0" fontId="2" fillId="27" borderId="0"/>
    <xf numFmtId="0" fontId="2" fillId="27" borderId="0"/>
    <xf numFmtId="0" fontId="2" fillId="27" borderId="0"/>
    <xf numFmtId="0" fontId="2" fillId="27" borderId="0"/>
    <xf numFmtId="0" fontId="2" fillId="27" borderId="0"/>
    <xf numFmtId="0" fontId="2" fillId="28" borderId="0"/>
    <xf numFmtId="0" fontId="2" fillId="28" borderId="0"/>
    <xf numFmtId="0" fontId="2" fillId="28" borderId="0"/>
    <xf numFmtId="0" fontId="2" fillId="28" borderId="0"/>
    <xf numFmtId="0" fontId="2" fillId="28" borderId="0"/>
    <xf numFmtId="0" fontId="2" fillId="28" borderId="0"/>
    <xf numFmtId="0" fontId="2" fillId="29" borderId="0"/>
    <xf numFmtId="0" fontId="2" fillId="29" borderId="0"/>
    <xf numFmtId="0" fontId="2" fillId="29" borderId="0"/>
    <xf numFmtId="0" fontId="2" fillId="29" borderId="0"/>
    <xf numFmtId="0" fontId="2" fillId="29" borderId="0"/>
    <xf numFmtId="0" fontId="2" fillId="29" borderId="0"/>
    <xf numFmtId="43" fontId="9" fillId="0" borderId="0"/>
    <xf numFmtId="43" fontId="2" fillId="0" borderId="0"/>
    <xf numFmtId="43" fontId="2" fillId="0" borderId="0"/>
    <xf numFmtId="43" fontId="9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9" fontId="9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43" fontId="2" fillId="0" borderId="0" applyFont="0" applyFill="0" applyBorder="0" applyAlignment="0" applyProtection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43" fontId="2" fillId="0" borderId="0" applyFont="0" applyFill="0" applyBorder="0" applyAlignment="0" applyProtection="0"/>
    <xf numFmtId="43" fontId="9" fillId="0" borderId="0"/>
    <xf numFmtId="43" fontId="9" fillId="0" borderId="0"/>
    <xf numFmtId="43" fontId="9" fillId="0" borderId="0"/>
    <xf numFmtId="43" fontId="9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3" borderId="0"/>
    <xf numFmtId="0" fontId="2" fillId="23" borderId="0"/>
    <xf numFmtId="0" fontId="2" fillId="23" borderId="0"/>
    <xf numFmtId="0" fontId="2" fillId="23" borderId="0"/>
    <xf numFmtId="0" fontId="2" fillId="23" borderId="0"/>
    <xf numFmtId="0" fontId="2" fillId="23" borderId="0"/>
    <xf numFmtId="0" fontId="2" fillId="23" borderId="0"/>
    <xf numFmtId="0" fontId="2" fillId="23" borderId="0"/>
    <xf numFmtId="0" fontId="2" fillId="23" borderId="0"/>
    <xf numFmtId="0" fontId="2" fillId="23" borderId="0"/>
    <xf numFmtId="0" fontId="2" fillId="23" borderId="0"/>
    <xf numFmtId="0" fontId="2" fillId="23" borderId="0"/>
    <xf numFmtId="0" fontId="2" fillId="23" borderId="0"/>
    <xf numFmtId="0" fontId="2" fillId="23" borderId="0"/>
    <xf numFmtId="0" fontId="2" fillId="23" borderId="0"/>
    <xf numFmtId="0" fontId="2" fillId="23" borderId="0"/>
    <xf numFmtId="0" fontId="2" fillId="23" borderId="0"/>
    <xf numFmtId="0" fontId="2" fillId="23" borderId="0"/>
    <xf numFmtId="0" fontId="2" fillId="23" borderId="0"/>
    <xf numFmtId="0" fontId="2" fillId="23" borderId="0"/>
    <xf numFmtId="0" fontId="2" fillId="23" borderId="0"/>
    <xf numFmtId="0" fontId="2" fillId="23" borderId="0"/>
    <xf numFmtId="0" fontId="2" fillId="23" borderId="0"/>
    <xf numFmtId="0" fontId="2" fillId="23" borderId="0"/>
    <xf numFmtId="0" fontId="2" fillId="23" borderId="0"/>
    <xf numFmtId="0" fontId="2" fillId="23" borderId="0"/>
    <xf numFmtId="0" fontId="2" fillId="23" borderId="0"/>
    <xf numFmtId="0" fontId="2" fillId="23" borderId="0"/>
    <xf numFmtId="0" fontId="2" fillId="23" borderId="0"/>
    <xf numFmtId="0" fontId="2" fillId="23" borderId="0"/>
    <xf numFmtId="0" fontId="2" fillId="23" borderId="0"/>
    <xf numFmtId="0" fontId="2" fillId="23" borderId="0"/>
    <xf numFmtId="0" fontId="2" fillId="23" borderId="0"/>
    <xf numFmtId="0" fontId="2" fillId="23" borderId="0"/>
    <xf numFmtId="0" fontId="2" fillId="23" borderId="0"/>
    <xf numFmtId="0" fontId="2" fillId="23" borderId="0"/>
    <xf numFmtId="0" fontId="2" fillId="23" borderId="0"/>
    <xf numFmtId="0" fontId="2" fillId="23" borderId="0"/>
    <xf numFmtId="0" fontId="2" fillId="23" borderId="0"/>
    <xf numFmtId="0" fontId="2" fillId="23" borderId="0"/>
    <xf numFmtId="0" fontId="2" fillId="23" borderId="0"/>
    <xf numFmtId="0" fontId="2" fillId="23" borderId="0"/>
    <xf numFmtId="0" fontId="2" fillId="24" borderId="0"/>
    <xf numFmtId="0" fontId="2" fillId="24" borderId="0"/>
    <xf numFmtId="0" fontId="2" fillId="24" borderId="0"/>
    <xf numFmtId="0" fontId="2" fillId="24" borderId="0"/>
    <xf numFmtId="0" fontId="2" fillId="24" borderId="0"/>
    <xf numFmtId="0" fontId="2" fillId="24" borderId="0"/>
    <xf numFmtId="0" fontId="2" fillId="25" borderId="0"/>
    <xf numFmtId="0" fontId="2" fillId="25" borderId="0"/>
    <xf numFmtId="0" fontId="2" fillId="25" borderId="0"/>
    <xf numFmtId="0" fontId="2" fillId="25" borderId="0"/>
    <xf numFmtId="0" fontId="2" fillId="25" borderId="0"/>
    <xf numFmtId="0" fontId="2" fillId="25" borderId="0"/>
    <xf numFmtId="0" fontId="2" fillId="26" borderId="0"/>
    <xf numFmtId="0" fontId="2" fillId="26" borderId="0"/>
    <xf numFmtId="0" fontId="2" fillId="26" borderId="0"/>
    <xf numFmtId="0" fontId="2" fillId="26" borderId="0"/>
    <xf numFmtId="0" fontId="2" fillId="26" borderId="0"/>
    <xf numFmtId="0" fontId="2" fillId="26" borderId="0"/>
    <xf numFmtId="0" fontId="2" fillId="27" borderId="0"/>
    <xf numFmtId="0" fontId="2" fillId="27" borderId="0"/>
    <xf numFmtId="0" fontId="2" fillId="27" borderId="0"/>
    <xf numFmtId="0" fontId="2" fillId="27" borderId="0"/>
    <xf numFmtId="0" fontId="2" fillId="27" borderId="0"/>
    <xf numFmtId="0" fontId="2" fillId="27" borderId="0"/>
    <xf numFmtId="0" fontId="2" fillId="28" borderId="0"/>
    <xf numFmtId="0" fontId="2" fillId="28" borderId="0"/>
    <xf numFmtId="0" fontId="2" fillId="28" borderId="0"/>
    <xf numFmtId="0" fontId="2" fillId="28" borderId="0"/>
    <xf numFmtId="0" fontId="2" fillId="28" borderId="0"/>
    <xf numFmtId="0" fontId="2" fillId="28" borderId="0"/>
    <xf numFmtId="0" fontId="2" fillId="29" borderId="0"/>
    <xf numFmtId="0" fontId="2" fillId="29" borderId="0"/>
    <xf numFmtId="0" fontId="2" fillId="29" borderId="0"/>
    <xf numFmtId="0" fontId="2" fillId="29" borderId="0"/>
    <xf numFmtId="0" fontId="2" fillId="29" borderId="0"/>
    <xf numFmtId="0" fontId="2" fillId="29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43" fontId="2" fillId="0" borderId="0" applyFont="0" applyFill="0" applyBorder="0" applyAlignment="0" applyProtection="0"/>
  </cellStyleXfs>
  <cellXfs count="344">
    <xf numFmtId="37" fontId="0" fillId="0" borderId="0" xfId="0"/>
    <xf numFmtId="37" fontId="11" fillId="0" borderId="0" xfId="0" applyFont="1"/>
    <xf numFmtId="37" fontId="11" fillId="0" borderId="0" xfId="0" applyFont="1" applyAlignment="1">
      <alignment horizontal="left"/>
    </xf>
    <xf numFmtId="1" fontId="11" fillId="0" borderId="0" xfId="0" applyNumberFormat="1" applyFont="1" applyAlignment="1">
      <alignment horizontal="center"/>
    </xf>
    <xf numFmtId="37" fontId="11" fillId="0" borderId="0" xfId="0" applyFont="1" applyAlignment="1">
      <alignment horizontal="center"/>
    </xf>
    <xf numFmtId="37" fontId="11" fillId="0" borderId="0" xfId="0" quotePrefix="1" applyFont="1" applyAlignment="1">
      <alignment horizontal="center"/>
    </xf>
    <xf numFmtId="10" fontId="11" fillId="0" borderId="0" xfId="0" applyNumberFormat="1" applyFont="1"/>
    <xf numFmtId="49" fontId="11" fillId="0" borderId="0" xfId="0" quotePrefix="1" applyNumberFormat="1" applyFont="1"/>
    <xf numFmtId="37" fontId="13" fillId="0" borderId="0" xfId="0" applyFont="1" applyAlignment="1" applyProtection="1">
      <alignment horizontal="center"/>
      <protection locked="0"/>
    </xf>
    <xf numFmtId="37" fontId="14" fillId="0" borderId="0" xfId="0" applyFont="1"/>
    <xf numFmtId="37" fontId="15" fillId="0" borderId="0" xfId="0" applyFont="1" applyAlignment="1">
      <alignment horizontal="center"/>
    </xf>
    <xf numFmtId="37" fontId="15" fillId="0" borderId="0" xfId="0" applyFont="1"/>
    <xf numFmtId="37" fontId="15" fillId="0" borderId="0" xfId="0" applyFont="1" applyAlignment="1">
      <alignment horizontal="left"/>
    </xf>
    <xf numFmtId="38" fontId="15" fillId="0" borderId="0" xfId="0" applyNumberFormat="1" applyFont="1"/>
    <xf numFmtId="37" fontId="15" fillId="0" borderId="0" xfId="0" quotePrefix="1" applyFont="1" applyAlignment="1">
      <alignment horizontal="left"/>
    </xf>
    <xf numFmtId="37" fontId="16" fillId="0" borderId="0" xfId="631" applyNumberFormat="1" applyFont="1" applyAlignment="1" applyProtection="1"/>
    <xf numFmtId="37" fontId="15" fillId="3" borderId="0" xfId="0" applyFont="1" applyFill="1"/>
    <xf numFmtId="38" fontId="15" fillId="3" borderId="0" xfId="0" applyNumberFormat="1" applyFont="1" applyFill="1" applyAlignment="1">
      <alignment horizontal="center"/>
    </xf>
    <xf numFmtId="37" fontId="15" fillId="3" borderId="0" xfId="0" applyFont="1" applyFill="1" applyAlignment="1">
      <alignment horizontal="center"/>
    </xf>
    <xf numFmtId="37" fontId="15" fillId="3" borderId="0" xfId="0" quotePrefix="1" applyFont="1" applyFill="1" applyAlignment="1">
      <alignment horizontal="center"/>
    </xf>
    <xf numFmtId="37" fontId="17" fillId="0" borderId="1" xfId="0" quotePrefix="1" applyFont="1" applyBorder="1" applyProtection="1">
      <protection locked="0"/>
    </xf>
    <xf numFmtId="37" fontId="15" fillId="3" borderId="0" xfId="0" quotePrefix="1" applyFont="1" applyFill="1"/>
    <xf numFmtId="37" fontId="15" fillId="3" borderId="0" xfId="0" quotePrefix="1" applyFont="1" applyFill="1" applyAlignment="1">
      <alignment horizontal="left"/>
    </xf>
    <xf numFmtId="38" fontId="15" fillId="3" borderId="0" xfId="0" applyNumberFormat="1" applyFont="1" applyFill="1"/>
    <xf numFmtId="165" fontId="15" fillId="3" borderId="0" xfId="0" applyNumberFormat="1" applyFont="1" applyFill="1" applyAlignment="1">
      <alignment horizontal="center"/>
    </xf>
    <xf numFmtId="37" fontId="15" fillId="3" borderId="0" xfId="0" quotePrefix="1" applyFont="1" applyFill="1" applyAlignment="1">
      <alignment horizontal="fill"/>
    </xf>
    <xf numFmtId="37" fontId="17" fillId="0" borderId="1" xfId="547" quotePrefix="1" applyNumberFormat="1" applyFont="1" applyBorder="1" applyProtection="1">
      <protection locked="0"/>
    </xf>
    <xf numFmtId="37" fontId="17" fillId="0" borderId="1" xfId="547" applyNumberFormat="1" applyFont="1" applyBorder="1" applyProtection="1">
      <protection locked="0"/>
    </xf>
    <xf numFmtId="37" fontId="15" fillId="7" borderId="0" xfId="0" applyFont="1" applyFill="1"/>
    <xf numFmtId="37" fontId="15" fillId="7" borderId="0" xfId="0" quotePrefix="1" applyFont="1" applyFill="1" applyAlignment="1">
      <alignment horizontal="left" indent="1"/>
    </xf>
    <xf numFmtId="43" fontId="15" fillId="3" borderId="0" xfId="547" applyFont="1" applyFill="1"/>
    <xf numFmtId="37" fontId="17" fillId="4" borderId="1" xfId="0" quotePrefix="1" applyFont="1" applyFill="1" applyBorder="1" applyProtection="1">
      <protection locked="0"/>
    </xf>
    <xf numFmtId="37" fontId="15" fillId="3" borderId="0" xfId="547" quotePrefix="1" applyNumberFormat="1" applyFont="1" applyFill="1" applyAlignment="1">
      <alignment horizontal="fill"/>
    </xf>
    <xf numFmtId="39" fontId="15" fillId="3" borderId="0" xfId="0" applyNumberFormat="1" applyFont="1" applyFill="1"/>
    <xf numFmtId="37" fontId="15" fillId="3" borderId="0" xfId="0" applyFont="1" applyFill="1" applyAlignment="1">
      <alignment horizontal="centerContinuous"/>
    </xf>
    <xf numFmtId="37" fontId="15" fillId="7" borderId="0" xfId="0" quotePrefix="1" applyFont="1" applyFill="1" applyAlignment="1">
      <alignment horizontal="left"/>
    </xf>
    <xf numFmtId="37" fontId="15" fillId="7" borderId="0" xfId="0" applyFont="1" applyFill="1" applyAlignment="1">
      <alignment horizontal="right"/>
    </xf>
    <xf numFmtId="38" fontId="17" fillId="4" borderId="8" xfId="0" applyNumberFormat="1" applyFont="1" applyFill="1" applyBorder="1" applyProtection="1">
      <protection locked="0"/>
    </xf>
    <xf numFmtId="38" fontId="17" fillId="4" borderId="2" xfId="0" applyNumberFormat="1" applyFont="1" applyFill="1" applyBorder="1" applyProtection="1">
      <protection locked="0"/>
    </xf>
    <xf numFmtId="37" fontId="15" fillId="7" borderId="0" xfId="0" applyFont="1" applyFill="1" applyAlignment="1">
      <alignment horizontal="left"/>
    </xf>
    <xf numFmtId="37" fontId="17" fillId="3" borderId="0" xfId="0" applyFont="1" applyFill="1" applyAlignment="1">
      <alignment horizontal="centerContinuous"/>
    </xf>
    <xf numFmtId="37" fontId="15" fillId="3" borderId="0" xfId="0" applyFont="1" applyFill="1" applyAlignment="1">
      <alignment horizontal="right"/>
    </xf>
    <xf numFmtId="38" fontId="17" fillId="4" borderId="1" xfId="0" applyNumberFormat="1" applyFont="1" applyFill="1" applyBorder="1" applyProtection="1">
      <protection locked="0"/>
    </xf>
    <xf numFmtId="38" fontId="15" fillId="3" borderId="0" xfId="0" applyNumberFormat="1" applyFont="1" applyFill="1" applyAlignment="1">
      <alignment horizontal="right"/>
    </xf>
    <xf numFmtId="37" fontId="15" fillId="3" borderId="0" xfId="0" quotePrefix="1" applyFont="1" applyFill="1" applyAlignment="1">
      <alignment horizontal="centerContinuous"/>
    </xf>
    <xf numFmtId="37" fontId="17" fillId="4" borderId="1" xfId="0" applyFont="1" applyFill="1" applyBorder="1" applyProtection="1">
      <protection locked="0"/>
    </xf>
    <xf numFmtId="37" fontId="17" fillId="3" borderId="0" xfId="0" quotePrefix="1" applyFont="1" applyFill="1" applyAlignment="1">
      <alignment horizontal="left"/>
    </xf>
    <xf numFmtId="37" fontId="17" fillId="3" borderId="0" xfId="0" applyFont="1" applyFill="1" applyAlignment="1">
      <alignment horizontal="center"/>
    </xf>
    <xf numFmtId="38" fontId="17" fillId="3" borderId="0" xfId="0" applyNumberFormat="1" applyFont="1" applyFill="1" applyAlignment="1">
      <alignment horizontal="center"/>
    </xf>
    <xf numFmtId="38" fontId="17" fillId="3" borderId="0" xfId="0" applyNumberFormat="1" applyFont="1" applyFill="1"/>
    <xf numFmtId="37" fontId="17" fillId="3" borderId="0" xfId="0" applyFont="1" applyFill="1"/>
    <xf numFmtId="37" fontId="15" fillId="3" borderId="0" xfId="0" applyFont="1" applyFill="1" applyAlignment="1">
      <alignment horizontal="left"/>
    </xf>
    <xf numFmtId="38" fontId="17" fillId="3" borderId="8" xfId="0" applyNumberFormat="1" applyFont="1" applyFill="1" applyBorder="1" applyAlignment="1" applyProtection="1">
      <alignment horizontal="center"/>
      <protection locked="0"/>
    </xf>
    <xf numFmtId="37" fontId="17" fillId="7" borderId="0" xfId="0" applyFont="1" applyFill="1" applyAlignment="1">
      <alignment horizontal="centerContinuous"/>
    </xf>
    <xf numFmtId="37" fontId="15" fillId="7" borderId="0" xfId="0" applyFont="1" applyFill="1" applyAlignment="1">
      <alignment horizontal="left" indent="1"/>
    </xf>
    <xf numFmtId="10" fontId="15" fillId="0" borderId="0" xfId="939" applyNumberFormat="1" applyFont="1"/>
    <xf numFmtId="37" fontId="15" fillId="7" borderId="0" xfId="0" applyFont="1" applyFill="1" applyAlignment="1">
      <alignment horizontal="left" indent="2"/>
    </xf>
    <xf numFmtId="37" fontId="15" fillId="7" borderId="0" xfId="0" quotePrefix="1" applyFont="1" applyFill="1" applyAlignment="1">
      <alignment horizontal="left" indent="2"/>
    </xf>
    <xf numFmtId="39" fontId="15" fillId="0" borderId="0" xfId="0" applyNumberFormat="1" applyFont="1"/>
    <xf numFmtId="10" fontId="15" fillId="0" borderId="0" xfId="0" applyNumberFormat="1" applyFont="1"/>
    <xf numFmtId="1" fontId="15" fillId="0" borderId="0" xfId="0" applyNumberFormat="1" applyFont="1" applyAlignment="1">
      <alignment horizontal="center"/>
    </xf>
    <xf numFmtId="37" fontId="15" fillId="0" borderId="0" xfId="0" applyFont="1" applyAlignment="1">
      <alignment horizontal="right"/>
    </xf>
    <xf numFmtId="37" fontId="18" fillId="0" borderId="0" xfId="0" applyFont="1"/>
    <xf numFmtId="37" fontId="13" fillId="0" borderId="0" xfId="0" applyFont="1" applyAlignment="1">
      <alignment horizontal="center"/>
    </xf>
    <xf numFmtId="37" fontId="15" fillId="0" borderId="0" xfId="0" quotePrefix="1" applyFont="1"/>
    <xf numFmtId="37" fontId="19" fillId="0" borderId="0" xfId="0" applyFont="1" applyAlignment="1">
      <alignment vertical="center" readingOrder="1"/>
    </xf>
    <xf numFmtId="37" fontId="21" fillId="0" borderId="0" xfId="0" applyFont="1" applyAlignment="1">
      <alignment vertical="center" readingOrder="1"/>
    </xf>
    <xf numFmtId="37" fontId="22" fillId="0" borderId="0" xfId="0" quotePrefix="1" applyFont="1"/>
    <xf numFmtId="37" fontId="22" fillId="0" borderId="0" xfId="0" applyFont="1"/>
    <xf numFmtId="37" fontId="11" fillId="0" borderId="0" xfId="0" quotePrefix="1" applyFont="1" applyAlignment="1">
      <alignment horizontal="right"/>
    </xf>
    <xf numFmtId="37" fontId="11" fillId="0" borderId="0" xfId="0" applyFont="1" applyAlignment="1">
      <alignment horizontal="centerContinuous"/>
    </xf>
    <xf numFmtId="37" fontId="23" fillId="0" borderId="1" xfId="0" applyFont="1" applyBorder="1"/>
    <xf numFmtId="37" fontId="23" fillId="0" borderId="8" xfId="0" applyFont="1" applyBorder="1"/>
    <xf numFmtId="37" fontId="11" fillId="0" borderId="6" xfId="0" applyFont="1" applyBorder="1"/>
    <xf numFmtId="37" fontId="11" fillId="0" borderId="8" xfId="0" applyFont="1" applyBorder="1"/>
    <xf numFmtId="37" fontId="23" fillId="0" borderId="2" xfId="0" applyFont="1" applyBorder="1"/>
    <xf numFmtId="37" fontId="23" fillId="0" borderId="13" xfId="0" applyFont="1" applyBorder="1"/>
    <xf numFmtId="37" fontId="23" fillId="0" borderId="0" xfId="0" applyFont="1"/>
    <xf numFmtId="37" fontId="23" fillId="0" borderId="4" xfId="0" applyFont="1" applyBorder="1"/>
    <xf numFmtId="37" fontId="11" fillId="0" borderId="13" xfId="0" applyFont="1" applyBorder="1"/>
    <xf numFmtId="37" fontId="11" fillId="0" borderId="10" xfId="0" applyFont="1" applyBorder="1"/>
    <xf numFmtId="37" fontId="23" fillId="0" borderId="14" xfId="0" applyFont="1" applyBorder="1" applyAlignment="1">
      <alignment horizontal="centerContinuous"/>
    </xf>
    <xf numFmtId="37" fontId="23" fillId="0" borderId="2" xfId="0" applyFont="1" applyBorder="1" applyAlignment="1">
      <alignment horizontal="centerContinuous"/>
    </xf>
    <xf numFmtId="37" fontId="23" fillId="0" borderId="8" xfId="0" applyFont="1" applyBorder="1" applyAlignment="1">
      <alignment horizontal="centerContinuous"/>
    </xf>
    <xf numFmtId="37" fontId="11" fillId="0" borderId="8" xfId="0" applyFont="1" applyBorder="1" applyAlignment="1">
      <alignment horizontal="centerContinuous"/>
    </xf>
    <xf numFmtId="37" fontId="11" fillId="0" borderId="2" xfId="0" applyFont="1" applyBorder="1" applyAlignment="1">
      <alignment horizontal="centerContinuous"/>
    </xf>
    <xf numFmtId="37" fontId="23" fillId="0" borderId="1" xfId="0" applyFont="1" applyBorder="1" applyAlignment="1">
      <alignment horizontal="center"/>
    </xf>
    <xf numFmtId="37" fontId="23" fillId="0" borderId="2" xfId="0" applyFont="1" applyBorder="1" applyAlignment="1">
      <alignment horizontal="center"/>
    </xf>
    <xf numFmtId="37" fontId="23" fillId="0" borderId="2" xfId="0" quotePrefix="1" applyFont="1" applyBorder="1" applyAlignment="1">
      <alignment horizontal="left"/>
    </xf>
    <xf numFmtId="37" fontId="23" fillId="0" borderId="12" xfId="0" applyFont="1" applyBorder="1"/>
    <xf numFmtId="37" fontId="11" fillId="0" borderId="4" xfId="0" applyFont="1" applyBorder="1"/>
    <xf numFmtId="37" fontId="23" fillId="0" borderId="8" xfId="0" quotePrefix="1" applyFont="1" applyBorder="1" applyAlignment="1">
      <alignment horizontal="left"/>
    </xf>
    <xf numFmtId="37" fontId="11" fillId="0" borderId="2" xfId="0" applyFont="1" applyBorder="1"/>
    <xf numFmtId="37" fontId="11" fillId="0" borderId="3" xfId="0" applyFont="1" applyBorder="1"/>
    <xf numFmtId="37" fontId="23" fillId="0" borderId="0" xfId="0" applyFont="1" applyAlignment="1">
      <alignment horizontal="left"/>
    </xf>
    <xf numFmtId="37" fontId="11" fillId="2" borderId="0" xfId="0" applyFont="1" applyFill="1"/>
    <xf numFmtId="37" fontId="11" fillId="2" borderId="4" xfId="0" applyFont="1" applyFill="1" applyBorder="1"/>
    <xf numFmtId="37" fontId="11" fillId="0" borderId="9" xfId="0" applyFont="1" applyBorder="1"/>
    <xf numFmtId="37" fontId="23" fillId="0" borderId="12" xfId="0" applyFont="1" applyBorder="1" applyAlignment="1">
      <alignment horizontal="left"/>
    </xf>
    <xf numFmtId="37" fontId="23" fillId="0" borderId="10" xfId="0" applyFont="1" applyBorder="1" applyAlignment="1">
      <alignment horizontal="right"/>
    </xf>
    <xf numFmtId="37" fontId="11" fillId="2" borderId="12" xfId="0" applyFont="1" applyFill="1" applyBorder="1"/>
    <xf numFmtId="37" fontId="11" fillId="2" borderId="10" xfId="0" applyFont="1" applyFill="1" applyBorder="1"/>
    <xf numFmtId="37" fontId="15" fillId="0" borderId="0" xfId="0" quotePrefix="1" applyFont="1" applyAlignment="1">
      <alignment horizontal="right"/>
    </xf>
    <xf numFmtId="37" fontId="15" fillId="0" borderId="16" xfId="0" applyFont="1" applyBorder="1"/>
    <xf numFmtId="37" fontId="15" fillId="0" borderId="17" xfId="0" applyFont="1" applyBorder="1"/>
    <xf numFmtId="37" fontId="15" fillId="0" borderId="18" xfId="0" applyFont="1" applyBorder="1"/>
    <xf numFmtId="37" fontId="15" fillId="0" borderId="19" xfId="0" applyFont="1" applyBorder="1"/>
    <xf numFmtId="37" fontId="15" fillId="0" borderId="20" xfId="0" applyFont="1" applyBorder="1"/>
    <xf numFmtId="37" fontId="15" fillId="0" borderId="21" xfId="0" applyFont="1" applyBorder="1"/>
    <xf numFmtId="37" fontId="15" fillId="0" borderId="22" xfId="0" applyFont="1" applyBorder="1"/>
    <xf numFmtId="37" fontId="15" fillId="0" borderId="23" xfId="0" applyFont="1" applyBorder="1"/>
    <xf numFmtId="37" fontId="15" fillId="0" borderId="17" xfId="0" applyFont="1" applyBorder="1" applyAlignment="1">
      <alignment horizontal="center"/>
    </xf>
    <xf numFmtId="37" fontId="15" fillId="0" borderId="17" xfId="0" applyFont="1" applyBorder="1" applyAlignment="1">
      <alignment horizontal="right"/>
    </xf>
    <xf numFmtId="37" fontId="15" fillId="0" borderId="24" xfId="0" applyFont="1" applyBorder="1"/>
    <xf numFmtId="37" fontId="15" fillId="0" borderId="8" xfId="0" applyFont="1" applyBorder="1"/>
    <xf numFmtId="37" fontId="15" fillId="0" borderId="8" xfId="0" applyFont="1" applyBorder="1" applyAlignment="1">
      <alignment horizontal="center"/>
    </xf>
    <xf numFmtId="37" fontId="15" fillId="0" borderId="25" xfId="0" applyFont="1" applyBorder="1"/>
    <xf numFmtId="37" fontId="15" fillId="0" borderId="26" xfId="0" applyFont="1" applyBorder="1"/>
    <xf numFmtId="37" fontId="15" fillId="0" borderId="6" xfId="0" applyFont="1" applyBorder="1"/>
    <xf numFmtId="37" fontId="15" fillId="0" borderId="27" xfId="0" applyFont="1" applyBorder="1"/>
    <xf numFmtId="37" fontId="15" fillId="0" borderId="28" xfId="0" quotePrefix="1" applyFont="1" applyBorder="1" applyAlignment="1">
      <alignment horizontal="left"/>
    </xf>
    <xf numFmtId="37" fontId="15" fillId="0" borderId="12" xfId="0" applyFont="1" applyBorder="1"/>
    <xf numFmtId="37" fontId="15" fillId="0" borderId="29" xfId="0" applyFont="1" applyBorder="1"/>
    <xf numFmtId="37" fontId="15" fillId="0" borderId="28" xfId="0" applyFont="1" applyBorder="1" applyAlignment="1">
      <alignment horizontal="center"/>
    </xf>
    <xf numFmtId="37" fontId="15" fillId="0" borderId="30" xfId="0" applyFont="1" applyBorder="1"/>
    <xf numFmtId="37" fontId="15" fillId="0" borderId="31" xfId="0" applyFont="1" applyBorder="1"/>
    <xf numFmtId="37" fontId="15" fillId="0" borderId="31" xfId="0" applyFont="1" applyBorder="1" applyAlignment="1">
      <alignment horizontal="center"/>
    </xf>
    <xf numFmtId="37" fontId="15" fillId="0" borderId="32" xfId="0" applyFont="1" applyBorder="1"/>
    <xf numFmtId="37" fontId="23" fillId="0" borderId="0" xfId="0" quotePrefix="1" applyFont="1" applyAlignment="1">
      <alignment horizontal="left"/>
    </xf>
    <xf numFmtId="37" fontId="23" fillId="0" borderId="5" xfId="0" applyFont="1" applyBorder="1" applyAlignment="1">
      <alignment horizontal="centerContinuous"/>
    </xf>
    <xf numFmtId="37" fontId="11" fillId="0" borderId="6" xfId="0" applyFont="1" applyBorder="1" applyAlignment="1">
      <alignment horizontal="centerContinuous"/>
    </xf>
    <xf numFmtId="37" fontId="11" fillId="0" borderId="7" xfId="0" applyFont="1" applyBorder="1" applyAlignment="1">
      <alignment horizontal="centerContinuous"/>
    </xf>
    <xf numFmtId="37" fontId="23" fillId="0" borderId="11" xfId="0" applyFont="1" applyBorder="1"/>
    <xf numFmtId="37" fontId="23" fillId="0" borderId="2" xfId="0" quotePrefix="1" applyFont="1" applyBorder="1" applyAlignment="1">
      <alignment horizontal="centerContinuous"/>
    </xf>
    <xf numFmtId="37" fontId="23" fillId="0" borderId="3" xfId="0" applyFont="1" applyBorder="1" applyAlignment="1">
      <alignment horizontal="center"/>
    </xf>
    <xf numFmtId="37" fontId="23" fillId="0" borderId="2" xfId="0" quotePrefix="1" applyFont="1" applyBorder="1"/>
    <xf numFmtId="37" fontId="23" fillId="0" borderId="13" xfId="0" applyFont="1" applyBorder="1" applyAlignment="1">
      <alignment horizontal="center"/>
    </xf>
    <xf numFmtId="37" fontId="23" fillId="0" borderId="0" xfId="0" quotePrefix="1" applyFont="1"/>
    <xf numFmtId="37" fontId="23" fillId="0" borderId="4" xfId="0" quotePrefix="1" applyFont="1" applyBorder="1"/>
    <xf numFmtId="37" fontId="23" fillId="0" borderId="13" xfId="0" applyFont="1" applyBorder="1" applyAlignment="1">
      <alignment horizontal="centerContinuous"/>
    </xf>
    <xf numFmtId="37" fontId="11" fillId="0" borderId="4" xfId="0" applyFont="1" applyBorder="1" applyAlignment="1">
      <alignment horizontal="centerContinuous"/>
    </xf>
    <xf numFmtId="37" fontId="23" fillId="0" borderId="7" xfId="0" applyFont="1" applyBorder="1" applyAlignment="1">
      <alignment horizontal="centerContinuous"/>
    </xf>
    <xf numFmtId="37" fontId="23" fillId="0" borderId="14" xfId="0" applyFont="1" applyBorder="1" applyAlignment="1">
      <alignment horizontal="left"/>
    </xf>
    <xf numFmtId="37" fontId="11" fillId="0" borderId="12" xfId="0" applyFont="1" applyBorder="1"/>
    <xf numFmtId="37" fontId="11" fillId="0" borderId="7" xfId="0" applyFont="1" applyBorder="1"/>
    <xf numFmtId="37" fontId="11" fillId="0" borderId="15" xfId="0" applyFont="1" applyBorder="1"/>
    <xf numFmtId="37" fontId="23" fillId="0" borderId="12" xfId="0" quotePrefix="1" applyFont="1" applyBorder="1" applyAlignment="1">
      <alignment horizontal="left"/>
    </xf>
    <xf numFmtId="37" fontId="11" fillId="0" borderId="12" xfId="0" quotePrefix="1" applyFont="1" applyBorder="1"/>
    <xf numFmtId="37" fontId="11" fillId="0" borderId="12" xfId="0" quotePrefix="1" applyFont="1" applyBorder="1" applyAlignment="1">
      <alignment horizontal="left"/>
    </xf>
    <xf numFmtId="37" fontId="23" fillId="0" borderId="0" xfId="0" applyFont="1" applyAlignment="1">
      <alignment horizontal="centerContinuous"/>
    </xf>
    <xf numFmtId="37" fontId="23" fillId="0" borderId="0" xfId="0" quotePrefix="1" applyFont="1" applyAlignment="1">
      <alignment horizontal="center"/>
    </xf>
    <xf numFmtId="37" fontId="23" fillId="0" borderId="9" xfId="0" quotePrefix="1" applyFont="1" applyBorder="1"/>
    <xf numFmtId="37" fontId="23" fillId="0" borderId="9" xfId="0" applyFont="1" applyBorder="1"/>
    <xf numFmtId="37" fontId="11" fillId="0" borderId="1" xfId="0" applyFont="1" applyBorder="1"/>
    <xf numFmtId="37" fontId="23" fillId="0" borderId="4" xfId="0" applyFont="1" applyBorder="1" applyAlignment="1">
      <alignment horizontal="centerContinuous"/>
    </xf>
    <xf numFmtId="37" fontId="23" fillId="0" borderId="6" xfId="0" applyFont="1" applyBorder="1" applyAlignment="1">
      <alignment horizontal="centerContinuous"/>
    </xf>
    <xf numFmtId="37" fontId="23" fillId="0" borderId="1" xfId="0" applyFont="1" applyBorder="1" applyAlignment="1">
      <alignment horizontal="centerContinuous"/>
    </xf>
    <xf numFmtId="37" fontId="11" fillId="0" borderId="0" xfId="0" quotePrefix="1" applyFont="1" applyAlignment="1">
      <alignment horizontal="left"/>
    </xf>
    <xf numFmtId="37" fontId="23" fillId="0" borderId="7" xfId="0" applyFont="1" applyBorder="1"/>
    <xf numFmtId="37" fontId="23" fillId="0" borderId="7" xfId="0" applyFont="1" applyBorder="1" applyAlignment="1">
      <alignment horizontal="center"/>
    </xf>
    <xf numFmtId="37" fontId="23" fillId="0" borderId="3" xfId="0" applyFont="1" applyBorder="1"/>
    <xf numFmtId="37" fontId="23" fillId="0" borderId="4" xfId="0" applyFont="1" applyBorder="1" applyAlignment="1">
      <alignment horizontal="center"/>
    </xf>
    <xf numFmtId="37" fontId="23" fillId="0" borderId="3" xfId="0" applyFont="1" applyBorder="1" applyAlignment="1">
      <alignment horizontal="centerContinuous"/>
    </xf>
    <xf numFmtId="37" fontId="23" fillId="2" borderId="2" xfId="0" applyFont="1" applyFill="1" applyBorder="1"/>
    <xf numFmtId="37" fontId="23" fillId="0" borderId="10" xfId="0" applyFont="1" applyBorder="1"/>
    <xf numFmtId="37" fontId="23" fillId="0" borderId="10" xfId="0" applyFont="1" applyBorder="1" applyAlignment="1">
      <alignment horizontal="center"/>
    </xf>
    <xf numFmtId="164" fontId="23" fillId="0" borderId="2" xfId="0" applyNumberFormat="1" applyFont="1" applyBorder="1"/>
    <xf numFmtId="37" fontId="23" fillId="0" borderId="0" xfId="0" applyFont="1" applyAlignment="1">
      <alignment horizontal="center"/>
    </xf>
    <xf numFmtId="164" fontId="23" fillId="0" borderId="2" xfId="0" applyNumberFormat="1" applyFont="1" applyBorder="1" applyAlignment="1">
      <alignment horizontal="right"/>
    </xf>
    <xf numFmtId="164" fontId="23" fillId="0" borderId="1" xfId="0" applyNumberFormat="1" applyFont="1" applyBorder="1"/>
    <xf numFmtId="164" fontId="23" fillId="0" borderId="3" xfId="0" applyNumberFormat="1" applyFont="1" applyBorder="1"/>
    <xf numFmtId="164" fontId="23" fillId="0" borderId="2" xfId="0" quotePrefix="1" applyNumberFormat="1" applyFont="1" applyBorder="1" applyAlignment="1">
      <alignment horizontal="left"/>
    </xf>
    <xf numFmtId="37" fontId="23" fillId="0" borderId="14" xfId="0" applyFont="1" applyBorder="1" applyAlignment="1">
      <alignment horizontal="center"/>
    </xf>
    <xf numFmtId="37" fontId="23" fillId="0" borderId="8" xfId="0" applyFont="1" applyBorder="1" applyAlignment="1">
      <alignment horizontal="center"/>
    </xf>
    <xf numFmtId="37" fontId="23" fillId="0" borderId="14" xfId="0" applyFont="1" applyBorder="1"/>
    <xf numFmtId="37" fontId="11" fillId="0" borderId="14" xfId="0" applyFont="1" applyBorder="1"/>
    <xf numFmtId="37" fontId="24" fillId="0" borderId="0" xfId="0" applyFont="1" applyAlignment="1">
      <alignment horizontal="centerContinuous"/>
    </xf>
    <xf numFmtId="37" fontId="15" fillId="0" borderId="0" xfId="0" applyFont="1" applyAlignment="1">
      <alignment horizontal="centerContinuous"/>
    </xf>
    <xf numFmtId="37" fontId="24" fillId="0" borderId="0" xfId="0" applyFont="1"/>
    <xf numFmtId="37" fontId="24" fillId="0" borderId="5" xfId="0" applyFont="1" applyBorder="1"/>
    <xf numFmtId="37" fontId="24" fillId="0" borderId="6" xfId="0" quotePrefix="1" applyFont="1" applyBorder="1" applyAlignment="1">
      <alignment horizontal="centerContinuous"/>
    </xf>
    <xf numFmtId="37" fontId="24" fillId="0" borderId="7" xfId="0" applyFont="1" applyBorder="1" applyAlignment="1">
      <alignment horizontal="centerContinuous"/>
    </xf>
    <xf numFmtId="37" fontId="24" fillId="0" borderId="1" xfId="0" applyFont="1" applyBorder="1"/>
    <xf numFmtId="37" fontId="24" fillId="0" borderId="2" xfId="0" applyFont="1" applyBorder="1" applyAlignment="1">
      <alignment horizontal="centerContinuous"/>
    </xf>
    <xf numFmtId="37" fontId="24" fillId="0" borderId="2" xfId="0" applyFont="1" applyBorder="1"/>
    <xf numFmtId="37" fontId="24" fillId="0" borderId="8" xfId="0" applyFont="1" applyBorder="1" applyAlignment="1">
      <alignment horizontal="centerContinuous"/>
    </xf>
    <xf numFmtId="37" fontId="24" fillId="0" borderId="8" xfId="0" applyFont="1" applyBorder="1"/>
    <xf numFmtId="37" fontId="24" fillId="0" borderId="9" xfId="0" applyFont="1" applyBorder="1"/>
    <xf numFmtId="37" fontId="24" fillId="0" borderId="10" xfId="0" applyFont="1" applyBorder="1"/>
    <xf numFmtId="37" fontId="24" fillId="0" borderId="11" xfId="0" applyFont="1" applyBorder="1"/>
    <xf numFmtId="37" fontId="24" fillId="0" borderId="6" xfId="0" applyFont="1" applyBorder="1" applyAlignment="1">
      <alignment horizontal="centerContinuous"/>
    </xf>
    <xf numFmtId="37" fontId="24" fillId="0" borderId="3" xfId="0" applyFont="1" applyBorder="1"/>
    <xf numFmtId="37" fontId="24" fillId="0" borderId="4" xfId="0" applyFont="1" applyBorder="1" applyAlignment="1">
      <alignment horizontal="centerContinuous"/>
    </xf>
    <xf numFmtId="37" fontId="24" fillId="0" borderId="2" xfId="0" quotePrefix="1" applyFont="1" applyBorder="1" applyAlignment="1">
      <alignment horizontal="center"/>
    </xf>
    <xf numFmtId="37" fontId="24" fillId="0" borderId="6" xfId="0" applyFont="1" applyBorder="1" applyAlignment="1">
      <alignment horizontal="center"/>
    </xf>
    <xf numFmtId="37" fontId="24" fillId="0" borderId="7" xfId="0" applyFont="1" applyBorder="1" applyAlignment="1">
      <alignment horizontal="center"/>
    </xf>
    <xf numFmtId="37" fontId="24" fillId="0" borderId="8" xfId="0" applyFont="1" applyBorder="1" applyAlignment="1">
      <alignment horizontal="left"/>
    </xf>
    <xf numFmtId="37" fontId="24" fillId="0" borderId="2" xfId="0" quotePrefix="1" applyFont="1" applyBorder="1"/>
    <xf numFmtId="37" fontId="8" fillId="0" borderId="2" xfId="0" applyFont="1" applyBorder="1"/>
    <xf numFmtId="37" fontId="8" fillId="0" borderId="2" xfId="0" quotePrefix="1" applyFont="1" applyBorder="1"/>
    <xf numFmtId="37" fontId="8" fillId="0" borderId="2" xfId="0" applyFont="1" applyBorder="1" applyAlignment="1">
      <alignment horizontal="left" indent="1"/>
    </xf>
    <xf numFmtId="37" fontId="24" fillId="0" borderId="2" xfId="0" applyFont="1" applyBorder="1" applyAlignment="1">
      <alignment horizontal="left" indent="1"/>
    </xf>
    <xf numFmtId="37" fontId="24" fillId="0" borderId="12" xfId="0" applyFont="1" applyBorder="1"/>
    <xf numFmtId="37" fontId="24" fillId="0" borderId="1" xfId="0" applyFont="1" applyBorder="1" applyAlignment="1">
      <alignment horizontal="right"/>
    </xf>
    <xf numFmtId="37" fontId="15" fillId="0" borderId="14" xfId="0" applyFont="1" applyBorder="1"/>
    <xf numFmtId="37" fontId="15" fillId="0" borderId="0" xfId="0" applyFont="1" applyAlignment="1">
      <alignment horizontal="center" vertical="center"/>
    </xf>
    <xf numFmtId="1" fontId="15" fillId="0" borderId="0" xfId="0" applyNumberFormat="1" applyFont="1" applyAlignment="1">
      <alignment horizontal="right"/>
    </xf>
    <xf numFmtId="1" fontId="15" fillId="0" borderId="0" xfId="0" applyNumberFormat="1" applyFont="1" applyAlignment="1">
      <alignment horizontal="left"/>
    </xf>
    <xf numFmtId="49" fontId="15" fillId="0" borderId="0" xfId="0" applyNumberFormat="1" applyFont="1" applyAlignment="1">
      <alignment horizontal="left"/>
    </xf>
    <xf numFmtId="2" fontId="15" fillId="0" borderId="0" xfId="0" applyNumberFormat="1" applyFont="1"/>
    <xf numFmtId="37" fontId="26" fillId="0" borderId="0" xfId="0" applyFont="1"/>
    <xf numFmtId="43" fontId="15" fillId="7" borderId="0" xfId="547" applyFont="1" applyFill="1"/>
    <xf numFmtId="38" fontId="17" fillId="4" borderId="1" xfId="0" applyNumberFormat="1" applyFont="1" applyFill="1" applyBorder="1" applyAlignment="1" applyProtection="1">
      <alignment horizontal="right"/>
      <protection locked="0"/>
    </xf>
    <xf numFmtId="38" fontId="17" fillId="0" borderId="1" xfId="0" applyNumberFormat="1" applyFont="1" applyBorder="1" applyProtection="1">
      <protection locked="0"/>
    </xf>
    <xf numFmtId="37" fontId="20" fillId="7" borderId="0" xfId="0" applyFont="1" applyFill="1"/>
    <xf numFmtId="2" fontId="11" fillId="0" borderId="0" xfId="0" applyNumberFormat="1" applyFont="1"/>
    <xf numFmtId="37" fontId="26" fillId="0" borderId="0" xfId="0" applyFont="1" applyProtection="1">
      <protection locked="0"/>
    </xf>
    <xf numFmtId="2" fontId="15" fillId="3" borderId="0" xfId="0" quotePrefix="1" applyNumberFormat="1" applyFont="1" applyFill="1" applyAlignment="1">
      <alignment horizontal="left"/>
    </xf>
    <xf numFmtId="2" fontId="15" fillId="3" borderId="0" xfId="0" applyNumberFormat="1" applyFont="1" applyFill="1"/>
    <xf numFmtId="2" fontId="15" fillId="3" borderId="0" xfId="0" quotePrefix="1" applyNumberFormat="1" applyFont="1" applyFill="1" applyAlignment="1">
      <alignment horizontal="fill"/>
    </xf>
    <xf numFmtId="37" fontId="26" fillId="0" borderId="0" xfId="0" applyFont="1" applyAlignment="1">
      <alignment horizontal="center"/>
    </xf>
    <xf numFmtId="37" fontId="26" fillId="0" borderId="0" xfId="0" applyFont="1" applyAlignment="1">
      <alignment horizontal="left"/>
    </xf>
    <xf numFmtId="164" fontId="26" fillId="0" borderId="0" xfId="0" applyNumberFormat="1" applyFont="1"/>
    <xf numFmtId="37" fontId="26" fillId="0" borderId="0" xfId="0" quotePrefix="1" applyFont="1" applyAlignment="1">
      <alignment horizontal="left"/>
    </xf>
    <xf numFmtId="37" fontId="26" fillId="8" borderId="0" xfId="0" applyFont="1" applyFill="1"/>
    <xf numFmtId="37" fontId="25" fillId="0" borderId="0" xfId="0" applyFont="1"/>
    <xf numFmtId="164" fontId="26" fillId="0" borderId="0" xfId="0" applyNumberFormat="1" applyFont="1" applyAlignment="1">
      <alignment horizontal="left"/>
    </xf>
    <xf numFmtId="37" fontId="26" fillId="9" borderId="0" xfId="0" applyFont="1" applyFill="1"/>
    <xf numFmtId="37" fontId="26" fillId="9" borderId="0" xfId="0" applyFont="1" applyFill="1" applyAlignment="1">
      <alignment horizontal="center"/>
    </xf>
    <xf numFmtId="37" fontId="26" fillId="10" borderId="0" xfId="0" applyFont="1" applyFill="1"/>
    <xf numFmtId="37" fontId="26" fillId="10" borderId="0" xfId="0" applyFont="1" applyFill="1" applyAlignment="1">
      <alignment horizontal="left"/>
    </xf>
    <xf numFmtId="37" fontId="26" fillId="10" borderId="0" xfId="0" applyFont="1" applyFill="1" applyAlignment="1">
      <alignment horizontal="center"/>
    </xf>
    <xf numFmtId="39" fontId="26" fillId="10" borderId="0" xfId="0" applyNumberFormat="1" applyFont="1" applyFill="1"/>
    <xf numFmtId="39" fontId="26" fillId="9" borderId="0" xfId="0" applyNumberFormat="1" applyFont="1" applyFill="1"/>
    <xf numFmtId="37" fontId="15" fillId="7" borderId="0" xfId="0" quotePrefix="1" applyFont="1" applyFill="1" applyAlignment="1">
      <alignment horizontal="fill"/>
    </xf>
    <xf numFmtId="38" fontId="15" fillId="7" borderId="0" xfId="0" applyNumberFormat="1" applyFont="1" applyFill="1"/>
    <xf numFmtId="39" fontId="15" fillId="7" borderId="0" xfId="0" applyNumberFormat="1" applyFont="1" applyFill="1"/>
    <xf numFmtId="2" fontId="15" fillId="7" borderId="0" xfId="0" applyNumberFormat="1" applyFont="1" applyFill="1"/>
    <xf numFmtId="37" fontId="15" fillId="11" borderId="0" xfId="0" applyFont="1" applyFill="1"/>
    <xf numFmtId="38" fontId="17" fillId="11" borderId="1" xfId="0" applyNumberFormat="1" applyFont="1" applyFill="1" applyBorder="1" applyProtection="1">
      <protection locked="0"/>
    </xf>
    <xf numFmtId="37" fontId="17" fillId="11" borderId="1" xfId="0" quotePrefix="1" applyFont="1" applyFill="1" applyBorder="1" applyProtection="1">
      <protection locked="0"/>
    </xf>
    <xf numFmtId="37" fontId="11" fillId="0" borderId="0" xfId="0" applyFont="1" applyAlignment="1">
      <alignment vertical="center"/>
    </xf>
    <xf numFmtId="37" fontId="11" fillId="0" borderId="1" xfId="0" applyFont="1" applyBorder="1" applyAlignment="1">
      <alignment vertical="center"/>
    </xf>
    <xf numFmtId="37" fontId="27" fillId="0" borderId="1" xfId="0" applyFont="1" applyBorder="1"/>
    <xf numFmtId="37" fontId="27" fillId="0" borderId="0" xfId="0" applyFont="1" applyAlignment="1">
      <alignment horizontal="centerContinuous"/>
    </xf>
    <xf numFmtId="37" fontId="28" fillId="0" borderId="0" xfId="0" applyFont="1" applyAlignment="1">
      <alignment horizontal="centerContinuous"/>
    </xf>
    <xf numFmtId="37" fontId="28" fillId="0" borderId="0" xfId="0" applyFont="1"/>
    <xf numFmtId="37" fontId="27" fillId="0" borderId="0" xfId="0" applyFont="1"/>
    <xf numFmtId="37" fontId="27" fillId="0" borderId="0" xfId="0" quotePrefix="1" applyFont="1" applyAlignment="1">
      <alignment horizontal="right"/>
    </xf>
    <xf numFmtId="37" fontId="28" fillId="0" borderId="0" xfId="0" quotePrefix="1" applyFont="1"/>
    <xf numFmtId="37" fontId="29" fillId="0" borderId="0" xfId="0" applyFont="1"/>
    <xf numFmtId="37" fontId="27" fillId="0" borderId="2" xfId="0" applyFont="1" applyBorder="1"/>
    <xf numFmtId="37" fontId="27" fillId="0" borderId="2" xfId="0" quotePrefix="1" applyFont="1" applyBorder="1" applyAlignment="1">
      <alignment horizontal="center"/>
    </xf>
    <xf numFmtId="37" fontId="27" fillId="0" borderId="2" xfId="0" applyFont="1" applyBorder="1" applyAlignment="1">
      <alignment horizontal="center"/>
    </xf>
    <xf numFmtId="37" fontId="27" fillId="0" borderId="3" xfId="0" applyFont="1" applyBorder="1"/>
    <xf numFmtId="37" fontId="27" fillId="0" borderId="4" xfId="0" applyFont="1" applyBorder="1"/>
    <xf numFmtId="37" fontId="27" fillId="0" borderId="4" xfId="0" quotePrefix="1" applyFont="1" applyBorder="1" applyAlignment="1">
      <alignment horizontal="center"/>
    </xf>
    <xf numFmtId="37" fontId="27" fillId="0" borderId="4" xfId="0" applyFont="1" applyBorder="1" applyAlignment="1">
      <alignment horizontal="center"/>
    </xf>
    <xf numFmtId="39" fontId="27" fillId="0" borderId="2" xfId="0" applyNumberFormat="1" applyFont="1" applyBorder="1"/>
    <xf numFmtId="37" fontId="27" fillId="0" borderId="2" xfId="0" quotePrefix="1" applyFont="1" applyBorder="1"/>
    <xf numFmtId="37" fontId="27" fillId="5" borderId="2" xfId="0" applyFont="1" applyFill="1" applyBorder="1"/>
    <xf numFmtId="37" fontId="27" fillId="6" borderId="2" xfId="0" applyFont="1" applyFill="1" applyBorder="1"/>
    <xf numFmtId="37" fontId="30" fillId="0" borderId="0" xfId="0" applyFont="1"/>
    <xf numFmtId="37" fontId="27" fillId="6" borderId="2" xfId="0" applyFont="1" applyFill="1" applyBorder="1" applyAlignment="1">
      <alignment horizontal="center"/>
    </xf>
    <xf numFmtId="37" fontId="31" fillId="0" borderId="0" xfId="0" applyFont="1"/>
    <xf numFmtId="37" fontId="27" fillId="0" borderId="2" xfId="0" quotePrefix="1" applyFont="1" applyBorder="1" applyAlignment="1">
      <alignment horizontal="left"/>
    </xf>
    <xf numFmtId="37" fontId="27" fillId="6" borderId="2" xfId="0" quotePrefix="1" applyFont="1" applyFill="1" applyBorder="1" applyAlignment="1">
      <alignment horizontal="center"/>
    </xf>
    <xf numFmtId="37" fontId="28" fillId="0" borderId="10" xfId="0" applyFont="1" applyBorder="1"/>
    <xf numFmtId="37" fontId="27" fillId="6" borderId="2" xfId="0" quotePrefix="1" applyFont="1" applyFill="1" applyBorder="1"/>
    <xf numFmtId="39" fontId="27" fillId="6" borderId="2" xfId="0" quotePrefix="1" applyNumberFormat="1" applyFont="1" applyFill="1" applyBorder="1" applyAlignment="1">
      <alignment horizontal="center"/>
    </xf>
    <xf numFmtId="3" fontId="27" fillId="0" borderId="2" xfId="0" applyNumberFormat="1" applyFont="1" applyBorder="1"/>
    <xf numFmtId="37" fontId="28" fillId="0" borderId="2" xfId="0" applyFont="1" applyBorder="1" applyAlignment="1">
      <alignment horizontal="center"/>
    </xf>
    <xf numFmtId="37" fontId="28" fillId="0" borderId="4" xfId="0" applyFont="1" applyBorder="1" applyAlignment="1">
      <alignment horizontal="center"/>
    </xf>
    <xf numFmtId="39" fontId="27" fillId="6" borderId="2" xfId="0" applyNumberFormat="1" applyFont="1" applyFill="1" applyBorder="1"/>
    <xf numFmtId="2" fontId="27" fillId="0" borderId="2" xfId="0" applyNumberFormat="1" applyFont="1" applyBorder="1"/>
    <xf numFmtId="3" fontId="27" fillId="6" borderId="2" xfId="0" applyNumberFormat="1" applyFont="1" applyFill="1" applyBorder="1"/>
    <xf numFmtId="37" fontId="17" fillId="0" borderId="1" xfId="0" applyFont="1" applyBorder="1" applyProtection="1">
      <protection locked="0"/>
    </xf>
    <xf numFmtId="37" fontId="15" fillId="7" borderId="0" xfId="547" applyNumberFormat="1" applyFont="1" applyFill="1"/>
    <xf numFmtId="2" fontId="17" fillId="0" borderId="1" xfId="0" quotePrefix="1" applyNumberFormat="1" applyFont="1" applyBorder="1" applyProtection="1">
      <protection locked="0"/>
    </xf>
    <xf numFmtId="2" fontId="17" fillId="0" borderId="1" xfId="547" quotePrefix="1" applyNumberFormat="1" applyFont="1" applyBorder="1" applyProtection="1">
      <protection locked="0"/>
    </xf>
    <xf numFmtId="2" fontId="17" fillId="0" borderId="1" xfId="939" quotePrefix="1" applyNumberFormat="1" applyFont="1" applyBorder="1" applyProtection="1">
      <protection locked="0"/>
    </xf>
    <xf numFmtId="2" fontId="17" fillId="0" borderId="1" xfId="547" applyNumberFormat="1" applyFont="1" applyBorder="1" applyProtection="1">
      <protection locked="0"/>
    </xf>
    <xf numFmtId="37" fontId="17" fillId="0" borderId="1" xfId="939" quotePrefix="1" applyNumberFormat="1" applyFont="1" applyBorder="1" applyProtection="1">
      <protection locked="0"/>
    </xf>
    <xf numFmtId="1" fontId="17" fillId="0" borderId="1" xfId="0" quotePrefix="1" applyNumberFormat="1" applyFont="1" applyBorder="1" applyProtection="1">
      <protection locked="0"/>
    </xf>
    <xf numFmtId="0" fontId="15" fillId="3" borderId="0" xfId="0" quotePrefix="1" applyNumberFormat="1" applyFont="1" applyFill="1" applyAlignment="1">
      <alignment horizontal="fill"/>
    </xf>
    <xf numFmtId="39" fontId="15" fillId="3" borderId="0" xfId="0" quotePrefix="1" applyNumberFormat="1" applyFont="1" applyFill="1" applyAlignment="1">
      <alignment horizontal="fill"/>
    </xf>
    <xf numFmtId="38" fontId="17" fillId="4" borderId="1" xfId="0" applyNumberFormat="1" applyFont="1" applyFill="1" applyBorder="1" applyAlignment="1" applyProtection="1">
      <alignment horizontal="center"/>
      <protection locked="0"/>
    </xf>
    <xf numFmtId="0" fontId="16" fillId="0" borderId="0" xfId="631" applyFont="1">
      <alignment vertical="top"/>
      <protection locked="0"/>
    </xf>
    <xf numFmtId="37" fontId="44" fillId="0" borderId="0" xfId="0" applyFont="1"/>
    <xf numFmtId="37" fontId="45" fillId="0" borderId="0" xfId="0" applyFont="1"/>
    <xf numFmtId="37" fontId="46" fillId="0" borderId="0" xfId="0" applyFont="1"/>
    <xf numFmtId="37" fontId="47" fillId="0" borderId="0" xfId="0" applyFont="1"/>
    <xf numFmtId="37" fontId="32" fillId="31" borderId="36" xfId="0" quotePrefix="1" applyFont="1" applyFill="1" applyBorder="1" applyAlignment="1">
      <alignment horizontal="left"/>
    </xf>
    <xf numFmtId="37" fontId="7" fillId="31" borderId="34" xfId="0" applyFont="1" applyFill="1" applyBorder="1"/>
    <xf numFmtId="38" fontId="7" fillId="31" borderId="34" xfId="0" applyNumberFormat="1" applyFont="1" applyFill="1" applyBorder="1"/>
    <xf numFmtId="37" fontId="7" fillId="31" borderId="39" xfId="0" applyFont="1" applyFill="1" applyBorder="1"/>
    <xf numFmtId="37" fontId="7" fillId="31" borderId="37" xfId="0" quotePrefix="1" applyFont="1" applyFill="1" applyBorder="1" applyAlignment="1">
      <alignment vertical="center" readingOrder="1"/>
    </xf>
    <xf numFmtId="37" fontId="7" fillId="31" borderId="0" xfId="0" quotePrefix="1" applyFont="1" applyFill="1" applyAlignment="1">
      <alignment horizontal="left"/>
    </xf>
    <xf numFmtId="38" fontId="7" fillId="31" borderId="0" xfId="0" applyNumberFormat="1" applyFont="1" applyFill="1"/>
    <xf numFmtId="37" fontId="7" fillId="31" borderId="0" xfId="0" applyFont="1" applyFill="1"/>
    <xf numFmtId="37" fontId="7" fillId="31" borderId="40" xfId="0" applyFont="1" applyFill="1" applyBorder="1"/>
    <xf numFmtId="37" fontId="6" fillId="31" borderId="37" xfId="0" quotePrefix="1" applyFont="1" applyFill="1" applyBorder="1"/>
    <xf numFmtId="37" fontId="7" fillId="31" borderId="37" xfId="0" applyFont="1" applyFill="1" applyBorder="1" applyAlignment="1">
      <alignment vertical="center" readingOrder="1"/>
    </xf>
    <xf numFmtId="37" fontId="6" fillId="31" borderId="38" xfId="0" quotePrefix="1" applyFont="1" applyFill="1" applyBorder="1"/>
    <xf numFmtId="37" fontId="7" fillId="31" borderId="35" xfId="0" applyFont="1" applyFill="1" applyBorder="1"/>
    <xf numFmtId="38" fontId="7" fillId="31" borderId="35" xfId="0" applyNumberFormat="1" applyFont="1" applyFill="1" applyBorder="1"/>
    <xf numFmtId="37" fontId="7" fillId="31" borderId="41" xfId="0" applyFont="1" applyFill="1" applyBorder="1"/>
    <xf numFmtId="37" fontId="43" fillId="0" borderId="0" xfId="0" applyFont="1"/>
    <xf numFmtId="2" fontId="15" fillId="0" borderId="0" xfId="0" applyNumberFormat="1" applyFont="1" applyAlignment="1">
      <alignment horizontal="right"/>
    </xf>
    <xf numFmtId="37" fontId="17" fillId="32" borderId="1" xfId="0" applyFont="1" applyFill="1" applyBorder="1" applyProtection="1">
      <protection locked="0"/>
    </xf>
    <xf numFmtId="37" fontId="17" fillId="32" borderId="1" xfId="0" quotePrefix="1" applyFont="1" applyFill="1" applyBorder="1" applyProtection="1">
      <protection locked="0"/>
    </xf>
    <xf numFmtId="2" fontId="17" fillId="32" borderId="1" xfId="547" quotePrefix="1" applyNumberFormat="1" applyFont="1" applyFill="1" applyBorder="1" applyProtection="1">
      <protection locked="0"/>
    </xf>
    <xf numFmtId="37" fontId="17" fillId="32" borderId="1" xfId="547" quotePrefix="1" applyNumberFormat="1" applyFont="1" applyFill="1" applyBorder="1" applyProtection="1">
      <protection locked="0"/>
    </xf>
    <xf numFmtId="37" fontId="17" fillId="32" borderId="1" xfId="547" applyNumberFormat="1" applyFont="1" applyFill="1" applyBorder="1" applyProtection="1">
      <protection locked="0"/>
    </xf>
    <xf numFmtId="2" fontId="17" fillId="32" borderId="1" xfId="0" quotePrefix="1" applyNumberFormat="1" applyFont="1" applyFill="1" applyBorder="1" applyProtection="1">
      <protection locked="0"/>
    </xf>
    <xf numFmtId="2" fontId="17" fillId="32" borderId="1" xfId="939" quotePrefix="1" applyNumberFormat="1" applyFont="1" applyFill="1" applyBorder="1" applyProtection="1">
      <protection locked="0"/>
    </xf>
    <xf numFmtId="2" fontId="17" fillId="32" borderId="1" xfId="547" applyNumberFormat="1" applyFont="1" applyFill="1" applyBorder="1" applyProtection="1">
      <protection locked="0"/>
    </xf>
    <xf numFmtId="37" fontId="17" fillId="32" borderId="1" xfId="939" quotePrefix="1" applyNumberFormat="1" applyFont="1" applyFill="1" applyBorder="1" applyProtection="1">
      <protection locked="0"/>
    </xf>
    <xf numFmtId="1" fontId="17" fillId="32" borderId="1" xfId="0" quotePrefix="1" applyNumberFormat="1" applyFont="1" applyFill="1" applyBorder="1" applyProtection="1">
      <protection locked="0"/>
    </xf>
    <xf numFmtId="37" fontId="17" fillId="31" borderId="1" xfId="0" quotePrefix="1" applyFont="1" applyFill="1" applyBorder="1" applyProtection="1">
      <protection locked="0"/>
    </xf>
    <xf numFmtId="38" fontId="17" fillId="31" borderId="8" xfId="0" applyNumberFormat="1" applyFont="1" applyFill="1" applyBorder="1" applyProtection="1">
      <protection locked="0"/>
    </xf>
    <xf numFmtId="38" fontId="17" fillId="31" borderId="2" xfId="0" applyNumberFormat="1" applyFont="1" applyFill="1" applyBorder="1" applyProtection="1">
      <protection locked="0"/>
    </xf>
    <xf numFmtId="38" fontId="17" fillId="31" borderId="1" xfId="0" quotePrefix="1" applyNumberFormat="1" applyFont="1" applyFill="1" applyBorder="1" applyAlignment="1" applyProtection="1">
      <alignment horizontal="left"/>
      <protection locked="0"/>
    </xf>
    <xf numFmtId="38" fontId="17" fillId="31" borderId="14" xfId="0" applyNumberFormat="1" applyFont="1" applyFill="1" applyBorder="1" applyProtection="1">
      <protection locked="0"/>
    </xf>
    <xf numFmtId="38" fontId="17" fillId="31" borderId="14" xfId="0" quotePrefix="1" applyNumberFormat="1" applyFont="1" applyFill="1" applyBorder="1" applyProtection="1">
      <protection locked="0"/>
    </xf>
    <xf numFmtId="166" fontId="17" fillId="31" borderId="14" xfId="0" applyNumberFormat="1" applyFont="1" applyFill="1" applyBorder="1" applyAlignment="1" applyProtection="1">
      <alignment horizontal="left"/>
      <protection locked="0"/>
    </xf>
    <xf numFmtId="49" fontId="17" fillId="31" borderId="1" xfId="0" quotePrefix="1" applyNumberFormat="1" applyFont="1" applyFill="1" applyBorder="1" applyProtection="1">
      <protection locked="0"/>
    </xf>
    <xf numFmtId="168" fontId="17" fillId="31" borderId="1" xfId="0" quotePrefix="1" applyNumberFormat="1" applyFont="1" applyFill="1" applyBorder="1" applyAlignment="1" applyProtection="1">
      <alignment horizontal="left"/>
      <protection locked="0"/>
    </xf>
    <xf numFmtId="38" fontId="17" fillId="31" borderId="1" xfId="0" applyNumberFormat="1" applyFont="1" applyFill="1" applyBorder="1" applyProtection="1">
      <protection locked="0"/>
    </xf>
    <xf numFmtId="38" fontId="17" fillId="31" borderId="1" xfId="0" applyNumberFormat="1" applyFont="1" applyFill="1" applyBorder="1" applyAlignment="1" applyProtection="1">
      <alignment horizontal="right"/>
      <protection locked="0"/>
    </xf>
    <xf numFmtId="38" fontId="17" fillId="32" borderId="1" xfId="0" applyNumberFormat="1" applyFont="1" applyFill="1" applyBorder="1" applyProtection="1">
      <protection locked="0"/>
    </xf>
    <xf numFmtId="37" fontId="17" fillId="31" borderId="1" xfId="0" applyFont="1" applyFill="1" applyBorder="1" applyProtection="1">
      <protection locked="0"/>
    </xf>
    <xf numFmtId="38" fontId="25" fillId="31" borderId="1" xfId="0" applyNumberFormat="1" applyFont="1" applyFill="1" applyBorder="1" applyProtection="1">
      <protection locked="0"/>
    </xf>
    <xf numFmtId="38" fontId="17" fillId="31" borderId="1" xfId="0" applyNumberFormat="1" applyFont="1" applyFill="1" applyBorder="1" applyAlignment="1" applyProtection="1">
      <alignment horizontal="center"/>
      <protection locked="0"/>
    </xf>
    <xf numFmtId="37" fontId="15" fillId="31" borderId="0" xfId="0" applyFont="1" applyFill="1" applyProtection="1">
      <protection locked="0"/>
    </xf>
    <xf numFmtId="38" fontId="25" fillId="4" borderId="1" xfId="0" applyNumberFormat="1" applyFont="1" applyFill="1" applyBorder="1" applyProtection="1">
      <protection locked="0"/>
    </xf>
    <xf numFmtId="167" fontId="17" fillId="31" borderId="1" xfId="0" quotePrefix="1" applyNumberFormat="1" applyFont="1" applyFill="1" applyBorder="1" applyProtection="1">
      <protection locked="0"/>
    </xf>
    <xf numFmtId="37" fontId="13" fillId="0" borderId="0" xfId="0" applyFont="1"/>
    <xf numFmtId="37" fontId="17" fillId="3" borderId="0" xfId="0" applyFont="1" applyFill="1" applyAlignment="1">
      <alignment horizontal="center" vertical="center"/>
    </xf>
    <xf numFmtId="37" fontId="51" fillId="0" borderId="0" xfId="0" applyFont="1"/>
    <xf numFmtId="37" fontId="48" fillId="0" borderId="0" xfId="0" applyFont="1"/>
    <xf numFmtId="0" fontId="52" fillId="0" borderId="0" xfId="631" applyFont="1" applyAlignment="1">
      <alignment horizontal="left" vertical="top" wrapText="1"/>
      <protection locked="0"/>
    </xf>
    <xf numFmtId="37" fontId="48" fillId="0" borderId="0" xfId="0" quotePrefix="1" applyFont="1" applyAlignment="1">
      <alignment horizontal="left"/>
    </xf>
    <xf numFmtId="0" fontId="10" fillId="0" borderId="0" xfId="631">
      <alignment vertical="top"/>
      <protection locked="0"/>
    </xf>
  </cellXfs>
  <cellStyles count="3559">
    <cellStyle name="20% - Accent1 2" xfId="1" xr:uid="{0BCEE55E-FFDB-456B-B892-054764F78BCD}"/>
    <cellStyle name="20% - Accent1 2 10" xfId="977" xr:uid="{7A83845D-8E12-46CF-AF01-89A36BFAD6E6}"/>
    <cellStyle name="20% - Accent1 2 2" xfId="2" xr:uid="{15A00383-4B79-4647-BC8B-6391FF7893C9}"/>
    <cellStyle name="20% - Accent1 2 2 2" xfId="3" xr:uid="{57D09D19-CA54-4DD0-954D-7F34D86F7BD3}"/>
    <cellStyle name="20% - Accent1 2 2 2 2" xfId="4" xr:uid="{992CA709-CC20-421E-AD25-AC283664D3BE}"/>
    <cellStyle name="20% - Accent1 2 2 2 2 2" xfId="5" xr:uid="{4BA63892-84F1-4FCF-957B-E67A920C7D34}"/>
    <cellStyle name="20% - Accent1 2 2 2 2 2 2" xfId="1840" xr:uid="{C5F61FA7-0D60-428A-B448-11F4165DA303}"/>
    <cellStyle name="20% - Accent1 2 2 2 2 2 3" xfId="2708" xr:uid="{0DE87B92-8404-475F-B2A0-8759E1086ADC}"/>
    <cellStyle name="20% - Accent1 2 2 2 2 2 4" xfId="981" xr:uid="{4F6EBC20-50A6-4A36-9AFD-ED542F6635BD}"/>
    <cellStyle name="20% - Accent1 2 2 2 2 3" xfId="1839" xr:uid="{EA78BB63-0EAB-4562-BA5D-2F5123B296FD}"/>
    <cellStyle name="20% - Accent1 2 2 2 2 4" xfId="2707" xr:uid="{AA20891E-C591-4F0B-BC66-2C3B6BE952C4}"/>
    <cellStyle name="20% - Accent1 2 2 2 2 5" xfId="980" xr:uid="{712556FE-4ED6-450A-AAC3-7E3FF42CA5D9}"/>
    <cellStyle name="20% - Accent1 2 2 2 3" xfId="6" xr:uid="{26B135B0-DBFD-4C38-A5EC-6D20E6884E6B}"/>
    <cellStyle name="20% - Accent1 2 2 2 3 2" xfId="1841" xr:uid="{FF16C1A7-6574-4E45-B5A1-FFA9657E45F0}"/>
    <cellStyle name="20% - Accent1 2 2 2 3 3" xfId="2709" xr:uid="{9FEC2CB2-9823-4DC3-B207-8755F79065D4}"/>
    <cellStyle name="20% - Accent1 2 2 2 3 4" xfId="982" xr:uid="{96AB6573-7662-432D-9688-DD5B314A3A5A}"/>
    <cellStyle name="20% - Accent1 2 2 2 4" xfId="1838" xr:uid="{C632B4D9-CA16-41BF-8558-77143539DB2C}"/>
    <cellStyle name="20% - Accent1 2 2 2 5" xfId="2706" xr:uid="{8CC10A53-D902-49FF-ABAF-62072578C0A6}"/>
    <cellStyle name="20% - Accent1 2 2 2 6" xfId="979" xr:uid="{7DEDE5ED-F5D5-4660-B9EF-8AC6E451E205}"/>
    <cellStyle name="20% - Accent1 2 2 3" xfId="7" xr:uid="{34F5D2DF-3B78-45CA-AF8C-7504DC647A68}"/>
    <cellStyle name="20% - Accent1 2 2 3 2" xfId="8" xr:uid="{C4648ED7-8BBA-4763-8A8C-C5C55F3DF9F3}"/>
    <cellStyle name="20% - Accent1 2 2 3 2 2" xfId="1843" xr:uid="{3ABD2FF5-ED83-41D3-A825-D8CCFA7BDA0F}"/>
    <cellStyle name="20% - Accent1 2 2 3 2 3" xfId="2711" xr:uid="{E75D573E-F195-4BB4-B8F1-EBF79D1386E5}"/>
    <cellStyle name="20% - Accent1 2 2 3 2 4" xfId="984" xr:uid="{D466A3E9-5989-4EBF-9409-620C67AD0594}"/>
    <cellStyle name="20% - Accent1 2 2 3 3" xfId="1842" xr:uid="{406B24C4-258B-41E2-8F3E-462EF094B899}"/>
    <cellStyle name="20% - Accent1 2 2 3 4" xfId="2710" xr:uid="{D5D6888F-B2F0-4D21-A535-67BE3B2B8C8A}"/>
    <cellStyle name="20% - Accent1 2 2 3 5" xfId="983" xr:uid="{5BB22698-759B-4AFB-8527-A170E68368C0}"/>
    <cellStyle name="20% - Accent1 2 2 4" xfId="9" xr:uid="{B7D043C1-DD45-4BBD-9896-4711A3F21FE3}"/>
    <cellStyle name="20% - Accent1 2 2 4 2" xfId="1844" xr:uid="{809585D5-1E73-49E4-BA56-5D118A06A828}"/>
    <cellStyle name="20% - Accent1 2 2 4 3" xfId="2712" xr:uid="{6D469639-2BF5-4B51-BE89-E5A3664FB47D}"/>
    <cellStyle name="20% - Accent1 2 2 4 4" xfId="985" xr:uid="{A2153834-4348-4276-AA23-17FB27707401}"/>
    <cellStyle name="20% - Accent1 2 2 5" xfId="1837" xr:uid="{0B42A9F7-0F42-4C14-9210-DA1AADC1E58B}"/>
    <cellStyle name="20% - Accent1 2 2 6" xfId="2705" xr:uid="{0FD62377-8371-4D65-AC89-216360E8C1C8}"/>
    <cellStyle name="20% - Accent1 2 2 7" xfId="978" xr:uid="{0239954A-C9EC-452B-85DD-D59F02F814B5}"/>
    <cellStyle name="20% - Accent1 2 3" xfId="10" xr:uid="{49E6BF13-C1AD-4302-B54B-6423082DE033}"/>
    <cellStyle name="20% - Accent1 2 3 2" xfId="11" xr:uid="{97FB40C8-0469-4737-9971-4F2DC1C4521B}"/>
    <cellStyle name="20% - Accent1 2 3 2 2" xfId="12" xr:uid="{81AA6EF6-F3F0-4E5B-8083-7FA88F0CDC5B}"/>
    <cellStyle name="20% - Accent1 2 3 2 2 2" xfId="1847" xr:uid="{49C4E022-631D-421D-9D78-AF3886153BB3}"/>
    <cellStyle name="20% - Accent1 2 3 2 2 3" xfId="2715" xr:uid="{F3322C9D-4E46-4D17-9173-B12A0DA9EB8E}"/>
    <cellStyle name="20% - Accent1 2 3 2 2 4" xfId="988" xr:uid="{A6595A86-7BBE-4A54-833F-920E18C06C2E}"/>
    <cellStyle name="20% - Accent1 2 3 2 3" xfId="1846" xr:uid="{D45C755F-FB89-4BC7-885E-9F035324A6F0}"/>
    <cellStyle name="20% - Accent1 2 3 2 4" xfId="2714" xr:uid="{0695B65D-F7A6-43F4-AFDA-537ACCA31A13}"/>
    <cellStyle name="20% - Accent1 2 3 2 5" xfId="987" xr:uid="{0B4030A6-242E-4FF7-A232-3232F1F42F6C}"/>
    <cellStyle name="20% - Accent1 2 3 3" xfId="13" xr:uid="{8FC03139-8E01-4F15-863D-86507BD2AEFF}"/>
    <cellStyle name="20% - Accent1 2 3 3 2" xfId="1848" xr:uid="{17FDF171-539F-4027-9507-205D8D819DA9}"/>
    <cellStyle name="20% - Accent1 2 3 3 3" xfId="2716" xr:uid="{21C34B77-21DC-4B47-827B-BD55D41C58CC}"/>
    <cellStyle name="20% - Accent1 2 3 3 4" xfId="989" xr:uid="{691BD148-FC13-42F2-AA65-E24C1BD2F92C}"/>
    <cellStyle name="20% - Accent1 2 3 4" xfId="1845" xr:uid="{B77F40F6-FFDE-432C-9805-5694690478B8}"/>
    <cellStyle name="20% - Accent1 2 3 5" xfId="2713" xr:uid="{2F575AFB-6DE5-426C-BF75-8DBF38D29704}"/>
    <cellStyle name="20% - Accent1 2 3 6" xfId="986" xr:uid="{2DE470EE-48DF-46DC-9276-636A56B08F56}"/>
    <cellStyle name="20% - Accent1 2 4" xfId="14" xr:uid="{023F32A8-6656-4657-B704-678FED8685CB}"/>
    <cellStyle name="20% - Accent1 2 4 2" xfId="15" xr:uid="{A4E77E4A-74A5-4D20-9002-1D745900FEAD}"/>
    <cellStyle name="20% - Accent1 2 4 2 2" xfId="16" xr:uid="{B9580D0A-4912-48CE-883B-3524D2D0ADE1}"/>
    <cellStyle name="20% - Accent1 2 4 2 2 2" xfId="1851" xr:uid="{99D0B4C4-428F-4139-99AF-A138C1060B90}"/>
    <cellStyle name="20% - Accent1 2 4 2 2 3" xfId="2719" xr:uid="{7F0D98A8-6FC2-402F-BD3F-670E84FA8217}"/>
    <cellStyle name="20% - Accent1 2 4 2 2 4" xfId="992" xr:uid="{F9676B74-752F-4E23-BC97-3D334DB7722D}"/>
    <cellStyle name="20% - Accent1 2 4 2 3" xfId="1850" xr:uid="{D325ED56-6F5E-411B-8750-C96964A8FB34}"/>
    <cellStyle name="20% - Accent1 2 4 2 4" xfId="2718" xr:uid="{BA8123D7-3DE8-4FE1-88B7-9E7779DC71AE}"/>
    <cellStyle name="20% - Accent1 2 4 2 5" xfId="991" xr:uid="{24F98EBD-CA8D-43AD-A93D-9D73C524FFE0}"/>
    <cellStyle name="20% - Accent1 2 4 3" xfId="17" xr:uid="{C0B7DE4B-6ECB-4D3B-AC96-111103DC3EE7}"/>
    <cellStyle name="20% - Accent1 2 4 3 2" xfId="1852" xr:uid="{1C08686C-D83A-4DD4-9AD8-D39831B36E6C}"/>
    <cellStyle name="20% - Accent1 2 4 3 3" xfId="2720" xr:uid="{A2FFA2D3-D58F-4927-87E2-6E528B37D09D}"/>
    <cellStyle name="20% - Accent1 2 4 3 4" xfId="993" xr:uid="{8F03FA75-679F-4B4C-BB8E-A4087523852A}"/>
    <cellStyle name="20% - Accent1 2 4 4" xfId="1849" xr:uid="{0B78D774-1720-4894-A30D-51DD83408DFE}"/>
    <cellStyle name="20% - Accent1 2 4 5" xfId="2717" xr:uid="{47BFBDEE-7CB9-43C6-9D13-AAA56E029B8F}"/>
    <cellStyle name="20% - Accent1 2 4 6" xfId="990" xr:uid="{4371264F-7E6E-4B89-B712-762F77A1F894}"/>
    <cellStyle name="20% - Accent1 2 5" xfId="18" xr:uid="{58B1AA26-8193-43E6-BBF2-C55FD7D65910}"/>
    <cellStyle name="20% - Accent1 2 5 2" xfId="19" xr:uid="{37736DF4-6DF2-4727-A4FF-04F5E070DE0E}"/>
    <cellStyle name="20% - Accent1 2 5 2 2" xfId="1854" xr:uid="{CBBE2B37-FE9C-4809-8043-0BFA0C92EEC4}"/>
    <cellStyle name="20% - Accent1 2 5 2 3" xfId="2722" xr:uid="{4C5BC349-A48A-4CB1-BBA2-53B64240B9EE}"/>
    <cellStyle name="20% - Accent1 2 5 2 4" xfId="995" xr:uid="{C0D4C38B-8131-4595-B5EA-880AEECC79A7}"/>
    <cellStyle name="20% - Accent1 2 5 3" xfId="1853" xr:uid="{22EA9E15-70BD-4FF6-8E83-C17D71F0067C}"/>
    <cellStyle name="20% - Accent1 2 5 4" xfId="2721" xr:uid="{A2F3F2F9-0E85-4CDE-AD50-BF4B9CB3E979}"/>
    <cellStyle name="20% - Accent1 2 5 5" xfId="994" xr:uid="{2C3B47B8-1523-470E-B11D-72C5BF225BBE}"/>
    <cellStyle name="20% - Accent1 2 6" xfId="20" xr:uid="{546318D8-AE79-4E37-B145-C0B95A126CFB}"/>
    <cellStyle name="20% - Accent1 2 6 2" xfId="21" xr:uid="{3D451600-FDD9-4816-9338-8C7E1761BC26}"/>
    <cellStyle name="20% - Accent1 2 6 2 2" xfId="1856" xr:uid="{54296D40-93F3-42D8-BA2D-4E5351134B84}"/>
    <cellStyle name="20% - Accent1 2 6 2 3" xfId="2724" xr:uid="{41A2ECEA-FB7F-4AE3-AA5A-24901C750680}"/>
    <cellStyle name="20% - Accent1 2 6 2 4" xfId="997" xr:uid="{6DDEC06A-E030-4453-AD28-85272B9F51F6}"/>
    <cellStyle name="20% - Accent1 2 6 3" xfId="1855" xr:uid="{4B493BFA-BB38-4E2A-84AE-C5BEE4AFC675}"/>
    <cellStyle name="20% - Accent1 2 6 4" xfId="2723" xr:uid="{7AC1BC48-E075-4384-9575-1FAEA0108F53}"/>
    <cellStyle name="20% - Accent1 2 6 5" xfId="996" xr:uid="{6F6552BE-12A0-4A54-8FE7-175DB7D3DFBB}"/>
    <cellStyle name="20% - Accent1 2 7" xfId="22" xr:uid="{25D7F9F4-F515-44CF-9CA8-2C45DE2E61A5}"/>
    <cellStyle name="20% - Accent1 2 7 2" xfId="1857" xr:uid="{8C08AB98-2B10-4BBB-A663-A66583350F7D}"/>
    <cellStyle name="20% - Accent1 2 7 3" xfId="2725" xr:uid="{717DFD81-F258-4EBD-8EE8-8D4366273A3E}"/>
    <cellStyle name="20% - Accent1 2 7 4" xfId="998" xr:uid="{30539A02-ED2F-4564-94F5-1FAF7ABB4718}"/>
    <cellStyle name="20% - Accent1 2 8" xfId="1836" xr:uid="{AF37ACC1-7155-4DA4-A0DC-B080D6D43BEA}"/>
    <cellStyle name="20% - Accent1 2 9" xfId="2704" xr:uid="{4A493EA7-8B03-4E3E-912E-0C93DEA1DB74}"/>
    <cellStyle name="20% - Accent1 3" xfId="23" xr:uid="{DA7522FE-28BA-47BC-92B8-F1C77FCC53FB}"/>
    <cellStyle name="20% - Accent1 3 2" xfId="24" xr:uid="{03D6B6C3-12B7-43B3-9580-C61790CCF075}"/>
    <cellStyle name="20% - Accent1 3 2 2" xfId="25" xr:uid="{2CEE5627-81DE-41CC-9B21-5A0D8A12CC03}"/>
    <cellStyle name="20% - Accent1 3 2 2 2" xfId="26" xr:uid="{2EFC985A-0CED-4BA6-A9A3-C82BC1365396}"/>
    <cellStyle name="20% - Accent1 3 2 2 2 2" xfId="1861" xr:uid="{42145F58-F55E-4521-B0B5-BAC32C5F7DC6}"/>
    <cellStyle name="20% - Accent1 3 2 2 2 3" xfId="2729" xr:uid="{61AB059C-4BF2-4D0D-8CD1-BA4990D40D8B}"/>
    <cellStyle name="20% - Accent1 3 2 2 2 4" xfId="1002" xr:uid="{D2127200-C5B0-430F-B54A-16405D7C3206}"/>
    <cellStyle name="20% - Accent1 3 2 2 3" xfId="1860" xr:uid="{8642F9C0-1643-4582-B3C7-8434B945E55C}"/>
    <cellStyle name="20% - Accent1 3 2 2 4" xfId="2728" xr:uid="{44E9424E-8D69-4643-9BA3-0432B9B0C0AB}"/>
    <cellStyle name="20% - Accent1 3 2 2 5" xfId="1001" xr:uid="{ED72553F-5D34-4FD4-B632-7FD99CCFE61E}"/>
    <cellStyle name="20% - Accent1 3 2 3" xfId="27" xr:uid="{915F006D-7270-4E55-A104-6414B38CEE22}"/>
    <cellStyle name="20% - Accent1 3 2 3 2" xfId="1862" xr:uid="{0C04E4E6-63FE-401C-972C-6A863B9429DC}"/>
    <cellStyle name="20% - Accent1 3 2 3 3" xfId="2730" xr:uid="{F5F0A910-0D76-4ED0-855C-06E63874007E}"/>
    <cellStyle name="20% - Accent1 3 2 3 4" xfId="1003" xr:uid="{9AB2622D-4DD9-4EFA-AE57-F8287B2F9325}"/>
    <cellStyle name="20% - Accent1 3 2 4" xfId="1859" xr:uid="{9739D73D-C869-4BA3-901B-8359D927591F}"/>
    <cellStyle name="20% - Accent1 3 2 5" xfId="2727" xr:uid="{128633D6-26BB-43D4-863F-33A3EF13E35D}"/>
    <cellStyle name="20% - Accent1 3 2 6" xfId="1000" xr:uid="{5FA7E188-9A86-452A-971D-8538922B581E}"/>
    <cellStyle name="20% - Accent1 3 3" xfId="28" xr:uid="{1F6A3954-B96E-470E-8071-25CE5EBF3A9D}"/>
    <cellStyle name="20% - Accent1 3 3 2" xfId="29" xr:uid="{B2550B72-EA84-4BE6-AF7B-2C835D64613B}"/>
    <cellStyle name="20% - Accent1 3 3 2 2" xfId="1864" xr:uid="{460F8B3E-1BB5-41AE-9C7B-458773957B16}"/>
    <cellStyle name="20% - Accent1 3 3 2 3" xfId="2732" xr:uid="{550239C6-66E0-48BC-B756-A321A59B586A}"/>
    <cellStyle name="20% - Accent1 3 3 2 4" xfId="1005" xr:uid="{44B6EB97-D5D4-40BF-9D16-7C7057A0DE77}"/>
    <cellStyle name="20% - Accent1 3 3 3" xfId="1863" xr:uid="{D5A28481-433D-4768-9AAB-A01D346F97A1}"/>
    <cellStyle name="20% - Accent1 3 3 4" xfId="2731" xr:uid="{277D1DC7-4FBD-41E0-8C9E-A55339430E41}"/>
    <cellStyle name="20% - Accent1 3 3 5" xfId="1004" xr:uid="{F7DE97B3-0EB8-4DD3-AFB3-B7E13987CC4F}"/>
    <cellStyle name="20% - Accent1 3 4" xfId="30" xr:uid="{A9EFB3CA-FCF6-4567-A86D-8C52AAD7B2E3}"/>
    <cellStyle name="20% - Accent1 3 4 2" xfId="1865" xr:uid="{74C36B9D-85FE-4B84-B655-F499DF2DE7F9}"/>
    <cellStyle name="20% - Accent1 3 4 3" xfId="2733" xr:uid="{8FD197C2-FAE9-4E9A-9DAE-850B83036CE0}"/>
    <cellStyle name="20% - Accent1 3 4 4" xfId="1006" xr:uid="{D36F84F5-AC3E-4AEE-9872-A01F6DF70678}"/>
    <cellStyle name="20% - Accent1 3 5" xfId="1858" xr:uid="{C005BAF3-183D-4C73-A0C4-9E5914EB10A7}"/>
    <cellStyle name="20% - Accent1 3 6" xfId="2726" xr:uid="{9CC80679-BAE3-46B7-9E8F-F53B93647705}"/>
    <cellStyle name="20% - Accent1 3 7" xfId="999" xr:uid="{F4F75B25-31DE-4F0F-8815-91CA8828B5AE}"/>
    <cellStyle name="20% - Accent1 4" xfId="31" xr:uid="{1C1B6E4E-E91D-448C-9F76-F88534E64534}"/>
    <cellStyle name="20% - Accent1 4 2" xfId="32" xr:uid="{45364016-FA63-4A7C-AE50-F509DE431EC4}"/>
    <cellStyle name="20% - Accent1 4 2 2" xfId="33" xr:uid="{EE24AA3C-0DB2-4125-B454-9264C30E3503}"/>
    <cellStyle name="20% - Accent1 4 2 2 2" xfId="1868" xr:uid="{338436A0-6212-4794-A686-4BDAD9C7E135}"/>
    <cellStyle name="20% - Accent1 4 2 2 3" xfId="2736" xr:uid="{45FC8A96-559D-45C6-8EBD-35A92888B506}"/>
    <cellStyle name="20% - Accent1 4 2 2 4" xfId="1009" xr:uid="{80B45DE4-70F8-443B-889B-EDF59D9EEFAF}"/>
    <cellStyle name="20% - Accent1 4 2 3" xfId="1867" xr:uid="{C208A6BB-9038-4639-8A2D-3284BFB947BC}"/>
    <cellStyle name="20% - Accent1 4 2 4" xfId="2735" xr:uid="{F950E7D5-7D4E-491B-809B-548443E79A7A}"/>
    <cellStyle name="20% - Accent1 4 2 5" xfId="1008" xr:uid="{53FA5FF6-CD6A-4E5E-A7BA-F157839F645C}"/>
    <cellStyle name="20% - Accent1 4 3" xfId="34" xr:uid="{96B4F023-C39D-4BA4-B1AB-3661D47C75B8}"/>
    <cellStyle name="20% - Accent1 4 3 2" xfId="1869" xr:uid="{9C9D9AC8-D1FB-4551-A53F-3DBC2AA7623B}"/>
    <cellStyle name="20% - Accent1 4 3 3" xfId="2737" xr:uid="{B632C8C8-29F5-4677-9EA3-F648376D982B}"/>
    <cellStyle name="20% - Accent1 4 3 4" xfId="1010" xr:uid="{79FA34DA-7E24-4970-AE22-D4BFD9E6BA6A}"/>
    <cellStyle name="20% - Accent1 4 4" xfId="1866" xr:uid="{F064D453-0E81-4E6E-A576-D86894E08F92}"/>
    <cellStyle name="20% - Accent1 4 5" xfId="2734" xr:uid="{8C041FC1-D289-4F88-B428-870469F339CD}"/>
    <cellStyle name="20% - Accent1 4 6" xfId="1007" xr:uid="{BB0DA9CD-B242-41D7-8887-D183C0053D1F}"/>
    <cellStyle name="20% - Accent1 5" xfId="35" xr:uid="{9D8FE1BB-4041-4B24-B869-32FA7D34EA58}"/>
    <cellStyle name="20% - Accent1 5 2" xfId="36" xr:uid="{EB5E59C6-D1B3-4D49-9DF3-C277BDDF86A7}"/>
    <cellStyle name="20% - Accent1 5 2 2" xfId="37" xr:uid="{C12F6EC4-EE1B-4E23-A52D-748E4D9CB6A5}"/>
    <cellStyle name="20% - Accent1 5 2 2 2" xfId="1872" xr:uid="{16453F31-9E02-4A23-B98C-43F23A2E5A80}"/>
    <cellStyle name="20% - Accent1 5 2 2 3" xfId="2740" xr:uid="{1EB4457D-53CC-450A-8577-BA3315E6D633}"/>
    <cellStyle name="20% - Accent1 5 2 2 4" xfId="1013" xr:uid="{B8BB68F9-1FF6-436C-8E99-2334231326C1}"/>
    <cellStyle name="20% - Accent1 5 2 3" xfId="1871" xr:uid="{878833DE-8697-41AD-92EA-65607787A4E1}"/>
    <cellStyle name="20% - Accent1 5 2 4" xfId="2739" xr:uid="{A64CA7B4-8F85-4763-B323-C49E319DF9BE}"/>
    <cellStyle name="20% - Accent1 5 2 5" xfId="1012" xr:uid="{5D332893-D37D-4955-8536-CA088C11A90A}"/>
    <cellStyle name="20% - Accent1 5 3" xfId="38" xr:uid="{CEC706B5-4F10-4E7E-8B73-DE3981B3F7BC}"/>
    <cellStyle name="20% - Accent1 5 3 2" xfId="1873" xr:uid="{6490EBD0-3435-4CAF-8BD9-98CE57D1E94F}"/>
    <cellStyle name="20% - Accent1 5 3 3" xfId="2741" xr:uid="{8978236B-2A80-491F-96AD-9C9FB06933B8}"/>
    <cellStyle name="20% - Accent1 5 3 4" xfId="1014" xr:uid="{72D6F290-CFDF-4D69-9B5F-C6D41384720C}"/>
    <cellStyle name="20% - Accent1 5 4" xfId="1870" xr:uid="{5B74049A-71DA-4C70-81BC-102F1E5E0D75}"/>
    <cellStyle name="20% - Accent1 5 5" xfId="2738" xr:uid="{66D013A8-3E22-40FD-92BF-01038FF12651}"/>
    <cellStyle name="20% - Accent1 5 6" xfId="1011" xr:uid="{970679D7-464B-4BF7-BF10-234545A05FE1}"/>
    <cellStyle name="20% - Accent1 6" xfId="39" xr:uid="{842F35D3-FF51-4E2E-BAE7-84DCDBA2CF4E}"/>
    <cellStyle name="20% - Accent1 6 2" xfId="40" xr:uid="{1F023914-F1E2-4747-8E4F-A7D8DCEE6E25}"/>
    <cellStyle name="20% - Accent1 6 2 2" xfId="1875" xr:uid="{E2EFBAC0-E74D-4EE4-808D-55A507462407}"/>
    <cellStyle name="20% - Accent1 6 2 3" xfId="2743" xr:uid="{63748D0A-1CD2-42E5-9B73-3F22DAB0A073}"/>
    <cellStyle name="20% - Accent1 6 2 4" xfId="1016" xr:uid="{D812AFC4-C388-4EDE-B101-32B24BBB35C7}"/>
    <cellStyle name="20% - Accent1 6 3" xfId="1874" xr:uid="{C2463CEA-DC78-4068-8244-F670CC1A40EA}"/>
    <cellStyle name="20% - Accent1 6 4" xfId="2742" xr:uid="{0D597702-CEE6-44B5-B802-499D6A3370F6}"/>
    <cellStyle name="20% - Accent1 6 5" xfId="1015" xr:uid="{45E3DC10-0DDF-4688-9A5B-84BBDE358282}"/>
    <cellStyle name="20% - Accent1 7" xfId="41" xr:uid="{6F00EB95-F44A-4E02-A4A2-66BF32EF93D0}"/>
    <cellStyle name="20% - Accent1 7 2" xfId="42" xr:uid="{086D3584-1284-4CDB-951C-0AF0F7898BCE}"/>
    <cellStyle name="20% - Accent1 7 2 2" xfId="1877" xr:uid="{631D7B88-A33D-4B3A-A248-990676B16392}"/>
    <cellStyle name="20% - Accent1 7 2 3" xfId="2745" xr:uid="{C8BDB8ED-6CC2-414E-9C44-FC9EFDE79A28}"/>
    <cellStyle name="20% - Accent1 7 2 4" xfId="1018" xr:uid="{BDBA4D46-0E12-4C5C-9986-2017E35E0904}"/>
    <cellStyle name="20% - Accent1 7 3" xfId="1876" xr:uid="{A5E1F8B2-33DA-442F-8967-2F2D6555A942}"/>
    <cellStyle name="20% - Accent1 7 4" xfId="2744" xr:uid="{A4EB4040-0466-46BF-843D-DE0D164EA2DB}"/>
    <cellStyle name="20% - Accent1 7 5" xfId="1017" xr:uid="{B1812795-E4AA-4669-9331-8CDAB104BF0F}"/>
    <cellStyle name="20% - Accent2 2" xfId="43" xr:uid="{F81284A1-A5B8-487C-9B41-A1F0D8D634AB}"/>
    <cellStyle name="20% - Accent2 2 10" xfId="1019" xr:uid="{BDECC582-863A-447D-8FA1-4EF22FC8AA80}"/>
    <cellStyle name="20% - Accent2 2 2" xfId="44" xr:uid="{C750C349-D124-41ED-9F16-0E4DC09ACFF6}"/>
    <cellStyle name="20% - Accent2 2 2 2" xfId="45" xr:uid="{5DEA78F8-4805-4D95-A5AE-92CF3E59A975}"/>
    <cellStyle name="20% - Accent2 2 2 2 2" xfId="46" xr:uid="{14AA0D56-6090-454B-B3CB-FE258B300384}"/>
    <cellStyle name="20% - Accent2 2 2 2 2 2" xfId="47" xr:uid="{0D6DF464-C707-4648-9C4A-F9A95464DBEE}"/>
    <cellStyle name="20% - Accent2 2 2 2 2 2 2" xfId="1882" xr:uid="{4A2DE76B-31A2-4D68-ABDF-217307411D06}"/>
    <cellStyle name="20% - Accent2 2 2 2 2 2 3" xfId="2750" xr:uid="{41FBC950-5A2A-4993-9CEB-4A57E4AEB6A6}"/>
    <cellStyle name="20% - Accent2 2 2 2 2 2 4" xfId="1023" xr:uid="{644CCD15-1A35-4626-A5C6-7B67F36D46A4}"/>
    <cellStyle name="20% - Accent2 2 2 2 2 3" xfId="1881" xr:uid="{EBA0282B-FB00-4F57-B9C2-2C5FC00BA015}"/>
    <cellStyle name="20% - Accent2 2 2 2 2 4" xfId="2749" xr:uid="{35199752-DED3-461C-AED2-34D25F6A0DC7}"/>
    <cellStyle name="20% - Accent2 2 2 2 2 5" xfId="1022" xr:uid="{20696168-ED45-4E5E-A7E9-D0802EF918D6}"/>
    <cellStyle name="20% - Accent2 2 2 2 3" xfId="48" xr:uid="{7244480A-65E0-4EA4-9387-F45579C204D5}"/>
    <cellStyle name="20% - Accent2 2 2 2 3 2" xfId="1883" xr:uid="{CE6D3A2A-5487-4EE1-B733-B9665C6A09DB}"/>
    <cellStyle name="20% - Accent2 2 2 2 3 3" xfId="2751" xr:uid="{BF9EB84B-0377-491D-87A8-3524DD12A037}"/>
    <cellStyle name="20% - Accent2 2 2 2 3 4" xfId="1024" xr:uid="{85A554F8-F275-488C-A0E0-42E875B301B4}"/>
    <cellStyle name="20% - Accent2 2 2 2 4" xfId="1880" xr:uid="{C98621B2-6B04-4F79-A604-54C29456BE59}"/>
    <cellStyle name="20% - Accent2 2 2 2 5" xfId="2748" xr:uid="{D54144D9-10FA-4668-AEB0-662725FFD774}"/>
    <cellStyle name="20% - Accent2 2 2 2 6" xfId="1021" xr:uid="{4D2BBD13-A355-4714-8CEF-C15FC4A66889}"/>
    <cellStyle name="20% - Accent2 2 2 3" xfId="49" xr:uid="{DDF33C4C-23FD-44C0-85CA-CAE1ED3FEC71}"/>
    <cellStyle name="20% - Accent2 2 2 3 2" xfId="50" xr:uid="{8B11CEA3-28DE-4658-A806-AD36D8417B14}"/>
    <cellStyle name="20% - Accent2 2 2 3 2 2" xfId="1885" xr:uid="{1ED1C44A-77A4-4C05-8A9F-2D093E48A1DA}"/>
    <cellStyle name="20% - Accent2 2 2 3 2 3" xfId="2753" xr:uid="{0FB3E44B-AC5B-4196-9192-5A9D30D7DD18}"/>
    <cellStyle name="20% - Accent2 2 2 3 2 4" xfId="1026" xr:uid="{06C3B852-2DDC-4BAF-BD56-2B2941F8A27E}"/>
    <cellStyle name="20% - Accent2 2 2 3 3" xfId="1884" xr:uid="{6BC9159A-61D7-47DB-8A8E-52AE7297DF7B}"/>
    <cellStyle name="20% - Accent2 2 2 3 4" xfId="2752" xr:uid="{FF4B46C0-42C0-4CB7-8180-F2278D0F204C}"/>
    <cellStyle name="20% - Accent2 2 2 3 5" xfId="1025" xr:uid="{DC390234-65A9-4AEB-B071-1ADD98F41AFA}"/>
    <cellStyle name="20% - Accent2 2 2 4" xfId="51" xr:uid="{B7FF2C2D-815B-41A8-8B42-4DB583DB47A2}"/>
    <cellStyle name="20% - Accent2 2 2 4 2" xfId="1886" xr:uid="{0B79F699-42AF-4A6B-BD6F-80DE0B1F2703}"/>
    <cellStyle name="20% - Accent2 2 2 4 3" xfId="2754" xr:uid="{78D30180-C045-4F40-8721-24728E3F02D6}"/>
    <cellStyle name="20% - Accent2 2 2 4 4" xfId="1027" xr:uid="{00C8A7D0-CA3F-4A87-A2F5-F949613955C7}"/>
    <cellStyle name="20% - Accent2 2 2 5" xfId="1879" xr:uid="{BF2E5B04-9516-42A6-8231-F46EF187280B}"/>
    <cellStyle name="20% - Accent2 2 2 6" xfId="2747" xr:uid="{239E3868-1AB9-4768-8550-17C0002AC993}"/>
    <cellStyle name="20% - Accent2 2 2 7" xfId="1020" xr:uid="{372D45D9-9384-4D21-AD73-821B47BF93BF}"/>
    <cellStyle name="20% - Accent2 2 3" xfId="52" xr:uid="{C4A59F9E-0792-4E0D-B6F1-0845055FEBF2}"/>
    <cellStyle name="20% - Accent2 2 3 2" xfId="53" xr:uid="{06BF72EF-210F-4B73-82F1-948B670BE259}"/>
    <cellStyle name="20% - Accent2 2 3 2 2" xfId="54" xr:uid="{4338F3BD-28B2-4B71-916D-F0C40DE12967}"/>
    <cellStyle name="20% - Accent2 2 3 2 2 2" xfId="1889" xr:uid="{C77EB638-9095-45C4-9FAD-43095EB5669C}"/>
    <cellStyle name="20% - Accent2 2 3 2 2 3" xfId="2757" xr:uid="{5266418F-026F-41C3-8111-6985E2B60DDA}"/>
    <cellStyle name="20% - Accent2 2 3 2 2 4" xfId="1030" xr:uid="{EE057920-5CC7-40A1-8422-2388B19650C3}"/>
    <cellStyle name="20% - Accent2 2 3 2 3" xfId="1888" xr:uid="{FA138BD0-B8E7-47DD-B564-6E3CD875883B}"/>
    <cellStyle name="20% - Accent2 2 3 2 4" xfId="2756" xr:uid="{384BBB68-BFD0-4C1B-BD8F-80A9372F0A5E}"/>
    <cellStyle name="20% - Accent2 2 3 2 5" xfId="1029" xr:uid="{58665FCE-C62D-4E39-A02F-044896C755AD}"/>
    <cellStyle name="20% - Accent2 2 3 3" xfId="55" xr:uid="{95AE32F4-8DDA-4B1D-9212-7506CA167704}"/>
    <cellStyle name="20% - Accent2 2 3 3 2" xfId="1890" xr:uid="{D349EC10-59D4-415B-939F-1F641118C834}"/>
    <cellStyle name="20% - Accent2 2 3 3 3" xfId="2758" xr:uid="{87AFAE90-3B92-4DD7-9177-D4673257C97A}"/>
    <cellStyle name="20% - Accent2 2 3 3 4" xfId="1031" xr:uid="{5DE35A15-BAD2-4750-A6A6-E37A4E63877E}"/>
    <cellStyle name="20% - Accent2 2 3 4" xfId="1887" xr:uid="{C1B65AAC-B1F1-4FD2-9EE1-00BE2641B9D2}"/>
    <cellStyle name="20% - Accent2 2 3 5" xfId="2755" xr:uid="{E46EA704-0BA4-4F54-B4C0-ED27FD42DA0B}"/>
    <cellStyle name="20% - Accent2 2 3 6" xfId="1028" xr:uid="{F5BCD954-258B-4EBA-A819-E5CA52791C00}"/>
    <cellStyle name="20% - Accent2 2 4" xfId="56" xr:uid="{1FE60EE6-5D8A-4A62-A70A-37F0438FF558}"/>
    <cellStyle name="20% - Accent2 2 4 2" xfId="57" xr:uid="{CF397CDD-BD35-4355-9A10-E0DD91C6CE43}"/>
    <cellStyle name="20% - Accent2 2 4 2 2" xfId="58" xr:uid="{5FEF9E3B-2EC2-4D46-912A-E3682A070FBA}"/>
    <cellStyle name="20% - Accent2 2 4 2 2 2" xfId="1893" xr:uid="{22D64CD6-3C6D-4B05-896B-70B690D4981B}"/>
    <cellStyle name="20% - Accent2 2 4 2 2 3" xfId="2761" xr:uid="{4CF8B5EB-0124-497C-83B9-68A0573EB66E}"/>
    <cellStyle name="20% - Accent2 2 4 2 2 4" xfId="1034" xr:uid="{C7F25BDA-420A-4A66-B9F3-52632051BC25}"/>
    <cellStyle name="20% - Accent2 2 4 2 3" xfId="1892" xr:uid="{7B5BD189-2B00-4F0A-9EB4-1BD082491E98}"/>
    <cellStyle name="20% - Accent2 2 4 2 4" xfId="2760" xr:uid="{D12CFF7D-C8A7-4232-97BC-CEF9CCA0D160}"/>
    <cellStyle name="20% - Accent2 2 4 2 5" xfId="1033" xr:uid="{9D59F311-C5AB-4628-88D4-8C535F8209E3}"/>
    <cellStyle name="20% - Accent2 2 4 3" xfId="59" xr:uid="{C213FAFE-5142-445B-BA47-88BF4FE7D849}"/>
    <cellStyle name="20% - Accent2 2 4 3 2" xfId="1894" xr:uid="{FEDFF95C-8C72-493F-9184-E3D22C11C5C9}"/>
    <cellStyle name="20% - Accent2 2 4 3 3" xfId="2762" xr:uid="{3A31353B-3431-437D-9018-3365B65F5FEB}"/>
    <cellStyle name="20% - Accent2 2 4 3 4" xfId="1035" xr:uid="{5A2CFF3E-7AC6-4CF8-AEC7-BAEE04B9794D}"/>
    <cellStyle name="20% - Accent2 2 4 4" xfId="1891" xr:uid="{6986524B-2BD3-41C5-AFC5-305A9CC2BAD6}"/>
    <cellStyle name="20% - Accent2 2 4 5" xfId="2759" xr:uid="{59876ACD-986D-4619-BA33-CCE13659A04C}"/>
    <cellStyle name="20% - Accent2 2 4 6" xfId="1032" xr:uid="{6F411F7E-C3F4-4833-9D00-A4BEB9C32E36}"/>
    <cellStyle name="20% - Accent2 2 5" xfId="60" xr:uid="{50F9AD3F-06F7-499E-B5B2-DBE13CEA8349}"/>
    <cellStyle name="20% - Accent2 2 5 2" xfId="61" xr:uid="{033CC59D-B5E7-4060-8CA4-72033EBE92CF}"/>
    <cellStyle name="20% - Accent2 2 5 2 2" xfId="1896" xr:uid="{BBE3D316-AACF-46F6-8CC9-C6D6A173680D}"/>
    <cellStyle name="20% - Accent2 2 5 2 3" xfId="2764" xr:uid="{6DBFA373-8CCC-43AE-85FE-9C8D55EDE6D9}"/>
    <cellStyle name="20% - Accent2 2 5 2 4" xfId="1037" xr:uid="{15247E25-5BC7-4D32-9553-A6283A2AB4FC}"/>
    <cellStyle name="20% - Accent2 2 5 3" xfId="1895" xr:uid="{14A5FA2B-01C8-4416-8318-E74AB00474B6}"/>
    <cellStyle name="20% - Accent2 2 5 4" xfId="2763" xr:uid="{780C84A1-6EDD-46B7-9848-62AF22B02E31}"/>
    <cellStyle name="20% - Accent2 2 5 5" xfId="1036" xr:uid="{A614B16A-1CA0-466C-8A80-2FFF4377211F}"/>
    <cellStyle name="20% - Accent2 2 6" xfId="62" xr:uid="{0F43AF63-D2E8-4CA8-8F99-70A3DA69682F}"/>
    <cellStyle name="20% - Accent2 2 6 2" xfId="63" xr:uid="{398F51DF-FA74-4B59-8C4F-F922359FEF55}"/>
    <cellStyle name="20% - Accent2 2 6 2 2" xfId="1898" xr:uid="{EEC8A44A-D4F2-4BF0-AD38-D412F0A57040}"/>
    <cellStyle name="20% - Accent2 2 6 2 3" xfId="2766" xr:uid="{CF322FF8-61E1-46A2-A910-CA07BDA16BF9}"/>
    <cellStyle name="20% - Accent2 2 6 2 4" xfId="1039" xr:uid="{EA5CB89B-F433-43BE-85DD-0DBF20DF1AD0}"/>
    <cellStyle name="20% - Accent2 2 6 3" xfId="1897" xr:uid="{BE997866-524E-4E5C-B208-22F4F929725F}"/>
    <cellStyle name="20% - Accent2 2 6 4" xfId="2765" xr:uid="{D722D14F-B97E-4DB4-BBBF-F7850C45181A}"/>
    <cellStyle name="20% - Accent2 2 6 5" xfId="1038" xr:uid="{F759FA6B-0349-41DA-BC87-DD95D5BC4B17}"/>
    <cellStyle name="20% - Accent2 2 7" xfId="64" xr:uid="{95D3EA1B-DB6B-4696-A849-D90133B1255C}"/>
    <cellStyle name="20% - Accent2 2 7 2" xfId="1899" xr:uid="{BCADAD6D-EA50-4C84-9FF7-57EC2B63BAE4}"/>
    <cellStyle name="20% - Accent2 2 7 3" xfId="2767" xr:uid="{F64E0A2D-31EF-487D-896A-B965BD7CC58F}"/>
    <cellStyle name="20% - Accent2 2 7 4" xfId="1040" xr:uid="{A7DE8CAD-1920-4F7B-9D8F-7DBA283FDF38}"/>
    <cellStyle name="20% - Accent2 2 8" xfId="1878" xr:uid="{BF04D5CD-DC26-4257-B6B3-1C7F160099C7}"/>
    <cellStyle name="20% - Accent2 2 9" xfId="2746" xr:uid="{E772765E-17E5-4CA9-A396-84DB200726AF}"/>
    <cellStyle name="20% - Accent2 3" xfId="65" xr:uid="{2B4F5C0C-3F57-453F-A674-FB0421B9675D}"/>
    <cellStyle name="20% - Accent2 3 2" xfId="66" xr:uid="{ECD6549C-7E50-49CB-AD9D-FFEB232E4ED3}"/>
    <cellStyle name="20% - Accent2 3 2 2" xfId="67" xr:uid="{B2A61369-74DA-4CE1-B5DB-EECD4C83A57B}"/>
    <cellStyle name="20% - Accent2 3 2 2 2" xfId="68" xr:uid="{493DD514-1B9B-4D72-B9D6-ADCA971C838A}"/>
    <cellStyle name="20% - Accent2 3 2 2 2 2" xfId="1903" xr:uid="{160D506C-BB3B-4AC6-B985-4B1D594F06AF}"/>
    <cellStyle name="20% - Accent2 3 2 2 2 3" xfId="2771" xr:uid="{00FBF294-590F-484D-A09E-A4B6FDF53EA9}"/>
    <cellStyle name="20% - Accent2 3 2 2 2 4" xfId="1044" xr:uid="{1F29EB24-2CAB-44DB-A138-348570D1D537}"/>
    <cellStyle name="20% - Accent2 3 2 2 3" xfId="1902" xr:uid="{700B4D91-4CBA-4AEB-B65B-75D2D6F68EA4}"/>
    <cellStyle name="20% - Accent2 3 2 2 4" xfId="2770" xr:uid="{E2B6577A-E3EE-4E4D-8495-29EF37C36760}"/>
    <cellStyle name="20% - Accent2 3 2 2 5" xfId="1043" xr:uid="{A15357A9-ED0C-4E83-ABC3-11798F6EC8C0}"/>
    <cellStyle name="20% - Accent2 3 2 3" xfId="69" xr:uid="{52C6F2E7-8514-4A46-8C05-0D0F608B75F9}"/>
    <cellStyle name="20% - Accent2 3 2 3 2" xfId="1904" xr:uid="{A0E01144-9C50-49D0-9622-1E47CA11E2A6}"/>
    <cellStyle name="20% - Accent2 3 2 3 3" xfId="2772" xr:uid="{5815010B-8A7F-4EBE-AAD6-821A9926508E}"/>
    <cellStyle name="20% - Accent2 3 2 3 4" xfId="1045" xr:uid="{C27E9120-A7D1-42B7-9990-1BC52F13473B}"/>
    <cellStyle name="20% - Accent2 3 2 4" xfId="1901" xr:uid="{86A79263-63C8-4489-81C1-32FD3368C0EE}"/>
    <cellStyle name="20% - Accent2 3 2 5" xfId="2769" xr:uid="{4F7D413B-5565-4C22-9464-F185EDD1F32B}"/>
    <cellStyle name="20% - Accent2 3 2 6" xfId="1042" xr:uid="{3A119C5A-78F3-4B3A-814F-FFEFE2A69FFC}"/>
    <cellStyle name="20% - Accent2 3 3" xfId="70" xr:uid="{1491CE4D-5C03-4F94-AE3D-DBA968D0D958}"/>
    <cellStyle name="20% - Accent2 3 3 2" xfId="71" xr:uid="{C329CA93-655B-4FB1-96B3-6F5EB0163AE4}"/>
    <cellStyle name="20% - Accent2 3 3 2 2" xfId="1906" xr:uid="{C23F5336-0045-4C50-8548-B46552934661}"/>
    <cellStyle name="20% - Accent2 3 3 2 3" xfId="2774" xr:uid="{B593868A-9A54-4333-84B0-F33F27CAFC80}"/>
    <cellStyle name="20% - Accent2 3 3 2 4" xfId="1047" xr:uid="{AB3D113F-82F8-4CB4-88C9-C06DE4D7423F}"/>
    <cellStyle name="20% - Accent2 3 3 3" xfId="1905" xr:uid="{5BE51A87-E4B3-457F-8C61-FAB82CBC26B1}"/>
    <cellStyle name="20% - Accent2 3 3 4" xfId="2773" xr:uid="{C50D7EE7-0873-40E7-ADF9-72B1A8F2C78A}"/>
    <cellStyle name="20% - Accent2 3 3 5" xfId="1046" xr:uid="{3639BD43-E5A8-4BFB-AEF9-98FD44D9C2A3}"/>
    <cellStyle name="20% - Accent2 3 4" xfId="72" xr:uid="{DC7E5E7B-1789-4A23-960D-9A98ACD9779D}"/>
    <cellStyle name="20% - Accent2 3 4 2" xfId="1907" xr:uid="{E0EF9F9C-F7BA-4160-900E-F15AB378B62C}"/>
    <cellStyle name="20% - Accent2 3 4 3" xfId="2775" xr:uid="{C05F2B2C-1F14-48F3-B047-D9C22D72ACBC}"/>
    <cellStyle name="20% - Accent2 3 4 4" xfId="1048" xr:uid="{4AB05387-90D8-44D8-9408-604A0D56FD39}"/>
    <cellStyle name="20% - Accent2 3 5" xfId="1900" xr:uid="{252E8E50-4AD3-4B17-9CFE-9AFEC339E9FF}"/>
    <cellStyle name="20% - Accent2 3 6" xfId="2768" xr:uid="{B66DE3B0-990E-4828-A513-6F64E2306C8E}"/>
    <cellStyle name="20% - Accent2 3 7" xfId="1041" xr:uid="{0BDD9051-5676-49B5-A655-7A7F16BE656D}"/>
    <cellStyle name="20% - Accent2 4" xfId="73" xr:uid="{F5C144FE-8564-4C21-B266-F87176E086EB}"/>
    <cellStyle name="20% - Accent2 4 2" xfId="74" xr:uid="{F08433D4-9513-4B8F-8C30-78801D2E981F}"/>
    <cellStyle name="20% - Accent2 4 2 2" xfId="75" xr:uid="{915F31B0-795B-4177-A414-0FC13E3C153B}"/>
    <cellStyle name="20% - Accent2 4 2 2 2" xfId="1910" xr:uid="{AFB338A0-68D7-4C39-94C9-D411E261283C}"/>
    <cellStyle name="20% - Accent2 4 2 2 3" xfId="2778" xr:uid="{4AC343B9-BF97-4E85-912A-0BCDE70D704E}"/>
    <cellStyle name="20% - Accent2 4 2 2 4" xfId="1051" xr:uid="{A990E507-35BD-4C9E-B181-5A00B9D6F13B}"/>
    <cellStyle name="20% - Accent2 4 2 3" xfId="1909" xr:uid="{6648CA64-38C0-46FF-9986-50FD297A394A}"/>
    <cellStyle name="20% - Accent2 4 2 4" xfId="2777" xr:uid="{680471B6-5488-483C-ACB5-B356D072D058}"/>
    <cellStyle name="20% - Accent2 4 2 5" xfId="1050" xr:uid="{A1D8EA60-39A4-4E59-9F9E-B2A2763B693C}"/>
    <cellStyle name="20% - Accent2 4 3" xfId="76" xr:uid="{64D18BD1-190F-4D3F-9F0E-F5C4930C8057}"/>
    <cellStyle name="20% - Accent2 4 3 2" xfId="1911" xr:uid="{382E2FA9-DB2B-4019-BB8B-BCFBFC865316}"/>
    <cellStyle name="20% - Accent2 4 3 3" xfId="2779" xr:uid="{341933EA-FA41-4CCD-96AA-FBFE2144435A}"/>
    <cellStyle name="20% - Accent2 4 3 4" xfId="1052" xr:uid="{C531310D-0769-450D-B410-462025A14328}"/>
    <cellStyle name="20% - Accent2 4 4" xfId="1908" xr:uid="{93BC4752-99D1-4898-BB21-1D2C74A388CB}"/>
    <cellStyle name="20% - Accent2 4 5" xfId="2776" xr:uid="{84A21666-43D4-42ED-B138-4FB3FA8AAF77}"/>
    <cellStyle name="20% - Accent2 4 6" xfId="1049" xr:uid="{5815004F-B4F6-4335-9A4C-D08DF60ED634}"/>
    <cellStyle name="20% - Accent2 5" xfId="77" xr:uid="{A291C65E-6519-40FC-9067-282789E375B1}"/>
    <cellStyle name="20% - Accent2 5 2" xfId="78" xr:uid="{7AB2D1D8-EFF0-4445-9778-7002D62EA444}"/>
    <cellStyle name="20% - Accent2 5 2 2" xfId="79" xr:uid="{2ED1457A-C0DD-4709-8E6F-29B391C8E4D6}"/>
    <cellStyle name="20% - Accent2 5 2 2 2" xfId="1914" xr:uid="{D054A66D-B7C0-43EF-B1B6-EA02038C6314}"/>
    <cellStyle name="20% - Accent2 5 2 2 3" xfId="2782" xr:uid="{F295B0BE-5F3B-4192-A57B-BB322A23EEDC}"/>
    <cellStyle name="20% - Accent2 5 2 2 4" xfId="1055" xr:uid="{8D444F96-4932-47C0-8D7F-8465ACA4B164}"/>
    <cellStyle name="20% - Accent2 5 2 3" xfId="1913" xr:uid="{9C845A3D-4AC6-45C0-8167-C36EB0954F00}"/>
    <cellStyle name="20% - Accent2 5 2 4" xfId="2781" xr:uid="{CC50E202-21F2-44E7-903B-082AD38DCF73}"/>
    <cellStyle name="20% - Accent2 5 2 5" xfId="1054" xr:uid="{F8829BBB-7087-40E8-8275-A766BEE8BD9F}"/>
    <cellStyle name="20% - Accent2 5 3" xfId="80" xr:uid="{7D4E7CFD-BC5D-43BD-A4E3-FB3118B12FD5}"/>
    <cellStyle name="20% - Accent2 5 3 2" xfId="1915" xr:uid="{CB6A4DE1-8506-40C6-809E-9999AA551407}"/>
    <cellStyle name="20% - Accent2 5 3 3" xfId="2783" xr:uid="{9694BA4C-B153-41FF-A47F-53C7EF38FBDB}"/>
    <cellStyle name="20% - Accent2 5 3 4" xfId="1056" xr:uid="{498DF127-1B8F-45C1-B599-3620CE398EEA}"/>
    <cellStyle name="20% - Accent2 5 4" xfId="1912" xr:uid="{AC826823-87BB-4A5E-941C-7A4A4558A43A}"/>
    <cellStyle name="20% - Accent2 5 5" xfId="2780" xr:uid="{01E8435C-AB61-4A26-9D98-774D849FC478}"/>
    <cellStyle name="20% - Accent2 5 6" xfId="1053" xr:uid="{F007A771-3BF7-49D5-8FB4-054587601913}"/>
    <cellStyle name="20% - Accent2 6" xfId="81" xr:uid="{22237C09-BE89-4E4F-8E35-32B2192A6E41}"/>
    <cellStyle name="20% - Accent2 6 2" xfId="82" xr:uid="{43D901A5-C3C5-47F2-80AB-DAAA3E3E7EA2}"/>
    <cellStyle name="20% - Accent2 6 2 2" xfId="1917" xr:uid="{07BCA03D-2E45-4A37-AB2A-D06ACE90A516}"/>
    <cellStyle name="20% - Accent2 6 2 3" xfId="2785" xr:uid="{A43F9BBD-9F49-4EF1-9A80-FE6EC523083C}"/>
    <cellStyle name="20% - Accent2 6 2 4" xfId="1058" xr:uid="{40F34AF8-CA9C-4A04-8439-2B38EE066C7D}"/>
    <cellStyle name="20% - Accent2 6 3" xfId="1916" xr:uid="{1A006A80-0388-4588-A280-D974F14E3F95}"/>
    <cellStyle name="20% - Accent2 6 4" xfId="2784" xr:uid="{D590B741-0F3D-4C1B-8E04-8EF2640D601D}"/>
    <cellStyle name="20% - Accent2 6 5" xfId="1057" xr:uid="{10054C5C-6FC0-493B-9EA6-28BD34891F22}"/>
    <cellStyle name="20% - Accent2 7" xfId="83" xr:uid="{E967E575-DDD1-416D-B2C6-DD2EE53D1FD7}"/>
    <cellStyle name="20% - Accent2 7 2" xfId="84" xr:uid="{A2970169-0F62-4ACA-AF43-831E258D563F}"/>
    <cellStyle name="20% - Accent2 7 2 2" xfId="1919" xr:uid="{85F4F5FD-13B2-4E38-AC27-F9F0ECA99DB8}"/>
    <cellStyle name="20% - Accent2 7 2 3" xfId="2787" xr:uid="{BF192F76-B486-47E7-ABBA-F9F4D68B8AB9}"/>
    <cellStyle name="20% - Accent2 7 2 4" xfId="1060" xr:uid="{9C57E60B-5FCE-4EF7-9FC4-6B8968B353A8}"/>
    <cellStyle name="20% - Accent2 7 3" xfId="1918" xr:uid="{7AB3E466-C0F6-4955-9D7A-EDFBCAD73F8D}"/>
    <cellStyle name="20% - Accent2 7 4" xfId="2786" xr:uid="{C9C70246-F2E5-4DD3-9A62-232A039D3581}"/>
    <cellStyle name="20% - Accent2 7 5" xfId="1059" xr:uid="{267AB552-0C5E-4796-94AB-4DD22C20510E}"/>
    <cellStyle name="20% - Accent3 2" xfId="85" xr:uid="{C1D89D31-A64A-4931-9BF2-099D9535940F}"/>
    <cellStyle name="20% - Accent3 2 10" xfId="1061" xr:uid="{94DE44CB-140E-401D-8C15-3984F4323627}"/>
    <cellStyle name="20% - Accent3 2 2" xfId="86" xr:uid="{B37DE2E0-00E8-44EC-BE62-738BBE4B468E}"/>
    <cellStyle name="20% - Accent3 2 2 2" xfId="87" xr:uid="{B90EDA07-EDD1-4759-B520-E651BCA9A671}"/>
    <cellStyle name="20% - Accent3 2 2 2 2" xfId="88" xr:uid="{3173C3E0-C503-4067-A33C-5042884D9941}"/>
    <cellStyle name="20% - Accent3 2 2 2 2 2" xfId="89" xr:uid="{3D19705E-3A85-4876-8E55-9BE7D148D18D}"/>
    <cellStyle name="20% - Accent3 2 2 2 2 2 2" xfId="1924" xr:uid="{480B7A79-CDDB-42E9-9F45-30BC578A0E92}"/>
    <cellStyle name="20% - Accent3 2 2 2 2 2 3" xfId="2792" xr:uid="{E1279B20-8ABA-4931-A0D7-8DEF3106D757}"/>
    <cellStyle name="20% - Accent3 2 2 2 2 2 4" xfId="1065" xr:uid="{FD3FA707-3646-49E7-B518-20D0ED764090}"/>
    <cellStyle name="20% - Accent3 2 2 2 2 3" xfId="1923" xr:uid="{D00AD92F-4B0E-4FCA-BDA3-35E7545C5B19}"/>
    <cellStyle name="20% - Accent3 2 2 2 2 4" xfId="2791" xr:uid="{CB90C872-FA2C-42AD-A2B0-282670FF08C7}"/>
    <cellStyle name="20% - Accent3 2 2 2 2 5" xfId="1064" xr:uid="{E285BC94-CBB0-4ACE-B6B6-5E8C834F0D30}"/>
    <cellStyle name="20% - Accent3 2 2 2 3" xfId="90" xr:uid="{B7125913-5576-41E4-AC0B-86ABB0911581}"/>
    <cellStyle name="20% - Accent3 2 2 2 3 2" xfId="1925" xr:uid="{D956E224-6CC0-4BE7-94FB-29493B9EFC0F}"/>
    <cellStyle name="20% - Accent3 2 2 2 3 3" xfId="2793" xr:uid="{9A8FE855-C505-4642-984D-48C01DC97879}"/>
    <cellStyle name="20% - Accent3 2 2 2 3 4" xfId="1066" xr:uid="{A9512777-476E-4076-BADC-10ABA9223286}"/>
    <cellStyle name="20% - Accent3 2 2 2 4" xfId="1922" xr:uid="{BDAD66A7-750D-4A8A-B01C-52AD06A80F52}"/>
    <cellStyle name="20% - Accent3 2 2 2 5" xfId="2790" xr:uid="{B4B9E911-2B65-4DA4-81CE-372E9344F509}"/>
    <cellStyle name="20% - Accent3 2 2 2 6" xfId="1063" xr:uid="{45CC3542-4678-4CBD-A823-140B7FFBC2F1}"/>
    <cellStyle name="20% - Accent3 2 2 3" xfId="91" xr:uid="{10A9E037-A1B2-408E-AFEA-D065DC60D38C}"/>
    <cellStyle name="20% - Accent3 2 2 3 2" xfId="92" xr:uid="{0F0EB2F4-F9C3-42F6-8151-9D1F230EE4B5}"/>
    <cellStyle name="20% - Accent3 2 2 3 2 2" xfId="1927" xr:uid="{CA593CA2-C791-4BF4-A4D8-2A4212787E61}"/>
    <cellStyle name="20% - Accent3 2 2 3 2 3" xfId="2795" xr:uid="{BECF3683-5F47-415B-93CA-FF4EA6A3FD3C}"/>
    <cellStyle name="20% - Accent3 2 2 3 2 4" xfId="1068" xr:uid="{173F2150-4642-40F9-85A4-1EB6D9BAE9F8}"/>
    <cellStyle name="20% - Accent3 2 2 3 3" xfId="1926" xr:uid="{4418185C-1224-4AD3-9199-5347C9E6E8B9}"/>
    <cellStyle name="20% - Accent3 2 2 3 4" xfId="2794" xr:uid="{97CFAAA6-FE8F-415B-BCCA-CBF2FFCCEDAF}"/>
    <cellStyle name="20% - Accent3 2 2 3 5" xfId="1067" xr:uid="{161CAB3E-7E6E-49F9-AC6E-033BB637A60E}"/>
    <cellStyle name="20% - Accent3 2 2 4" xfId="93" xr:uid="{DD2ECE43-93A4-4ADA-A8B0-DA2E2E088019}"/>
    <cellStyle name="20% - Accent3 2 2 4 2" xfId="1928" xr:uid="{A42A4AFF-E8E9-46D3-834F-68185C6D965E}"/>
    <cellStyle name="20% - Accent3 2 2 4 3" xfId="2796" xr:uid="{DA49B4A4-D2CF-4D41-B797-6C441035647A}"/>
    <cellStyle name="20% - Accent3 2 2 4 4" xfId="1069" xr:uid="{157347E9-5009-4A07-A89E-9E5CE3D61C5E}"/>
    <cellStyle name="20% - Accent3 2 2 5" xfId="1921" xr:uid="{637E3532-2132-4026-8706-833EA7F011AC}"/>
    <cellStyle name="20% - Accent3 2 2 6" xfId="2789" xr:uid="{49A51321-AF06-4761-AAC8-942752F083DD}"/>
    <cellStyle name="20% - Accent3 2 2 7" xfId="1062" xr:uid="{7921E43F-06A5-40CC-A0C1-C1F85D24857F}"/>
    <cellStyle name="20% - Accent3 2 3" xfId="94" xr:uid="{31E7EAB0-31C4-442F-A3DB-CFF34F902C6A}"/>
    <cellStyle name="20% - Accent3 2 3 2" xfId="95" xr:uid="{28872C5F-076D-4A0B-B633-0BAB64E4BB67}"/>
    <cellStyle name="20% - Accent3 2 3 2 2" xfId="96" xr:uid="{5AA835E5-7696-4BC1-8A5C-18C7F5160664}"/>
    <cellStyle name="20% - Accent3 2 3 2 2 2" xfId="1931" xr:uid="{EC4AF132-850A-4D16-BAF5-E79F4D9F113D}"/>
    <cellStyle name="20% - Accent3 2 3 2 2 3" xfId="2799" xr:uid="{7FCF8C89-20EA-49D9-8706-7EDF0E692558}"/>
    <cellStyle name="20% - Accent3 2 3 2 2 4" xfId="1072" xr:uid="{6DD33714-6153-4ABA-9875-11B3A591B9D9}"/>
    <cellStyle name="20% - Accent3 2 3 2 3" xfId="1930" xr:uid="{31B05C3B-8899-4DA9-839A-D88DC439AC11}"/>
    <cellStyle name="20% - Accent3 2 3 2 4" xfId="2798" xr:uid="{CCAB0196-97AB-4B6B-AE7E-76699EF85AF5}"/>
    <cellStyle name="20% - Accent3 2 3 2 5" xfId="1071" xr:uid="{F9692235-9A87-4628-A477-276185BDB7B2}"/>
    <cellStyle name="20% - Accent3 2 3 3" xfId="97" xr:uid="{B4590507-E60C-41FD-B818-3574350D107D}"/>
    <cellStyle name="20% - Accent3 2 3 3 2" xfId="1932" xr:uid="{997DBB07-C8EA-47A0-A630-A96BCFD615FD}"/>
    <cellStyle name="20% - Accent3 2 3 3 3" xfId="2800" xr:uid="{088ABF8F-6AAD-4066-94D7-2E36A54E02FA}"/>
    <cellStyle name="20% - Accent3 2 3 3 4" xfId="1073" xr:uid="{4BAF9749-8318-44FC-A5B6-2A1EA752B932}"/>
    <cellStyle name="20% - Accent3 2 3 4" xfId="1929" xr:uid="{E5D97A6F-809E-41A7-B87F-726686A53BC1}"/>
    <cellStyle name="20% - Accent3 2 3 5" xfId="2797" xr:uid="{2A893DD9-BAE6-4A80-9B1C-85FA99B932E9}"/>
    <cellStyle name="20% - Accent3 2 3 6" xfId="1070" xr:uid="{A98E3671-BD67-4011-AF76-B143873AA0FF}"/>
    <cellStyle name="20% - Accent3 2 4" xfId="98" xr:uid="{68D67F37-D8D3-4816-BEFE-E1E35BB21A39}"/>
    <cellStyle name="20% - Accent3 2 4 2" xfId="99" xr:uid="{2EF58371-47CA-4923-A7AF-FE30CC545301}"/>
    <cellStyle name="20% - Accent3 2 4 2 2" xfId="100" xr:uid="{8B678F5B-8140-4714-B48D-5E2CEC41B3E8}"/>
    <cellStyle name="20% - Accent3 2 4 2 2 2" xfId="1935" xr:uid="{7CB57F67-265E-4F1A-BCCB-84E1C2E32443}"/>
    <cellStyle name="20% - Accent3 2 4 2 2 3" xfId="2803" xr:uid="{2F9BD862-63EB-4047-8AE5-CD74B93B0E56}"/>
    <cellStyle name="20% - Accent3 2 4 2 2 4" xfId="1076" xr:uid="{E8C38EEC-F397-4153-B9D5-3B8E0DBDF6C9}"/>
    <cellStyle name="20% - Accent3 2 4 2 3" xfId="1934" xr:uid="{31A620A9-7148-468D-97C4-E54EF3AB535D}"/>
    <cellStyle name="20% - Accent3 2 4 2 4" xfId="2802" xr:uid="{D0E8845E-2EA8-4195-90BB-D1438FF2812A}"/>
    <cellStyle name="20% - Accent3 2 4 2 5" xfId="1075" xr:uid="{4F5B5F10-EE67-408C-8933-AA5E750FF4B8}"/>
    <cellStyle name="20% - Accent3 2 4 3" xfId="101" xr:uid="{826CE6AF-95AD-4615-85DB-C319CD372777}"/>
    <cellStyle name="20% - Accent3 2 4 3 2" xfId="1936" xr:uid="{7C16A1C8-6493-42C8-BAAB-EC853C5C0E9A}"/>
    <cellStyle name="20% - Accent3 2 4 3 3" xfId="2804" xr:uid="{92809E67-A5C2-4733-A5D1-678663DE988C}"/>
    <cellStyle name="20% - Accent3 2 4 3 4" xfId="1077" xr:uid="{FC1F2C85-A5E3-4ADE-A12A-267EB7DAAA6E}"/>
    <cellStyle name="20% - Accent3 2 4 4" xfId="1933" xr:uid="{2CEA18E9-70B3-4944-98F0-6707D3A383A6}"/>
    <cellStyle name="20% - Accent3 2 4 5" xfId="2801" xr:uid="{C8D710A0-7D59-4BF1-965F-550103C27F3B}"/>
    <cellStyle name="20% - Accent3 2 4 6" xfId="1074" xr:uid="{DBCCFA9B-4336-465B-BF8D-C08129FEF83C}"/>
    <cellStyle name="20% - Accent3 2 5" xfId="102" xr:uid="{4099871A-0779-4E7E-83E9-B7F9ED2E58CA}"/>
    <cellStyle name="20% - Accent3 2 5 2" xfId="103" xr:uid="{B3BC5D0B-BC38-448D-9423-F584A89AEC4B}"/>
    <cellStyle name="20% - Accent3 2 5 2 2" xfId="1938" xr:uid="{1251472C-1B81-4558-A6E2-1F137378520F}"/>
    <cellStyle name="20% - Accent3 2 5 2 3" xfId="2806" xr:uid="{500CE8C1-9062-4274-A77A-17BF2B818193}"/>
    <cellStyle name="20% - Accent3 2 5 2 4" xfId="1079" xr:uid="{9FFB65C9-35BC-4308-8FF1-77942AB8F306}"/>
    <cellStyle name="20% - Accent3 2 5 3" xfId="1937" xr:uid="{81E0EE41-D632-4908-96C9-606A8480F8A6}"/>
    <cellStyle name="20% - Accent3 2 5 4" xfId="2805" xr:uid="{8418536D-4714-4FF6-A38E-29CD15B5410E}"/>
    <cellStyle name="20% - Accent3 2 5 5" xfId="1078" xr:uid="{F336CB77-1561-41AB-BC47-78E0EF252796}"/>
    <cellStyle name="20% - Accent3 2 6" xfId="104" xr:uid="{3DFCD6B4-4223-4D84-BE4D-F61DF549F95B}"/>
    <cellStyle name="20% - Accent3 2 6 2" xfId="105" xr:uid="{243FC673-335E-49CE-B62B-9EB7812BE798}"/>
    <cellStyle name="20% - Accent3 2 6 2 2" xfId="1940" xr:uid="{722916D9-056A-4A50-BDDA-94732BD318AC}"/>
    <cellStyle name="20% - Accent3 2 6 2 3" xfId="2808" xr:uid="{EE3F62CB-DF13-4F9F-9A58-0C744CF9CF64}"/>
    <cellStyle name="20% - Accent3 2 6 2 4" xfId="1081" xr:uid="{3D9600AB-C11A-4578-B848-817F71058547}"/>
    <cellStyle name="20% - Accent3 2 6 3" xfId="1939" xr:uid="{B0244FE6-2F17-4680-BD40-1211F6B2232C}"/>
    <cellStyle name="20% - Accent3 2 6 4" xfId="2807" xr:uid="{78680496-3CE9-4290-9631-E41E4A7B6980}"/>
    <cellStyle name="20% - Accent3 2 6 5" xfId="1080" xr:uid="{9BF1AB74-0E1E-4F2E-9762-2C9DDA651613}"/>
    <cellStyle name="20% - Accent3 2 7" xfId="106" xr:uid="{DF7D5641-1181-4297-B5BC-0093C49A119F}"/>
    <cellStyle name="20% - Accent3 2 7 2" xfId="1941" xr:uid="{DC1C7036-9567-4DED-82D7-F68C001FC23E}"/>
    <cellStyle name="20% - Accent3 2 7 3" xfId="2809" xr:uid="{5E377EFC-5F39-4C0B-8FCD-37AB10C443B3}"/>
    <cellStyle name="20% - Accent3 2 7 4" xfId="1082" xr:uid="{3BE25562-2A95-4D88-BECC-282F12C3F3CD}"/>
    <cellStyle name="20% - Accent3 2 8" xfId="1920" xr:uid="{3CD4C68C-CB9E-4BC2-BAE5-BD00B597A22B}"/>
    <cellStyle name="20% - Accent3 2 9" xfId="2788" xr:uid="{5F48C408-08F5-4DB7-B890-CD354B755227}"/>
    <cellStyle name="20% - Accent3 3" xfId="107" xr:uid="{2076BE7B-A8FA-4117-8FDF-50CDC2A20CAA}"/>
    <cellStyle name="20% - Accent3 3 2" xfId="108" xr:uid="{75EB9AF4-E800-4037-9589-1F591BEB46FA}"/>
    <cellStyle name="20% - Accent3 3 2 2" xfId="109" xr:uid="{577E406B-3D7F-4E5F-B1F2-8D26925BAD53}"/>
    <cellStyle name="20% - Accent3 3 2 2 2" xfId="110" xr:uid="{B211AD83-0110-40D4-A224-5B019C1A1C3A}"/>
    <cellStyle name="20% - Accent3 3 2 2 2 2" xfId="1945" xr:uid="{D9643F04-B051-4D50-9E8E-7FDB55BE539D}"/>
    <cellStyle name="20% - Accent3 3 2 2 2 3" xfId="2813" xr:uid="{8E110C54-F100-427D-B066-6BFC6B400CAD}"/>
    <cellStyle name="20% - Accent3 3 2 2 2 4" xfId="1086" xr:uid="{74025670-FC09-4ACE-B752-0A6601B39C2A}"/>
    <cellStyle name="20% - Accent3 3 2 2 3" xfId="1944" xr:uid="{89C13DC3-5BEB-4BC3-A846-26ED2206CC7D}"/>
    <cellStyle name="20% - Accent3 3 2 2 4" xfId="2812" xr:uid="{0303D1A1-A1C2-4385-B19E-8853BCC4BC37}"/>
    <cellStyle name="20% - Accent3 3 2 2 5" xfId="1085" xr:uid="{4FF9991F-EF52-41E4-BB07-948DA6E144E5}"/>
    <cellStyle name="20% - Accent3 3 2 3" xfId="111" xr:uid="{153224D8-4C0E-4CD5-96EF-05BD44E1B201}"/>
    <cellStyle name="20% - Accent3 3 2 3 2" xfId="1946" xr:uid="{6B1FF080-675E-4D4D-8618-9F0967AB1391}"/>
    <cellStyle name="20% - Accent3 3 2 3 3" xfId="2814" xr:uid="{13DE3D4B-1484-49B8-9A17-10BCFF590BF9}"/>
    <cellStyle name="20% - Accent3 3 2 3 4" xfId="1087" xr:uid="{4CCFE3C3-ECDE-488C-9C5E-DA47D8FC9FDE}"/>
    <cellStyle name="20% - Accent3 3 2 4" xfId="1943" xr:uid="{FEF787B5-CFC5-4555-BA39-070A717E4F8E}"/>
    <cellStyle name="20% - Accent3 3 2 5" xfId="2811" xr:uid="{A5C9DCB1-CB46-4459-9CF0-8ED809EBD5CA}"/>
    <cellStyle name="20% - Accent3 3 2 6" xfId="1084" xr:uid="{00598271-4BF9-41E6-8B0E-51F510C5C057}"/>
    <cellStyle name="20% - Accent3 3 3" xfId="112" xr:uid="{B9CD084E-C0ED-4B83-A0CE-52ABE7B0A06E}"/>
    <cellStyle name="20% - Accent3 3 3 2" xfId="113" xr:uid="{038D385C-4F44-4FEF-BDF9-831303BAAC81}"/>
    <cellStyle name="20% - Accent3 3 3 2 2" xfId="1948" xr:uid="{79B4B193-F75D-4657-95C7-276B60EE8087}"/>
    <cellStyle name="20% - Accent3 3 3 2 3" xfId="2816" xr:uid="{66B619E5-FCFB-413B-8AC8-F46A47D3E4DF}"/>
    <cellStyle name="20% - Accent3 3 3 2 4" xfId="1089" xr:uid="{D0C0869D-DA9B-4AEF-A29E-C1FD45E0A980}"/>
    <cellStyle name="20% - Accent3 3 3 3" xfId="1947" xr:uid="{BAFF4154-C0DF-451A-B24B-9966EB550846}"/>
    <cellStyle name="20% - Accent3 3 3 4" xfId="2815" xr:uid="{B2C2BE50-CE23-46AF-A5DC-DD22A8A56437}"/>
    <cellStyle name="20% - Accent3 3 3 5" xfId="1088" xr:uid="{82877BFE-A0CA-4ADA-B959-7E076C2AECF1}"/>
    <cellStyle name="20% - Accent3 3 4" xfId="114" xr:uid="{A5D50AF0-3C74-4E64-85A8-EED6DB808E5A}"/>
    <cellStyle name="20% - Accent3 3 4 2" xfId="1949" xr:uid="{69316DBE-B22B-4232-A31A-833866F75448}"/>
    <cellStyle name="20% - Accent3 3 4 3" xfId="2817" xr:uid="{EC1BB4FD-4333-4E95-B621-C1C27488D337}"/>
    <cellStyle name="20% - Accent3 3 4 4" xfId="1090" xr:uid="{4EEF8033-7989-4D46-AB8B-6C9A3F2B44C2}"/>
    <cellStyle name="20% - Accent3 3 5" xfId="1942" xr:uid="{6047AA09-B642-43E4-AFC5-E8A71E655A9A}"/>
    <cellStyle name="20% - Accent3 3 6" xfId="2810" xr:uid="{6DC80644-0DD1-4EE4-8FA5-3CA18825A242}"/>
    <cellStyle name="20% - Accent3 3 7" xfId="1083" xr:uid="{DE0F7D05-3C86-4756-9452-4750A998F6D4}"/>
    <cellStyle name="20% - Accent3 4" xfId="115" xr:uid="{CCEC22A4-5002-47C2-839D-2C072E98BC71}"/>
    <cellStyle name="20% - Accent3 4 2" xfId="116" xr:uid="{8D4D40CC-AADF-452C-A043-F90183C356B7}"/>
    <cellStyle name="20% - Accent3 4 2 2" xfId="117" xr:uid="{9293A3E8-B984-4F70-9604-93E395294377}"/>
    <cellStyle name="20% - Accent3 4 2 2 2" xfId="1952" xr:uid="{4E2F72CC-1A04-412C-80B4-6B02078CBE73}"/>
    <cellStyle name="20% - Accent3 4 2 2 3" xfId="2820" xr:uid="{82517072-4378-4F41-9894-E954EE156732}"/>
    <cellStyle name="20% - Accent3 4 2 2 4" xfId="1093" xr:uid="{D48DB9AC-18C0-44D4-A0F9-55CAA981D18E}"/>
    <cellStyle name="20% - Accent3 4 2 3" xfId="1951" xr:uid="{490030D4-D22C-4D4C-B3BD-F58FFD603855}"/>
    <cellStyle name="20% - Accent3 4 2 4" xfId="2819" xr:uid="{351FC907-3F71-4539-9765-FD601A4958F1}"/>
    <cellStyle name="20% - Accent3 4 2 5" xfId="1092" xr:uid="{147E35FB-3775-41BF-B447-2EDF163E758E}"/>
    <cellStyle name="20% - Accent3 4 3" xfId="118" xr:uid="{5C026BCF-5367-44D4-8FC1-75F6D18E8A62}"/>
    <cellStyle name="20% - Accent3 4 3 2" xfId="1953" xr:uid="{4787F3A4-71C1-4D13-AF73-0C1849830C81}"/>
    <cellStyle name="20% - Accent3 4 3 3" xfId="2821" xr:uid="{844B2739-1A24-4D97-B2DA-10ECC1AF20F4}"/>
    <cellStyle name="20% - Accent3 4 3 4" xfId="1094" xr:uid="{9E5824DF-415E-4D03-B710-2A81E87C6B7A}"/>
    <cellStyle name="20% - Accent3 4 4" xfId="1950" xr:uid="{6BB36042-8BE8-4466-8ABA-FF980551C1C3}"/>
    <cellStyle name="20% - Accent3 4 5" xfId="2818" xr:uid="{D3BCE27A-9FBF-403A-835A-D23CFB908E4E}"/>
    <cellStyle name="20% - Accent3 4 6" xfId="1091" xr:uid="{28F62890-69D5-42B6-8A3E-048353133348}"/>
    <cellStyle name="20% - Accent3 5" xfId="119" xr:uid="{6246CC6D-26A4-44AF-9E14-AB589F7BD0DD}"/>
    <cellStyle name="20% - Accent3 5 2" xfId="120" xr:uid="{9574B6C7-B271-4D09-83AB-87970D991C1E}"/>
    <cellStyle name="20% - Accent3 5 2 2" xfId="121" xr:uid="{E12CB4DF-BC96-42E5-A058-5AD6821C5471}"/>
    <cellStyle name="20% - Accent3 5 2 2 2" xfId="1956" xr:uid="{55A13F18-BFE7-4414-9D55-598AD7BBCF62}"/>
    <cellStyle name="20% - Accent3 5 2 2 3" xfId="2824" xr:uid="{1EEB1BB1-0AEF-461B-B8A3-DD2BF5B3AB1F}"/>
    <cellStyle name="20% - Accent3 5 2 2 4" xfId="1097" xr:uid="{513AA45E-4830-425A-93C0-9F2AD307FF2B}"/>
    <cellStyle name="20% - Accent3 5 2 3" xfId="1955" xr:uid="{D7138E6D-FE22-47FA-8E25-6247346A1165}"/>
    <cellStyle name="20% - Accent3 5 2 4" xfId="2823" xr:uid="{59204A32-E66C-4006-BB06-2F23B1A3F117}"/>
    <cellStyle name="20% - Accent3 5 2 5" xfId="1096" xr:uid="{5972C4F3-FB4D-4427-AE0E-EA91E8D0DBE5}"/>
    <cellStyle name="20% - Accent3 5 3" xfId="122" xr:uid="{1E91EA4A-E022-44D7-86A9-A79352E38091}"/>
    <cellStyle name="20% - Accent3 5 3 2" xfId="1957" xr:uid="{E89AF0C3-7755-4DF1-9D48-AF173B114D10}"/>
    <cellStyle name="20% - Accent3 5 3 3" xfId="2825" xr:uid="{F92E6C5B-E8B9-4F11-980B-09330F728953}"/>
    <cellStyle name="20% - Accent3 5 3 4" xfId="1098" xr:uid="{90C7A780-4603-499E-95F5-8F7E132E99ED}"/>
    <cellStyle name="20% - Accent3 5 4" xfId="1954" xr:uid="{4DCC608D-F0E3-408C-A393-33B8E53D9B85}"/>
    <cellStyle name="20% - Accent3 5 5" xfId="2822" xr:uid="{3B0C28FA-C31C-4B25-B40F-5596D878AF61}"/>
    <cellStyle name="20% - Accent3 5 6" xfId="1095" xr:uid="{590CBF7B-91D5-4E06-84B5-81CD0EEEC88C}"/>
    <cellStyle name="20% - Accent3 6" xfId="123" xr:uid="{9276889E-8E59-4273-A464-A8AE33988C93}"/>
    <cellStyle name="20% - Accent3 6 2" xfId="124" xr:uid="{04EDD7CF-27B9-4D34-B71B-227C5BC5C838}"/>
    <cellStyle name="20% - Accent3 6 2 2" xfId="1959" xr:uid="{387D52BC-3862-4DF2-BB09-F2F5888FCFC9}"/>
    <cellStyle name="20% - Accent3 6 2 3" xfId="2827" xr:uid="{5E6A9047-2EC3-43B5-9450-87FE4A9E7EAE}"/>
    <cellStyle name="20% - Accent3 6 2 4" xfId="1100" xr:uid="{42808674-9DF4-4CA5-A0BC-D92473A5879D}"/>
    <cellStyle name="20% - Accent3 6 3" xfId="1958" xr:uid="{169B3A5F-898B-46F2-A039-35028DBD5470}"/>
    <cellStyle name="20% - Accent3 6 4" xfId="2826" xr:uid="{B9D1690E-10F3-4647-9FB4-68D37DA8171F}"/>
    <cellStyle name="20% - Accent3 6 5" xfId="1099" xr:uid="{F3300B7C-730E-40F8-B1F3-7C8D31ACBD7F}"/>
    <cellStyle name="20% - Accent3 7" xfId="125" xr:uid="{3AECE89B-3D1C-4B37-9CB3-5E13CAC0B49C}"/>
    <cellStyle name="20% - Accent3 7 2" xfId="126" xr:uid="{D34F51AF-A0AE-4C9D-90A6-BEC693580D29}"/>
    <cellStyle name="20% - Accent3 7 2 2" xfId="1961" xr:uid="{35E167B4-1912-49EA-A181-21AC6C3ABCAC}"/>
    <cellStyle name="20% - Accent3 7 2 3" xfId="2829" xr:uid="{8C78AEAA-5595-4FC7-BE3C-57FD3A731B17}"/>
    <cellStyle name="20% - Accent3 7 2 4" xfId="1102" xr:uid="{A22D3867-973B-4A73-9E8E-77CFD942214E}"/>
    <cellStyle name="20% - Accent3 7 3" xfId="1960" xr:uid="{ACC69D8A-12FD-4A9F-A914-88D0DDD7FB39}"/>
    <cellStyle name="20% - Accent3 7 4" xfId="2828" xr:uid="{F8D7032A-C1C8-432A-AD68-8D8D6F425200}"/>
    <cellStyle name="20% - Accent3 7 5" xfId="1101" xr:uid="{11181FD3-887E-4A82-B959-A20E118EEF7B}"/>
    <cellStyle name="20% - Accent4 2" xfId="127" xr:uid="{6F252E6B-C1D5-4146-A7DF-AEE3465B354E}"/>
    <cellStyle name="20% - Accent4 2 10" xfId="1103" xr:uid="{A0D70ED1-B37F-4CFB-ACE3-642F3D5B27C5}"/>
    <cellStyle name="20% - Accent4 2 2" xfId="128" xr:uid="{88293C1F-DE39-4CDF-A764-F3203BB18AB7}"/>
    <cellStyle name="20% - Accent4 2 2 2" xfId="129" xr:uid="{A0E9EC23-3067-4AB4-87CD-3EBCB3D46CB4}"/>
    <cellStyle name="20% - Accent4 2 2 2 2" xfId="130" xr:uid="{8917E649-E3CF-432D-BA6E-C5AD4E0A5286}"/>
    <cellStyle name="20% - Accent4 2 2 2 2 2" xfId="131" xr:uid="{D03D68B8-F53E-48EE-A29E-4913D09A8A50}"/>
    <cellStyle name="20% - Accent4 2 2 2 2 2 2" xfId="1966" xr:uid="{65BE7F76-6E43-4430-B180-540C5CDB0141}"/>
    <cellStyle name="20% - Accent4 2 2 2 2 2 3" xfId="2834" xr:uid="{71EB2415-DAD7-4325-8CC6-02CAFB540D1C}"/>
    <cellStyle name="20% - Accent4 2 2 2 2 2 4" xfId="1107" xr:uid="{61191B40-137A-4141-80D0-4A3A5A66280F}"/>
    <cellStyle name="20% - Accent4 2 2 2 2 3" xfId="1965" xr:uid="{857589AB-D6E0-4740-B9A6-1DB098B1579A}"/>
    <cellStyle name="20% - Accent4 2 2 2 2 4" xfId="2833" xr:uid="{97663BA8-1FCE-4F9A-8B32-96AC742DC0DB}"/>
    <cellStyle name="20% - Accent4 2 2 2 2 5" xfId="1106" xr:uid="{CC28EB0A-3178-4D2C-85D2-E3C7D6232CD7}"/>
    <cellStyle name="20% - Accent4 2 2 2 3" xfId="132" xr:uid="{6BF44937-4509-40C1-B364-2E1132A4C706}"/>
    <cellStyle name="20% - Accent4 2 2 2 3 2" xfId="1967" xr:uid="{32039EE1-95DA-480F-A89F-D38899DE4CAE}"/>
    <cellStyle name="20% - Accent4 2 2 2 3 3" xfId="2835" xr:uid="{C978AB52-CD3B-4CE2-95FA-718F04AD4D5A}"/>
    <cellStyle name="20% - Accent4 2 2 2 3 4" xfId="1108" xr:uid="{A936DD23-164C-49E4-9F0A-51D1483FC006}"/>
    <cellStyle name="20% - Accent4 2 2 2 4" xfId="1964" xr:uid="{D72C8C97-D4FC-42AF-9DC6-D668110D5770}"/>
    <cellStyle name="20% - Accent4 2 2 2 5" xfId="2832" xr:uid="{B612546F-6CFF-4647-B3F8-958D534B0865}"/>
    <cellStyle name="20% - Accent4 2 2 2 6" xfId="1105" xr:uid="{535B3438-B2AE-4662-933D-F6A24AED8BC9}"/>
    <cellStyle name="20% - Accent4 2 2 3" xfId="133" xr:uid="{3BBC5F0E-CADD-444A-8D75-ED294FCF82A9}"/>
    <cellStyle name="20% - Accent4 2 2 3 2" xfId="134" xr:uid="{B805CBE9-9F10-4E7A-9595-90643D01085C}"/>
    <cellStyle name="20% - Accent4 2 2 3 2 2" xfId="1969" xr:uid="{D0EA58F7-4A99-426D-98E3-E31A3FDD7D31}"/>
    <cellStyle name="20% - Accent4 2 2 3 2 3" xfId="2837" xr:uid="{3F241867-B3FC-4D71-9B74-628DACCBC896}"/>
    <cellStyle name="20% - Accent4 2 2 3 2 4" xfId="1110" xr:uid="{DAA71542-000B-4078-A7DC-B26CA30E39C5}"/>
    <cellStyle name="20% - Accent4 2 2 3 3" xfId="1968" xr:uid="{4568091C-766D-4EB6-9FB7-5D19DBC5448C}"/>
    <cellStyle name="20% - Accent4 2 2 3 4" xfId="2836" xr:uid="{71391E5C-2EB5-4AEE-821B-C110A2657540}"/>
    <cellStyle name="20% - Accent4 2 2 3 5" xfId="1109" xr:uid="{2D695AEE-395A-4460-8376-3BB58DB953C8}"/>
    <cellStyle name="20% - Accent4 2 2 4" xfId="135" xr:uid="{EAEECCD9-D7BC-4127-B19B-536027F0B459}"/>
    <cellStyle name="20% - Accent4 2 2 4 2" xfId="1970" xr:uid="{02F19B05-DA8F-4C5B-B520-0409988380C9}"/>
    <cellStyle name="20% - Accent4 2 2 4 3" xfId="2838" xr:uid="{6BB07074-5504-442F-B7AF-CA8006CD6F24}"/>
    <cellStyle name="20% - Accent4 2 2 4 4" xfId="1111" xr:uid="{E314FEC2-876E-4169-BF34-2344F0AB74E1}"/>
    <cellStyle name="20% - Accent4 2 2 5" xfId="1963" xr:uid="{6E223B2F-F8B1-4D1B-AC1A-838F19F8AF5D}"/>
    <cellStyle name="20% - Accent4 2 2 6" xfId="2831" xr:uid="{BF339EDE-31B3-443E-B788-1ED2B0D2C3B4}"/>
    <cellStyle name="20% - Accent4 2 2 7" xfId="1104" xr:uid="{E8EF8DC3-E646-4CEA-AD42-C4B339B5B4E8}"/>
    <cellStyle name="20% - Accent4 2 3" xfId="136" xr:uid="{0B27BFC2-E333-4E13-B640-C6190B6EA53B}"/>
    <cellStyle name="20% - Accent4 2 3 2" xfId="137" xr:uid="{E675302B-D920-4A01-A5ED-9626CE508C4E}"/>
    <cellStyle name="20% - Accent4 2 3 2 2" xfId="138" xr:uid="{02761067-9873-4EA1-9F33-A2C2C3A9FBFC}"/>
    <cellStyle name="20% - Accent4 2 3 2 2 2" xfId="1973" xr:uid="{364DFFEF-8C46-49EC-8BAD-5658430A84F6}"/>
    <cellStyle name="20% - Accent4 2 3 2 2 3" xfId="2841" xr:uid="{EE63508E-781B-4A7F-B144-E851C517E084}"/>
    <cellStyle name="20% - Accent4 2 3 2 2 4" xfId="1114" xr:uid="{6B4BF62B-BDB0-4E96-A137-0CD8DF124DF6}"/>
    <cellStyle name="20% - Accent4 2 3 2 3" xfId="1972" xr:uid="{3AC8BB86-6A7F-47E3-A147-9EB3B6BC483D}"/>
    <cellStyle name="20% - Accent4 2 3 2 4" xfId="2840" xr:uid="{37F2AD5E-F2FE-4663-A23E-E45BAD3089DB}"/>
    <cellStyle name="20% - Accent4 2 3 2 5" xfId="1113" xr:uid="{D7BCC7DA-3191-458C-92E1-9A9239659C37}"/>
    <cellStyle name="20% - Accent4 2 3 3" xfId="139" xr:uid="{65479BCD-170C-429D-B21C-9343CE2D0078}"/>
    <cellStyle name="20% - Accent4 2 3 3 2" xfId="1974" xr:uid="{CBAFA6B3-1BF3-44D6-8B2A-05E7929216A5}"/>
    <cellStyle name="20% - Accent4 2 3 3 3" xfId="2842" xr:uid="{BCCCE55C-3A81-4FF9-8D9C-B376D6791A82}"/>
    <cellStyle name="20% - Accent4 2 3 3 4" xfId="1115" xr:uid="{DBECA953-A657-4982-B82D-21DB6E0808BF}"/>
    <cellStyle name="20% - Accent4 2 3 4" xfId="1971" xr:uid="{6CF706EB-6E68-446D-84CA-3F21062B534F}"/>
    <cellStyle name="20% - Accent4 2 3 5" xfId="2839" xr:uid="{CC0B2752-782D-4A4C-91D6-E75D108952D2}"/>
    <cellStyle name="20% - Accent4 2 3 6" xfId="1112" xr:uid="{27258E2F-667C-4159-9991-0997E0BEE021}"/>
    <cellStyle name="20% - Accent4 2 4" xfId="140" xr:uid="{C6792A2B-1918-4B2C-ADC5-F642BBFD791F}"/>
    <cellStyle name="20% - Accent4 2 4 2" xfId="141" xr:uid="{0159A883-58EF-477F-AB9C-69F426E75E2C}"/>
    <cellStyle name="20% - Accent4 2 4 2 2" xfId="142" xr:uid="{C92CB41D-8B29-4B5A-B490-89488483A9CF}"/>
    <cellStyle name="20% - Accent4 2 4 2 2 2" xfId="1977" xr:uid="{C0E75646-0DB2-4B63-92B2-EFF3145A7A24}"/>
    <cellStyle name="20% - Accent4 2 4 2 2 3" xfId="2845" xr:uid="{A433D240-072E-41A7-A3F9-341724E25022}"/>
    <cellStyle name="20% - Accent4 2 4 2 2 4" xfId="1118" xr:uid="{8BA8F268-E75D-4211-BEE7-47055E055E43}"/>
    <cellStyle name="20% - Accent4 2 4 2 3" xfId="1976" xr:uid="{985C3FA4-622D-4DA5-BAE8-F0A8768B828B}"/>
    <cellStyle name="20% - Accent4 2 4 2 4" xfId="2844" xr:uid="{71690B32-FA15-4F3B-BDE3-A2A646CA5AB2}"/>
    <cellStyle name="20% - Accent4 2 4 2 5" xfId="1117" xr:uid="{D643C200-D651-4606-85E6-F50FAA9CABAA}"/>
    <cellStyle name="20% - Accent4 2 4 3" xfId="143" xr:uid="{96F15470-D07F-447B-A7AE-C39A098825C5}"/>
    <cellStyle name="20% - Accent4 2 4 3 2" xfId="1978" xr:uid="{EAA9CA73-3A7F-456B-A109-E3E47B6FE754}"/>
    <cellStyle name="20% - Accent4 2 4 3 3" xfId="2846" xr:uid="{B940A6CB-AA58-41AE-92C6-F94B093C616A}"/>
    <cellStyle name="20% - Accent4 2 4 3 4" xfId="1119" xr:uid="{45EDC18A-0464-4BF2-AC8F-DB11657561FE}"/>
    <cellStyle name="20% - Accent4 2 4 4" xfId="1975" xr:uid="{72F56AD8-F58E-4D7B-BAF5-F4C3ADF1C48C}"/>
    <cellStyle name="20% - Accent4 2 4 5" xfId="2843" xr:uid="{32F8EE39-4180-43BD-A6BA-44FA30AF7A8D}"/>
    <cellStyle name="20% - Accent4 2 4 6" xfId="1116" xr:uid="{12E0034B-93CB-497B-B825-E2B846E98043}"/>
    <cellStyle name="20% - Accent4 2 5" xfId="144" xr:uid="{2361583A-9289-4407-8AE8-2A4DF52DD5A4}"/>
    <cellStyle name="20% - Accent4 2 5 2" xfId="145" xr:uid="{7C5F27C5-55BE-4CCD-9A42-8BA5FE41A663}"/>
    <cellStyle name="20% - Accent4 2 5 2 2" xfId="1980" xr:uid="{47BA732E-69F4-4AA5-8AAC-1C6165C69DAA}"/>
    <cellStyle name="20% - Accent4 2 5 2 3" xfId="2848" xr:uid="{414A6EEA-B149-405C-ABC9-2DE9AAD4DD0B}"/>
    <cellStyle name="20% - Accent4 2 5 2 4" xfId="1121" xr:uid="{D9A3D37D-640C-4D51-A47D-E2AEE2E20CA2}"/>
    <cellStyle name="20% - Accent4 2 5 3" xfId="1979" xr:uid="{308882FA-4DD5-4410-A101-087508B5566F}"/>
    <cellStyle name="20% - Accent4 2 5 4" xfId="2847" xr:uid="{2D45B0FF-1D25-4A17-9127-045244A9E4B6}"/>
    <cellStyle name="20% - Accent4 2 5 5" xfId="1120" xr:uid="{041374E7-0741-43AC-B423-F2B009FD47EF}"/>
    <cellStyle name="20% - Accent4 2 6" xfId="146" xr:uid="{B7D85DAD-B7BE-4963-BF99-C08500D024D1}"/>
    <cellStyle name="20% - Accent4 2 6 2" xfId="147" xr:uid="{CD9F1B37-5784-4AC4-8F0D-9FC258AF452E}"/>
    <cellStyle name="20% - Accent4 2 6 2 2" xfId="1982" xr:uid="{FEA0EA16-92B9-492D-AFBE-DA8D3CC7906D}"/>
    <cellStyle name="20% - Accent4 2 6 2 3" xfId="2850" xr:uid="{1D3A46F2-A0CC-425C-9A3B-2364A180C592}"/>
    <cellStyle name="20% - Accent4 2 6 2 4" xfId="1123" xr:uid="{FDAF69E7-9218-485F-A26B-6A6853E6FF6F}"/>
    <cellStyle name="20% - Accent4 2 6 3" xfId="1981" xr:uid="{DD327AAE-163E-4C21-A1FA-09FC6708CD70}"/>
    <cellStyle name="20% - Accent4 2 6 4" xfId="2849" xr:uid="{F942AE7E-28B8-4671-8798-BA2A60C25911}"/>
    <cellStyle name="20% - Accent4 2 6 5" xfId="1122" xr:uid="{920C4D3B-B61E-47F1-8CF5-EC1F3D4BCDDB}"/>
    <cellStyle name="20% - Accent4 2 7" xfId="148" xr:uid="{13D27386-34CB-424C-BA0C-3D688808ED93}"/>
    <cellStyle name="20% - Accent4 2 7 2" xfId="1983" xr:uid="{0245614F-FEEE-4D3D-AF1C-A10370EAE65A}"/>
    <cellStyle name="20% - Accent4 2 7 3" xfId="2851" xr:uid="{612C91FB-FA91-4081-9AE7-126F6ED0091C}"/>
    <cellStyle name="20% - Accent4 2 7 4" xfId="1124" xr:uid="{56BDF349-8EB9-44EE-8F37-2890FF51B676}"/>
    <cellStyle name="20% - Accent4 2 8" xfId="1962" xr:uid="{9A4E67FB-7DED-4D74-964A-8B4B4DE6481F}"/>
    <cellStyle name="20% - Accent4 2 9" xfId="2830" xr:uid="{5FEE82FE-F6B9-430C-BB76-0A14AAAAD72F}"/>
    <cellStyle name="20% - Accent4 3" xfId="149" xr:uid="{EB1E9B12-B1D5-4FC5-A09E-FF55A4171E23}"/>
    <cellStyle name="20% - Accent4 3 2" xfId="150" xr:uid="{38CF7E5D-E3BC-48D0-95EA-38C11C3F895F}"/>
    <cellStyle name="20% - Accent4 3 2 2" xfId="151" xr:uid="{09B139EC-6A77-4F1B-8E29-1C66216265D6}"/>
    <cellStyle name="20% - Accent4 3 2 2 2" xfId="152" xr:uid="{50376CC9-4476-4A12-93CD-7A4A09CB9314}"/>
    <cellStyle name="20% - Accent4 3 2 2 2 2" xfId="1987" xr:uid="{63F02F61-3038-454C-AB4B-0ADC75F66A8F}"/>
    <cellStyle name="20% - Accent4 3 2 2 2 3" xfId="2855" xr:uid="{857E4E35-53F1-44ED-9020-3F1B5242228F}"/>
    <cellStyle name="20% - Accent4 3 2 2 2 4" xfId="1128" xr:uid="{8093106B-A1C5-4B74-BBDE-853F26B40C07}"/>
    <cellStyle name="20% - Accent4 3 2 2 3" xfId="1986" xr:uid="{3992C804-5627-4838-9A9A-617B58417BC8}"/>
    <cellStyle name="20% - Accent4 3 2 2 4" xfId="2854" xr:uid="{BE7753DC-E63E-4A70-B650-3ABF61B43B78}"/>
    <cellStyle name="20% - Accent4 3 2 2 5" xfId="1127" xr:uid="{D825732A-EDF0-48F0-AC88-D59BA78E2BB4}"/>
    <cellStyle name="20% - Accent4 3 2 3" xfId="153" xr:uid="{D1EC1766-09BC-4965-BC68-547AF19AC6E3}"/>
    <cellStyle name="20% - Accent4 3 2 3 2" xfId="1988" xr:uid="{62230A3E-A575-4722-A56C-7F3D3DDA9F7F}"/>
    <cellStyle name="20% - Accent4 3 2 3 3" xfId="2856" xr:uid="{89EC2A3F-71E8-4EA2-A969-FEB6DB57458C}"/>
    <cellStyle name="20% - Accent4 3 2 3 4" xfId="1129" xr:uid="{D6EF3109-527E-416E-9470-5266FB2FD8C5}"/>
    <cellStyle name="20% - Accent4 3 2 4" xfId="1985" xr:uid="{F7684249-A921-439F-A874-31AB6492EDED}"/>
    <cellStyle name="20% - Accent4 3 2 5" xfId="2853" xr:uid="{BD5A6B57-6997-401E-BA7C-0783AA3129CD}"/>
    <cellStyle name="20% - Accent4 3 2 6" xfId="1126" xr:uid="{EF02A6B9-08E2-4D55-8DD1-16D4E20EF2DB}"/>
    <cellStyle name="20% - Accent4 3 3" xfId="154" xr:uid="{BD53A6F4-6246-4A40-8E09-3116F6D7607E}"/>
    <cellStyle name="20% - Accent4 3 3 2" xfId="155" xr:uid="{04B5C08A-9BF6-4A73-B132-630C4CF3A406}"/>
    <cellStyle name="20% - Accent4 3 3 2 2" xfId="1990" xr:uid="{DDDD29DB-8C48-463C-A276-EDA0168A63B2}"/>
    <cellStyle name="20% - Accent4 3 3 2 3" xfId="2858" xr:uid="{25D2D44E-1C14-48D4-85EB-1DF95AF93CE8}"/>
    <cellStyle name="20% - Accent4 3 3 2 4" xfId="1131" xr:uid="{534CAA53-1279-4BB2-A154-858F447AB74B}"/>
    <cellStyle name="20% - Accent4 3 3 3" xfId="1989" xr:uid="{6124D6F4-27D4-4002-A9BF-C82A31A4D728}"/>
    <cellStyle name="20% - Accent4 3 3 4" xfId="2857" xr:uid="{0F39ECB2-8B5B-4DF2-8C55-0CE4C8A1F87A}"/>
    <cellStyle name="20% - Accent4 3 3 5" xfId="1130" xr:uid="{246D6CE3-6BFA-4717-8191-B842A090922B}"/>
    <cellStyle name="20% - Accent4 3 4" xfId="156" xr:uid="{6AD688DC-1241-44F8-88F5-FB0F738D0BB4}"/>
    <cellStyle name="20% - Accent4 3 4 2" xfId="1991" xr:uid="{2A9A509B-D13C-4AC9-9468-1F72BB1BF4E8}"/>
    <cellStyle name="20% - Accent4 3 4 3" xfId="2859" xr:uid="{ADC23D44-29ED-4E94-87F1-78603577F3A1}"/>
    <cellStyle name="20% - Accent4 3 4 4" xfId="1132" xr:uid="{288BC3BB-EC46-44BB-AADB-FDBFD7D897B6}"/>
    <cellStyle name="20% - Accent4 3 5" xfId="1984" xr:uid="{F0ED31FB-B539-4014-A267-BEF31A07514A}"/>
    <cellStyle name="20% - Accent4 3 6" xfId="2852" xr:uid="{7375A459-C812-456E-AE55-DDEF92A52992}"/>
    <cellStyle name="20% - Accent4 3 7" xfId="1125" xr:uid="{9EEC423A-C504-424A-B86F-B582E67185C1}"/>
    <cellStyle name="20% - Accent4 4" xfId="157" xr:uid="{2D5E0A58-409B-47AD-AC7C-BB5B381FCEF1}"/>
    <cellStyle name="20% - Accent4 4 2" xfId="158" xr:uid="{D1F6FDA0-1947-405E-98A9-537650429209}"/>
    <cellStyle name="20% - Accent4 4 2 2" xfId="159" xr:uid="{BFBD9B19-E3AD-47AA-A372-17A31E6560A4}"/>
    <cellStyle name="20% - Accent4 4 2 2 2" xfId="1994" xr:uid="{A271EB99-E081-4D5C-9230-50A74DF03BBC}"/>
    <cellStyle name="20% - Accent4 4 2 2 3" xfId="2862" xr:uid="{56E228D0-E6BD-4D5C-B14A-E573DE18317A}"/>
    <cellStyle name="20% - Accent4 4 2 2 4" xfId="1135" xr:uid="{E2E01F43-2AC7-4423-A066-D75567F49359}"/>
    <cellStyle name="20% - Accent4 4 2 3" xfId="1993" xr:uid="{5FA3FA16-58A4-4AB4-AB54-7B3ACEA6F3A5}"/>
    <cellStyle name="20% - Accent4 4 2 4" xfId="2861" xr:uid="{79B9D9B5-58D8-4A09-8E71-C0F046336A9F}"/>
    <cellStyle name="20% - Accent4 4 2 5" xfId="1134" xr:uid="{5F05F553-E8D7-4960-8A84-A6C1B9D2392B}"/>
    <cellStyle name="20% - Accent4 4 3" xfId="160" xr:uid="{8468E94A-49EF-4D76-B755-9667CA20DFD4}"/>
    <cellStyle name="20% - Accent4 4 3 2" xfId="1995" xr:uid="{37335EAE-65DA-48C8-BB83-8B6E563249CA}"/>
    <cellStyle name="20% - Accent4 4 3 3" xfId="2863" xr:uid="{F56D3DCB-4407-4AE9-8129-9B2A16F9BF9B}"/>
    <cellStyle name="20% - Accent4 4 3 4" xfId="1136" xr:uid="{24380609-EAAD-400A-A370-C3DF887A61CB}"/>
    <cellStyle name="20% - Accent4 4 4" xfId="1992" xr:uid="{3EB55A3C-C484-4771-8A83-039C098FD54D}"/>
    <cellStyle name="20% - Accent4 4 5" xfId="2860" xr:uid="{B973AA0B-D6DD-4B37-976F-AFD9037BD6C6}"/>
    <cellStyle name="20% - Accent4 4 6" xfId="1133" xr:uid="{20F533E2-9CFA-4D67-B024-8F88B0F0F521}"/>
    <cellStyle name="20% - Accent4 5" xfId="161" xr:uid="{7DA221F3-38BC-48D5-A22B-155CB06FA8C7}"/>
    <cellStyle name="20% - Accent4 5 2" xfId="162" xr:uid="{587C705C-983F-4269-945B-2EED7CA19A3A}"/>
    <cellStyle name="20% - Accent4 5 2 2" xfId="163" xr:uid="{5CED2DEC-28BC-4854-974D-B38D42E20FD5}"/>
    <cellStyle name="20% - Accent4 5 2 2 2" xfId="1998" xr:uid="{0B91C5E6-88DA-4390-B704-9FE95643370E}"/>
    <cellStyle name="20% - Accent4 5 2 2 3" xfId="2866" xr:uid="{5D446C7B-4654-4130-9C80-FB0B8BDC9738}"/>
    <cellStyle name="20% - Accent4 5 2 2 4" xfId="1139" xr:uid="{BDBCA3D4-A348-4A22-856C-45F9B5485126}"/>
    <cellStyle name="20% - Accent4 5 2 3" xfId="1997" xr:uid="{CC71F0FB-6589-4BA6-A895-2C14228561CA}"/>
    <cellStyle name="20% - Accent4 5 2 4" xfId="2865" xr:uid="{AC9F6F5C-887F-4B50-924B-75738C95B245}"/>
    <cellStyle name="20% - Accent4 5 2 5" xfId="1138" xr:uid="{19ACFDAA-6FEA-4290-B424-0B740244D6D0}"/>
    <cellStyle name="20% - Accent4 5 3" xfId="164" xr:uid="{36A8BD4A-1F35-40FD-9630-854D3A3E164E}"/>
    <cellStyle name="20% - Accent4 5 3 2" xfId="1999" xr:uid="{C6DBC858-7F1A-443F-98B9-35469F028F78}"/>
    <cellStyle name="20% - Accent4 5 3 3" xfId="2867" xr:uid="{417040AE-034D-4AE4-92A5-697D819DF975}"/>
    <cellStyle name="20% - Accent4 5 3 4" xfId="1140" xr:uid="{83C6AF79-CA07-420C-A064-5F2C5E1AACA7}"/>
    <cellStyle name="20% - Accent4 5 4" xfId="1996" xr:uid="{E43795A4-9CCB-40AA-A333-0C8AE47B79FD}"/>
    <cellStyle name="20% - Accent4 5 5" xfId="2864" xr:uid="{FEDF93E3-216C-4E93-B512-A0FE48B67FA9}"/>
    <cellStyle name="20% - Accent4 5 6" xfId="1137" xr:uid="{6657F9C5-FA52-416A-8D7A-88A98E54A2B4}"/>
    <cellStyle name="20% - Accent4 6" xfId="165" xr:uid="{7C12A55B-0156-41AD-AC65-AB142561D03F}"/>
    <cellStyle name="20% - Accent4 6 2" xfId="166" xr:uid="{5757D283-FAE5-439F-B3D9-AF1B42CAD711}"/>
    <cellStyle name="20% - Accent4 6 2 2" xfId="2001" xr:uid="{A59980C7-04E6-43DA-BF40-21AF16252EF8}"/>
    <cellStyle name="20% - Accent4 6 2 3" xfId="2869" xr:uid="{1FE68BE8-5B6F-4248-8975-C8136D6A9A57}"/>
    <cellStyle name="20% - Accent4 6 2 4" xfId="1142" xr:uid="{3C1C7E47-07DA-4955-BDF9-9FAA441FF8BB}"/>
    <cellStyle name="20% - Accent4 6 3" xfId="2000" xr:uid="{A160457D-1831-46B2-B470-1726D91F7095}"/>
    <cellStyle name="20% - Accent4 6 4" xfId="2868" xr:uid="{A40A5D6C-6E21-4E9F-B64C-10ADDB5A6E3D}"/>
    <cellStyle name="20% - Accent4 6 5" xfId="1141" xr:uid="{610AD2D1-F7D4-45D2-99C4-6E8A0028E49A}"/>
    <cellStyle name="20% - Accent4 7" xfId="167" xr:uid="{383F3CBF-C2A4-4980-97D2-65758AF9B8FA}"/>
    <cellStyle name="20% - Accent4 7 2" xfId="168" xr:uid="{EE6224D7-EC37-46FC-90EA-9F50E45172AC}"/>
    <cellStyle name="20% - Accent4 7 2 2" xfId="2003" xr:uid="{1EB90204-CC39-465D-8812-5126F38E4590}"/>
    <cellStyle name="20% - Accent4 7 2 3" xfId="2871" xr:uid="{3E072C2E-18A4-4DA4-A32B-136F965B4834}"/>
    <cellStyle name="20% - Accent4 7 2 4" xfId="1144" xr:uid="{7CBAFB4E-077A-4E4A-8A79-26D35958F8EC}"/>
    <cellStyle name="20% - Accent4 7 3" xfId="2002" xr:uid="{6B9E175A-759A-4BB3-84C4-C049DB5AACF9}"/>
    <cellStyle name="20% - Accent4 7 4" xfId="2870" xr:uid="{8F7D4CD2-E463-4ED5-8A20-E1FB6C328C47}"/>
    <cellStyle name="20% - Accent4 7 5" xfId="1143" xr:uid="{C094142F-3EC3-4D5C-BA1F-A68827C617B3}"/>
    <cellStyle name="20% - Accent5 2" xfId="169" xr:uid="{24617419-08D2-479B-9B18-36945512B335}"/>
    <cellStyle name="20% - Accent5 2 10" xfId="1145" xr:uid="{DAFE8813-F842-431B-8B88-CB4491928E3D}"/>
    <cellStyle name="20% - Accent5 2 2" xfId="170" xr:uid="{3247869A-221E-4E5D-BA53-FA6803186103}"/>
    <cellStyle name="20% - Accent5 2 2 2" xfId="171" xr:uid="{FEDADAB6-1DEF-42F5-B597-D4E0CFDF3C61}"/>
    <cellStyle name="20% - Accent5 2 2 2 2" xfId="172" xr:uid="{69E1C485-920F-40AC-A525-603B9181B294}"/>
    <cellStyle name="20% - Accent5 2 2 2 2 2" xfId="173" xr:uid="{846B33AD-925E-47AD-9505-F2F9165E0CDB}"/>
    <cellStyle name="20% - Accent5 2 2 2 2 2 2" xfId="2008" xr:uid="{65E8D53C-FEB6-4E88-9CBC-BACF9F32BC2D}"/>
    <cellStyle name="20% - Accent5 2 2 2 2 2 3" xfId="2876" xr:uid="{A18B5356-D724-4FCF-9AFE-5397A75FCC71}"/>
    <cellStyle name="20% - Accent5 2 2 2 2 2 4" xfId="1149" xr:uid="{16B26EE1-68B4-4AEE-BC84-B35E4B8CF458}"/>
    <cellStyle name="20% - Accent5 2 2 2 2 3" xfId="2007" xr:uid="{6C5CD25F-41C0-4FA3-A642-AEF8544F59DA}"/>
    <cellStyle name="20% - Accent5 2 2 2 2 4" xfId="2875" xr:uid="{8F9F8112-E5A1-4AE0-9CE4-12B9F4F0074E}"/>
    <cellStyle name="20% - Accent5 2 2 2 2 5" xfId="1148" xr:uid="{506E970A-E6D3-49D2-A10D-10EA7725F968}"/>
    <cellStyle name="20% - Accent5 2 2 2 3" xfId="174" xr:uid="{6BD9DC75-5558-4D03-9656-3564A97EB146}"/>
    <cellStyle name="20% - Accent5 2 2 2 3 2" xfId="2009" xr:uid="{1EEAC85E-0039-4D7C-8189-F632BDAF544A}"/>
    <cellStyle name="20% - Accent5 2 2 2 3 3" xfId="2877" xr:uid="{90375298-0FF8-4B34-AD43-6078BFFFE3A9}"/>
    <cellStyle name="20% - Accent5 2 2 2 3 4" xfId="1150" xr:uid="{77D5F92B-2F62-42AC-BD2A-0AEF44B796BB}"/>
    <cellStyle name="20% - Accent5 2 2 2 4" xfId="2006" xr:uid="{367EE2D0-A7D6-4290-930B-B5A8FECEE1E2}"/>
    <cellStyle name="20% - Accent5 2 2 2 5" xfId="2874" xr:uid="{7CC9C9B9-3990-468B-9212-CDBEF17C7ACF}"/>
    <cellStyle name="20% - Accent5 2 2 2 6" xfId="1147" xr:uid="{03F17BE2-A6BF-4B9D-A2A7-0EA129613E73}"/>
    <cellStyle name="20% - Accent5 2 2 3" xfId="175" xr:uid="{FC602D45-3507-49FB-A1DE-E29FF75FB002}"/>
    <cellStyle name="20% - Accent5 2 2 3 2" xfId="176" xr:uid="{58A9FF09-4DD4-45B7-8832-17325360A466}"/>
    <cellStyle name="20% - Accent5 2 2 3 2 2" xfId="2011" xr:uid="{A23581D2-683F-4711-9D63-11DF75B152A5}"/>
    <cellStyle name="20% - Accent5 2 2 3 2 3" xfId="2879" xr:uid="{6C74C8E0-41DF-4571-9F61-918842A4AE80}"/>
    <cellStyle name="20% - Accent5 2 2 3 2 4" xfId="1152" xr:uid="{3F0E35F0-8D73-44B7-808A-024DE7F6D7EF}"/>
    <cellStyle name="20% - Accent5 2 2 3 3" xfId="2010" xr:uid="{264FA325-B825-47FF-B7E7-34F6DDB407A3}"/>
    <cellStyle name="20% - Accent5 2 2 3 4" xfId="2878" xr:uid="{8C57123C-8760-47A3-8EB3-217F2300ADA5}"/>
    <cellStyle name="20% - Accent5 2 2 3 5" xfId="1151" xr:uid="{9BE9E665-A871-4FF7-A5ED-FE0D5A83D8A5}"/>
    <cellStyle name="20% - Accent5 2 2 4" xfId="177" xr:uid="{CC587974-EAD5-43DB-87E1-209399EAF932}"/>
    <cellStyle name="20% - Accent5 2 2 4 2" xfId="2012" xr:uid="{E17F6765-71E9-462D-BAE5-9D5D6D0AFA99}"/>
    <cellStyle name="20% - Accent5 2 2 4 3" xfId="2880" xr:uid="{ED1B006D-03F0-4AD4-BBE6-8B8E61B23C1B}"/>
    <cellStyle name="20% - Accent5 2 2 4 4" xfId="1153" xr:uid="{E923381A-898D-471E-AEFC-A0ECE4683E4D}"/>
    <cellStyle name="20% - Accent5 2 2 5" xfId="2005" xr:uid="{BE38679C-D5F8-4603-B0CE-9222BBC792F5}"/>
    <cellStyle name="20% - Accent5 2 2 6" xfId="2873" xr:uid="{47D8D0C6-49A3-42E8-9F1E-87893CEE912B}"/>
    <cellStyle name="20% - Accent5 2 2 7" xfId="1146" xr:uid="{40E64749-5D93-4988-8D85-3B094E5D91F5}"/>
    <cellStyle name="20% - Accent5 2 3" xfId="178" xr:uid="{FEDA2287-35ED-4F44-89C1-FC570DE4745B}"/>
    <cellStyle name="20% - Accent5 2 3 2" xfId="179" xr:uid="{06A26DDA-4EF0-4FF7-82CC-295A68A93DA3}"/>
    <cellStyle name="20% - Accent5 2 3 2 2" xfId="180" xr:uid="{26CF8BA5-7A97-4767-A896-A458B561CD97}"/>
    <cellStyle name="20% - Accent5 2 3 2 2 2" xfId="2015" xr:uid="{7133C876-5DC8-4DD2-AF8B-3AEAE7F2A70E}"/>
    <cellStyle name="20% - Accent5 2 3 2 2 3" xfId="2883" xr:uid="{6489E6C8-7C42-4A9A-804F-6B3DEA54D050}"/>
    <cellStyle name="20% - Accent5 2 3 2 2 4" xfId="1156" xr:uid="{11D6E7B1-A2A6-4BDE-A837-FE811989EF00}"/>
    <cellStyle name="20% - Accent5 2 3 2 3" xfId="2014" xr:uid="{9F95C6F8-969A-468D-B1B2-A02731643C94}"/>
    <cellStyle name="20% - Accent5 2 3 2 4" xfId="2882" xr:uid="{1B313910-5E27-4690-93DA-D2CBA9EFE133}"/>
    <cellStyle name="20% - Accent5 2 3 2 5" xfId="1155" xr:uid="{89892A65-D6BA-45D1-92F9-663C3B4EA714}"/>
    <cellStyle name="20% - Accent5 2 3 3" xfId="181" xr:uid="{C5C6DFE8-57D9-4522-ACCD-834E7BF49FF5}"/>
    <cellStyle name="20% - Accent5 2 3 3 2" xfId="2016" xr:uid="{19D49DFA-6C0F-4AB7-8B56-0B2F32421DC7}"/>
    <cellStyle name="20% - Accent5 2 3 3 3" xfId="2884" xr:uid="{019B2192-2A1D-4923-97A3-97570B601D9E}"/>
    <cellStyle name="20% - Accent5 2 3 3 4" xfId="1157" xr:uid="{B14F41AE-D0A0-4F22-95C9-1072D1FAC0AE}"/>
    <cellStyle name="20% - Accent5 2 3 4" xfId="2013" xr:uid="{1252EBBA-F058-4DBE-A31B-0CAC70251740}"/>
    <cellStyle name="20% - Accent5 2 3 5" xfId="2881" xr:uid="{FE8CB6B4-6B73-4C39-877E-545B079CD68B}"/>
    <cellStyle name="20% - Accent5 2 3 6" xfId="1154" xr:uid="{3529D0C3-AB3B-494B-8E85-BEE3A63C5FDC}"/>
    <cellStyle name="20% - Accent5 2 4" xfId="182" xr:uid="{58C415C3-D5CC-49B0-AE2E-3D96ADF6D792}"/>
    <cellStyle name="20% - Accent5 2 4 2" xfId="183" xr:uid="{56C90476-017D-457E-B4B5-9574E49BDFC7}"/>
    <cellStyle name="20% - Accent5 2 4 2 2" xfId="184" xr:uid="{5E636B5A-36CF-4A09-AD03-8A8289629ECD}"/>
    <cellStyle name="20% - Accent5 2 4 2 2 2" xfId="2019" xr:uid="{DEBF6B1D-6803-4155-8AF1-4F8B64CF011D}"/>
    <cellStyle name="20% - Accent5 2 4 2 2 3" xfId="2887" xr:uid="{82D363D4-5FF9-4F3D-8388-EA97763F7576}"/>
    <cellStyle name="20% - Accent5 2 4 2 2 4" xfId="1160" xr:uid="{D6CFE317-1B7C-42D7-AB2C-2D37172AC014}"/>
    <cellStyle name="20% - Accent5 2 4 2 3" xfId="2018" xr:uid="{D3063876-7F73-48DC-B5C8-E281EF46BCBD}"/>
    <cellStyle name="20% - Accent5 2 4 2 4" xfId="2886" xr:uid="{5871C480-69A5-40D2-A60A-E4E28A6F26DB}"/>
    <cellStyle name="20% - Accent5 2 4 2 5" xfId="1159" xr:uid="{5C699AE6-23D0-402C-B047-0AA3F81D11DD}"/>
    <cellStyle name="20% - Accent5 2 4 3" xfId="185" xr:uid="{1CA06B35-E07A-46C3-A518-259C1FBC3122}"/>
    <cellStyle name="20% - Accent5 2 4 3 2" xfId="2020" xr:uid="{C318632B-CB2C-4BD7-A9E3-0495ADB41ED3}"/>
    <cellStyle name="20% - Accent5 2 4 3 3" xfId="2888" xr:uid="{8BF39A74-FA16-4AB9-935A-866F2350EC9A}"/>
    <cellStyle name="20% - Accent5 2 4 3 4" xfId="1161" xr:uid="{F60964F6-69BC-461D-BF99-E3CDC0DE7A0D}"/>
    <cellStyle name="20% - Accent5 2 4 4" xfId="2017" xr:uid="{4AF985F2-9101-44DE-8552-61D70096F8EB}"/>
    <cellStyle name="20% - Accent5 2 4 5" xfId="2885" xr:uid="{254908B5-406A-4CAA-8876-725C3F21590A}"/>
    <cellStyle name="20% - Accent5 2 4 6" xfId="1158" xr:uid="{1A53BE39-3599-461E-85CC-D729C37D4AA3}"/>
    <cellStyle name="20% - Accent5 2 5" xfId="186" xr:uid="{791FC132-8C16-4823-A457-7BE811B53C9E}"/>
    <cellStyle name="20% - Accent5 2 5 2" xfId="187" xr:uid="{972653D4-B8BE-4089-8089-90E5B01D5566}"/>
    <cellStyle name="20% - Accent5 2 5 2 2" xfId="2022" xr:uid="{6C9FDAF1-9215-4F0A-BDBF-38B45E12730C}"/>
    <cellStyle name="20% - Accent5 2 5 2 3" xfId="2890" xr:uid="{1BF3D8CA-CD74-471F-8518-A39215770895}"/>
    <cellStyle name="20% - Accent5 2 5 2 4" xfId="1163" xr:uid="{5AC817DE-510D-43A3-A420-F849907184A4}"/>
    <cellStyle name="20% - Accent5 2 5 3" xfId="2021" xr:uid="{B65C703B-E315-45C8-A3E0-F8D3A1F15DEB}"/>
    <cellStyle name="20% - Accent5 2 5 4" xfId="2889" xr:uid="{EDD3FEE7-86C6-469F-B126-94FBA3041C58}"/>
    <cellStyle name="20% - Accent5 2 5 5" xfId="1162" xr:uid="{97FAC140-085B-4F9E-A301-B066DD50EBDB}"/>
    <cellStyle name="20% - Accent5 2 6" xfId="188" xr:uid="{1ADAD278-6136-4846-9E71-45A9ABA8D9AC}"/>
    <cellStyle name="20% - Accent5 2 6 2" xfId="189" xr:uid="{22356EAA-C913-4C5C-8383-8FE0DCD55975}"/>
    <cellStyle name="20% - Accent5 2 6 2 2" xfId="2024" xr:uid="{416F8B13-FF3E-4230-B34B-69F3B4CCACED}"/>
    <cellStyle name="20% - Accent5 2 6 2 3" xfId="2892" xr:uid="{51328001-8646-45C6-979B-AC0D2FAC7731}"/>
    <cellStyle name="20% - Accent5 2 6 2 4" xfId="1165" xr:uid="{E4CFEF14-8DA9-494D-8686-D46CA1ABA2D0}"/>
    <cellStyle name="20% - Accent5 2 6 3" xfId="2023" xr:uid="{585CCD14-F6EF-427F-BBA0-D137B147FAF7}"/>
    <cellStyle name="20% - Accent5 2 6 4" xfId="2891" xr:uid="{50BCE337-5351-463D-BF9F-AB41C7BDFE0A}"/>
    <cellStyle name="20% - Accent5 2 6 5" xfId="1164" xr:uid="{E8597FF2-BA5A-4089-AFCE-18AD7A1D1DD7}"/>
    <cellStyle name="20% - Accent5 2 7" xfId="190" xr:uid="{55BC07F6-2D33-47D2-9F6F-735001AC9F99}"/>
    <cellStyle name="20% - Accent5 2 7 2" xfId="2025" xr:uid="{F177E14F-CDBD-41A4-82C4-7B2D12767B71}"/>
    <cellStyle name="20% - Accent5 2 7 3" xfId="2893" xr:uid="{A662A7E6-04DF-47F9-B9DA-554D32AFFA16}"/>
    <cellStyle name="20% - Accent5 2 7 4" xfId="1166" xr:uid="{78C7BA86-1462-4FC1-AD52-0540876597B5}"/>
    <cellStyle name="20% - Accent5 2 8" xfId="2004" xr:uid="{2B5C1C0B-B257-4908-9BC3-9DC36E3BABA5}"/>
    <cellStyle name="20% - Accent5 2 9" xfId="2872" xr:uid="{88FABD37-6456-493A-ABAE-6BD43641D834}"/>
    <cellStyle name="20% - Accent5 3" xfId="191" xr:uid="{79FBE0FE-415D-4DD6-B2A6-6601E676DE23}"/>
    <cellStyle name="20% - Accent5 3 2" xfId="192" xr:uid="{88E2B661-0F14-47A3-8834-D618A5561E69}"/>
    <cellStyle name="20% - Accent5 3 2 2" xfId="193" xr:uid="{873EAD1C-9D3F-4772-BB21-FF4855A5F65E}"/>
    <cellStyle name="20% - Accent5 3 2 2 2" xfId="194" xr:uid="{2BF0AB47-59BA-476A-B17D-C10C728C11D8}"/>
    <cellStyle name="20% - Accent5 3 2 2 2 2" xfId="2029" xr:uid="{C1CB7894-B440-4B80-B874-0428923646EC}"/>
    <cellStyle name="20% - Accent5 3 2 2 2 3" xfId="2897" xr:uid="{054DFB2F-EEBE-4769-A10D-2919B136F5A7}"/>
    <cellStyle name="20% - Accent5 3 2 2 2 4" xfId="1170" xr:uid="{6A8E0C37-52D5-424B-B792-08DD39B4805D}"/>
    <cellStyle name="20% - Accent5 3 2 2 3" xfId="2028" xr:uid="{14A64619-DBDD-4E81-897B-EC7FDA2735EF}"/>
    <cellStyle name="20% - Accent5 3 2 2 4" xfId="2896" xr:uid="{A49B1163-B99D-40B6-A11E-1E70AAD46D5F}"/>
    <cellStyle name="20% - Accent5 3 2 2 5" xfId="1169" xr:uid="{7287D545-DE0F-4235-AAD5-218001F80488}"/>
    <cellStyle name="20% - Accent5 3 2 3" xfId="195" xr:uid="{DF45CF19-E2B1-4591-A3B9-E1E81E2B6FFB}"/>
    <cellStyle name="20% - Accent5 3 2 3 2" xfId="2030" xr:uid="{66EC8B79-EBDF-48E7-B981-3A6DE8B66449}"/>
    <cellStyle name="20% - Accent5 3 2 3 3" xfId="2898" xr:uid="{3D2F3D58-9806-438E-BA2F-65B2F9EF6751}"/>
    <cellStyle name="20% - Accent5 3 2 3 4" xfId="1171" xr:uid="{67988B50-C96C-4503-BAD1-F8945B18E72A}"/>
    <cellStyle name="20% - Accent5 3 2 4" xfId="2027" xr:uid="{1B8536F7-CBBF-4328-B88A-1418E8044D72}"/>
    <cellStyle name="20% - Accent5 3 2 5" xfId="2895" xr:uid="{DCBCE3D7-E6B1-41D1-B3B3-E2A7F41F6B31}"/>
    <cellStyle name="20% - Accent5 3 2 6" xfId="1168" xr:uid="{42D8E4B0-9017-4E4E-8A96-EA6904E9DC8B}"/>
    <cellStyle name="20% - Accent5 3 3" xfId="196" xr:uid="{6802D7DE-4604-45E7-8B0A-6D995E754FF0}"/>
    <cellStyle name="20% - Accent5 3 3 2" xfId="197" xr:uid="{35D0C6B7-12E8-45AD-86F8-0F8FDBEB9312}"/>
    <cellStyle name="20% - Accent5 3 3 2 2" xfId="2032" xr:uid="{1324870C-D81F-4B1E-8AE9-F3EE17A950AF}"/>
    <cellStyle name="20% - Accent5 3 3 2 3" xfId="2900" xr:uid="{1F6BE66E-E6EB-4B18-900E-3E25EF22C5E6}"/>
    <cellStyle name="20% - Accent5 3 3 2 4" xfId="1173" xr:uid="{39F2767F-8C2A-4698-8AAB-1E4916FFDE07}"/>
    <cellStyle name="20% - Accent5 3 3 3" xfId="2031" xr:uid="{B8D5C0A5-AE12-406C-AFD9-2B9A0830FF43}"/>
    <cellStyle name="20% - Accent5 3 3 4" xfId="2899" xr:uid="{BCF4169C-241A-42E5-A46D-A833508E98A8}"/>
    <cellStyle name="20% - Accent5 3 3 5" xfId="1172" xr:uid="{F7369811-93B5-4CB0-855A-1A1F44564285}"/>
    <cellStyle name="20% - Accent5 3 4" xfId="198" xr:uid="{3A2C23E3-5098-4841-8620-60A4BC635EC2}"/>
    <cellStyle name="20% - Accent5 3 4 2" xfId="2033" xr:uid="{31935979-6948-4A7D-B41C-41D6ABD9A466}"/>
    <cellStyle name="20% - Accent5 3 4 3" xfId="2901" xr:uid="{4ABFF079-CBC3-478D-922A-3717D7ED7BBE}"/>
    <cellStyle name="20% - Accent5 3 4 4" xfId="1174" xr:uid="{439762EE-A90D-4977-9C4B-98C8896ADC67}"/>
    <cellStyle name="20% - Accent5 3 5" xfId="2026" xr:uid="{6BBBBEE1-84B8-4A9B-A2C4-DDC9484C65DC}"/>
    <cellStyle name="20% - Accent5 3 6" xfId="2894" xr:uid="{8B921531-9784-49FD-9F2F-71398D37B607}"/>
    <cellStyle name="20% - Accent5 3 7" xfId="1167" xr:uid="{40DB1022-89E7-4B5E-A749-E9ADC82E6FB9}"/>
    <cellStyle name="20% - Accent5 4" xfId="199" xr:uid="{03775084-DB5E-40ED-A050-EA6037A9B518}"/>
    <cellStyle name="20% - Accent5 4 2" xfId="200" xr:uid="{C6EA24D0-0DC3-4E93-B8F5-159D9C77C64C}"/>
    <cellStyle name="20% - Accent5 4 2 2" xfId="201" xr:uid="{BA5D334A-28D1-4918-8797-B0057E7DC8C6}"/>
    <cellStyle name="20% - Accent5 4 2 2 2" xfId="2036" xr:uid="{4B5B9450-651E-47C5-8B30-59AEB17F77EB}"/>
    <cellStyle name="20% - Accent5 4 2 2 3" xfId="2904" xr:uid="{48BF61BF-B819-4256-940E-5D7B2CDAFC6A}"/>
    <cellStyle name="20% - Accent5 4 2 2 4" xfId="1177" xr:uid="{CB0CB0A0-B713-42CF-9C3F-C0B9087F1741}"/>
    <cellStyle name="20% - Accent5 4 2 3" xfId="2035" xr:uid="{B8352B41-F69E-4AB7-A840-47E4D70A7AF9}"/>
    <cellStyle name="20% - Accent5 4 2 4" xfId="2903" xr:uid="{F820DEEB-1272-4BBE-8025-AE7C3B78FB26}"/>
    <cellStyle name="20% - Accent5 4 2 5" xfId="1176" xr:uid="{1BA5CAF2-9DC5-4B0E-89AB-733C4574972F}"/>
    <cellStyle name="20% - Accent5 4 3" xfId="202" xr:uid="{27B5E4E5-5DD8-41B4-977D-6B7A14C31919}"/>
    <cellStyle name="20% - Accent5 4 3 2" xfId="2037" xr:uid="{2B7ED23D-00DE-4D36-B023-8C94764E1499}"/>
    <cellStyle name="20% - Accent5 4 3 3" xfId="2905" xr:uid="{DD6A4AA3-147D-4381-953D-311F6091C688}"/>
    <cellStyle name="20% - Accent5 4 3 4" xfId="1178" xr:uid="{B30ECAD8-9334-40C6-9D96-3EFACF8A5408}"/>
    <cellStyle name="20% - Accent5 4 4" xfId="2034" xr:uid="{5A20FE09-91E3-40BF-A8CF-9C00E6174DC4}"/>
    <cellStyle name="20% - Accent5 4 5" xfId="2902" xr:uid="{58BF9F27-E2BE-4F15-9342-AEE3BAE3847D}"/>
    <cellStyle name="20% - Accent5 4 6" xfId="1175" xr:uid="{08B71D84-94BB-40FE-8541-23F34F2A8D5C}"/>
    <cellStyle name="20% - Accent5 5" xfId="203" xr:uid="{0C9BD06D-4EB2-4688-ACE9-56E78AE6F6AF}"/>
    <cellStyle name="20% - Accent5 5 2" xfId="204" xr:uid="{FA4DE211-7ED8-42DA-B0BB-787F2C69AA03}"/>
    <cellStyle name="20% - Accent5 5 2 2" xfId="205" xr:uid="{D0C583E9-5047-4AE0-A70D-955842876A0E}"/>
    <cellStyle name="20% - Accent5 5 2 2 2" xfId="2040" xr:uid="{D814D524-C54E-4978-A929-8AAD00FEDDB0}"/>
    <cellStyle name="20% - Accent5 5 2 2 3" xfId="2908" xr:uid="{A7E2B8E4-5F3A-400E-A234-29F0AF90BB32}"/>
    <cellStyle name="20% - Accent5 5 2 2 4" xfId="1181" xr:uid="{C6A5EF46-7C2C-4537-9FC8-E8CF1185B345}"/>
    <cellStyle name="20% - Accent5 5 2 3" xfId="2039" xr:uid="{58C76DE8-850B-4C1C-948D-4946AB43F939}"/>
    <cellStyle name="20% - Accent5 5 2 4" xfId="2907" xr:uid="{3379B2EE-ED25-4BCF-9A4E-9FACDB197980}"/>
    <cellStyle name="20% - Accent5 5 2 5" xfId="1180" xr:uid="{1F0E6D39-6BD9-4C6A-A1D8-722607ADBB0B}"/>
    <cellStyle name="20% - Accent5 5 3" xfId="206" xr:uid="{15852968-FA1A-49AF-B363-04FFAEC8C114}"/>
    <cellStyle name="20% - Accent5 5 3 2" xfId="2041" xr:uid="{23CEA372-2A17-42E7-8619-BE1C2632A50C}"/>
    <cellStyle name="20% - Accent5 5 3 3" xfId="2909" xr:uid="{D3ACF165-0286-4D80-93D9-6C4B5ECC4186}"/>
    <cellStyle name="20% - Accent5 5 3 4" xfId="1182" xr:uid="{A1A0C574-22D8-4570-94B9-DA5D2DF7401C}"/>
    <cellStyle name="20% - Accent5 5 4" xfId="2038" xr:uid="{2835B39F-4651-4C89-8B11-A816C91DA407}"/>
    <cellStyle name="20% - Accent5 5 5" xfId="2906" xr:uid="{81B07774-5B08-4D8C-A224-26DE1A75E270}"/>
    <cellStyle name="20% - Accent5 5 6" xfId="1179" xr:uid="{25FACF77-5421-465D-A10F-26D9BA23C995}"/>
    <cellStyle name="20% - Accent5 6" xfId="207" xr:uid="{3B347272-4A8E-4B5E-8E59-B018A1E8407A}"/>
    <cellStyle name="20% - Accent5 6 2" xfId="208" xr:uid="{E3FBC8CF-01A1-4BE8-98E0-E0F3F6C98ED5}"/>
    <cellStyle name="20% - Accent5 6 2 2" xfId="2043" xr:uid="{B75D0140-455E-44EB-802F-210E501CD776}"/>
    <cellStyle name="20% - Accent5 6 2 3" xfId="2911" xr:uid="{A96CE551-9BFF-4718-8DF0-C09F0802DB71}"/>
    <cellStyle name="20% - Accent5 6 2 4" xfId="1184" xr:uid="{CFDBD1C7-9BB3-4AE0-9724-2EB646A03E46}"/>
    <cellStyle name="20% - Accent5 6 3" xfId="2042" xr:uid="{FC0B3A0B-1EEF-4571-9204-8D5A14892039}"/>
    <cellStyle name="20% - Accent5 6 4" xfId="2910" xr:uid="{0A99F2C9-4F15-439D-BB4F-C59E2BE9E457}"/>
    <cellStyle name="20% - Accent5 6 5" xfId="1183" xr:uid="{008BF90D-3ED5-4A96-84BE-4E24BA880CC2}"/>
    <cellStyle name="20% - Accent5 7" xfId="209" xr:uid="{D1A74165-20A5-412F-880E-1E3E12681512}"/>
    <cellStyle name="20% - Accent5 7 2" xfId="210" xr:uid="{95230AA6-5975-4556-9B67-C6DC9B99C511}"/>
    <cellStyle name="20% - Accent5 7 2 2" xfId="2045" xr:uid="{F3852A91-AB70-4729-841C-D529B1A248F8}"/>
    <cellStyle name="20% - Accent5 7 2 3" xfId="2913" xr:uid="{603C35B3-EA88-4858-9A28-C2635828E0E5}"/>
    <cellStyle name="20% - Accent5 7 2 4" xfId="1186" xr:uid="{833F3AFF-BDFE-421D-B4B9-547567EEA8DD}"/>
    <cellStyle name="20% - Accent5 7 3" xfId="2044" xr:uid="{9AB58725-1A94-44A4-B8CD-CE60AF65C50A}"/>
    <cellStyle name="20% - Accent5 7 4" xfId="2912" xr:uid="{EE8BB771-7568-4157-949C-9A4F69776BFF}"/>
    <cellStyle name="20% - Accent5 7 5" xfId="1185" xr:uid="{D33BA8EC-1058-4284-9E9A-41BCD035D5E7}"/>
    <cellStyle name="20% - Accent6 2" xfId="211" xr:uid="{A7DE9E4A-09FB-4A28-8372-AEE9D537D578}"/>
    <cellStyle name="20% - Accent6 2 10" xfId="1187" xr:uid="{4D55BB22-EDD4-45B8-ADD0-12AF68084A9C}"/>
    <cellStyle name="20% - Accent6 2 2" xfId="212" xr:uid="{255B4559-12F2-4068-BE4A-8FC7A2E86CD1}"/>
    <cellStyle name="20% - Accent6 2 2 2" xfId="213" xr:uid="{4BBEA9BF-4AEC-43F8-9C44-77AED879769F}"/>
    <cellStyle name="20% - Accent6 2 2 2 2" xfId="214" xr:uid="{818479B3-B527-42AF-BF21-1F3E2F9FC050}"/>
    <cellStyle name="20% - Accent6 2 2 2 2 2" xfId="215" xr:uid="{69DC6F52-1604-486D-A90B-BB6CAFC16631}"/>
    <cellStyle name="20% - Accent6 2 2 2 2 2 2" xfId="2050" xr:uid="{D21616F6-79A7-4A53-B160-2FAD0C3FCBA8}"/>
    <cellStyle name="20% - Accent6 2 2 2 2 2 3" xfId="2918" xr:uid="{C6C89D7B-9A9C-474D-82C0-9AF4024795BF}"/>
    <cellStyle name="20% - Accent6 2 2 2 2 2 4" xfId="1191" xr:uid="{E5243C6F-6E8D-4460-82FB-13136F1B5710}"/>
    <cellStyle name="20% - Accent6 2 2 2 2 3" xfId="2049" xr:uid="{AF288AC0-A71A-4FE0-BB59-2CAA46CCD658}"/>
    <cellStyle name="20% - Accent6 2 2 2 2 4" xfId="2917" xr:uid="{1E41F4E4-19BF-4AD1-AAB8-D80BD9741C16}"/>
    <cellStyle name="20% - Accent6 2 2 2 2 5" xfId="1190" xr:uid="{8FC1257B-35CE-481C-9B80-C6F97560B26B}"/>
    <cellStyle name="20% - Accent6 2 2 2 3" xfId="216" xr:uid="{77C4630A-E5F5-4DB4-AA39-1FB7E3F657E5}"/>
    <cellStyle name="20% - Accent6 2 2 2 3 2" xfId="2051" xr:uid="{7E694915-8CD9-4F5B-9F93-E95C4EE5973B}"/>
    <cellStyle name="20% - Accent6 2 2 2 3 3" xfId="2919" xr:uid="{BCBDCBF3-8830-4EB5-9241-4ABB33C774F6}"/>
    <cellStyle name="20% - Accent6 2 2 2 3 4" xfId="1192" xr:uid="{199D88F2-EBEC-4B85-BA52-A9C9311A0DD8}"/>
    <cellStyle name="20% - Accent6 2 2 2 4" xfId="2048" xr:uid="{5AF207C5-70BC-40E7-B127-849FA21DFDFB}"/>
    <cellStyle name="20% - Accent6 2 2 2 5" xfId="2916" xr:uid="{E982E9A9-37E4-4767-8511-62C883EE6B99}"/>
    <cellStyle name="20% - Accent6 2 2 2 6" xfId="1189" xr:uid="{4D669E12-57C2-4015-BB58-824C42149D05}"/>
    <cellStyle name="20% - Accent6 2 2 3" xfId="217" xr:uid="{505F7625-9546-4B27-A21D-5BDFFF7B86DE}"/>
    <cellStyle name="20% - Accent6 2 2 3 2" xfId="218" xr:uid="{EF891727-30E3-4F26-B98C-6D57577C89AE}"/>
    <cellStyle name="20% - Accent6 2 2 3 2 2" xfId="2053" xr:uid="{4B37BA7B-A750-4E90-9B40-B65C48198BE7}"/>
    <cellStyle name="20% - Accent6 2 2 3 2 3" xfId="2921" xr:uid="{B160ADCC-3383-4B36-8D5B-D6DE68B163A0}"/>
    <cellStyle name="20% - Accent6 2 2 3 2 4" xfId="1194" xr:uid="{180696E3-53E1-44C1-B4B0-3536CF7D06E0}"/>
    <cellStyle name="20% - Accent6 2 2 3 3" xfId="2052" xr:uid="{11C785EF-AB79-41F4-8FCD-25A2DD8C54EA}"/>
    <cellStyle name="20% - Accent6 2 2 3 4" xfId="2920" xr:uid="{3C354B2C-686E-4265-B06E-9FACBE274F33}"/>
    <cellStyle name="20% - Accent6 2 2 3 5" xfId="1193" xr:uid="{CB5D11D6-E5F1-46B4-95D5-CE6353D575A5}"/>
    <cellStyle name="20% - Accent6 2 2 4" xfId="219" xr:uid="{612A2DB5-4CAF-4AF0-A530-559A8D4308FE}"/>
    <cellStyle name="20% - Accent6 2 2 4 2" xfId="2054" xr:uid="{5013F591-A3A2-44AE-B5DE-B638F1807EFB}"/>
    <cellStyle name="20% - Accent6 2 2 4 3" xfId="2922" xr:uid="{402F2990-A6C6-477F-BDAB-E0B237A2C71D}"/>
    <cellStyle name="20% - Accent6 2 2 4 4" xfId="1195" xr:uid="{46FBF19D-A8A7-46C1-AA35-A4B167F9DA77}"/>
    <cellStyle name="20% - Accent6 2 2 5" xfId="2047" xr:uid="{A16A7CE8-548E-4B7F-976A-A90C3DC56C99}"/>
    <cellStyle name="20% - Accent6 2 2 6" xfId="2915" xr:uid="{1902A90E-F667-4D45-9684-8F9618C70AAC}"/>
    <cellStyle name="20% - Accent6 2 2 7" xfId="1188" xr:uid="{46843D29-AE51-49AF-BAC9-BAF249F7E311}"/>
    <cellStyle name="20% - Accent6 2 3" xfId="220" xr:uid="{15C2D104-248D-470C-A291-EA715AE9970D}"/>
    <cellStyle name="20% - Accent6 2 3 2" xfId="221" xr:uid="{BDA76005-3C39-49E7-A304-956B75D9FC4F}"/>
    <cellStyle name="20% - Accent6 2 3 2 2" xfId="222" xr:uid="{328621FB-6A22-4228-ADCE-6BEA6877CD35}"/>
    <cellStyle name="20% - Accent6 2 3 2 2 2" xfId="2057" xr:uid="{9D617302-8443-462F-8713-4A3B2E45DDA1}"/>
    <cellStyle name="20% - Accent6 2 3 2 2 3" xfId="2925" xr:uid="{D0260B75-5967-4F4C-83AF-00939BEF6F4E}"/>
    <cellStyle name="20% - Accent6 2 3 2 2 4" xfId="1198" xr:uid="{B1CDF1F6-4E2D-4B5E-B7C6-BAE9BF76359D}"/>
    <cellStyle name="20% - Accent6 2 3 2 3" xfId="2056" xr:uid="{37132F06-FF8D-40C1-A78A-B4B9EF8D457B}"/>
    <cellStyle name="20% - Accent6 2 3 2 4" xfId="2924" xr:uid="{CBD6F264-EE16-4642-9951-A2182EF8E293}"/>
    <cellStyle name="20% - Accent6 2 3 2 5" xfId="1197" xr:uid="{5C449772-9AC7-4876-98C2-0E773F7DD939}"/>
    <cellStyle name="20% - Accent6 2 3 3" xfId="223" xr:uid="{47559E48-956C-4E6A-894F-B7C3B5D0057A}"/>
    <cellStyle name="20% - Accent6 2 3 3 2" xfId="2058" xr:uid="{C21BA992-CD76-42E4-A7C6-CCBAD1A74745}"/>
    <cellStyle name="20% - Accent6 2 3 3 3" xfId="2926" xr:uid="{3185C1AC-5918-43A6-BC13-A4788622A14F}"/>
    <cellStyle name="20% - Accent6 2 3 3 4" xfId="1199" xr:uid="{1F75620C-F6F6-469A-835B-C9ADF9EF2D80}"/>
    <cellStyle name="20% - Accent6 2 3 4" xfId="2055" xr:uid="{601B9315-17C8-415C-A9C9-C85C8DA3A56B}"/>
    <cellStyle name="20% - Accent6 2 3 5" xfId="2923" xr:uid="{1484A6A9-C0FD-4BAA-9C48-F7BCDD39EFDA}"/>
    <cellStyle name="20% - Accent6 2 3 6" xfId="1196" xr:uid="{8E838C14-B78C-4BFF-A3E5-C168D99E3B3A}"/>
    <cellStyle name="20% - Accent6 2 4" xfId="224" xr:uid="{7FFCF223-B493-4F18-984D-F444B292A71B}"/>
    <cellStyle name="20% - Accent6 2 4 2" xfId="225" xr:uid="{DF5C892C-0F5A-49E8-A386-216F99B2FA7D}"/>
    <cellStyle name="20% - Accent6 2 4 2 2" xfId="226" xr:uid="{F2D1722C-ACC2-458F-A727-1FD03F332082}"/>
    <cellStyle name="20% - Accent6 2 4 2 2 2" xfId="2061" xr:uid="{B31D59D5-F677-4CBA-8993-6B48534D8AA6}"/>
    <cellStyle name="20% - Accent6 2 4 2 2 3" xfId="2929" xr:uid="{3E8D3FC3-6BB2-4F90-8941-465A402571CF}"/>
    <cellStyle name="20% - Accent6 2 4 2 2 4" xfId="1202" xr:uid="{FA926DFD-7F38-4E04-8C4E-5216248EF22D}"/>
    <cellStyle name="20% - Accent6 2 4 2 3" xfId="2060" xr:uid="{38E0CFF5-4809-4ACB-A7EB-395EBB01C522}"/>
    <cellStyle name="20% - Accent6 2 4 2 4" xfId="2928" xr:uid="{B79D59AC-3A9D-47AD-A5FC-974CA51D3BA8}"/>
    <cellStyle name="20% - Accent6 2 4 2 5" xfId="1201" xr:uid="{7B1BACD8-71A8-404C-A71F-2AE91BE6EA37}"/>
    <cellStyle name="20% - Accent6 2 4 3" xfId="227" xr:uid="{E4A0CB5D-B2A3-4C28-B05C-7097D4A4D0DD}"/>
    <cellStyle name="20% - Accent6 2 4 3 2" xfId="2062" xr:uid="{2E5FDCBF-C833-427E-80C0-A0CB4DA761DF}"/>
    <cellStyle name="20% - Accent6 2 4 3 3" xfId="2930" xr:uid="{FA3105A6-F55C-4B71-8D5B-0E17570AF43C}"/>
    <cellStyle name="20% - Accent6 2 4 3 4" xfId="1203" xr:uid="{890179E2-3E45-49C3-B3A1-419E2C619BA0}"/>
    <cellStyle name="20% - Accent6 2 4 4" xfId="2059" xr:uid="{0960322D-2032-4478-A44F-AABFC6621018}"/>
    <cellStyle name="20% - Accent6 2 4 5" xfId="2927" xr:uid="{5F70B531-F97B-41C0-ABC7-7F77DC60DE86}"/>
    <cellStyle name="20% - Accent6 2 4 6" xfId="1200" xr:uid="{1B3057F5-8651-48D3-85BD-2B7D3D76F28F}"/>
    <cellStyle name="20% - Accent6 2 5" xfId="228" xr:uid="{54FFED0F-1832-4481-803A-E9B80938EF66}"/>
    <cellStyle name="20% - Accent6 2 5 2" xfId="229" xr:uid="{FA1CB3DE-BFE6-451B-8271-A81A040142CF}"/>
    <cellStyle name="20% - Accent6 2 5 2 2" xfId="2064" xr:uid="{7C885964-9366-4164-8DFE-76B86028856E}"/>
    <cellStyle name="20% - Accent6 2 5 2 3" xfId="2932" xr:uid="{5449B597-C81A-483A-8CBE-4F84813B6651}"/>
    <cellStyle name="20% - Accent6 2 5 2 4" xfId="1205" xr:uid="{25639035-925E-4D02-8586-8C3E82611582}"/>
    <cellStyle name="20% - Accent6 2 5 3" xfId="2063" xr:uid="{8E2DA2EA-D113-4452-96E1-09BE9F55ADDC}"/>
    <cellStyle name="20% - Accent6 2 5 4" xfId="2931" xr:uid="{B015DDBE-E16D-416B-8581-C87D24EF6291}"/>
    <cellStyle name="20% - Accent6 2 5 5" xfId="1204" xr:uid="{E9010286-5693-45AF-97C7-F535B409068C}"/>
    <cellStyle name="20% - Accent6 2 6" xfId="230" xr:uid="{2FCCED9E-B857-44AD-A77F-73B1AA4B7192}"/>
    <cellStyle name="20% - Accent6 2 6 2" xfId="231" xr:uid="{562EF24D-5D80-4D0F-B172-32C3C86F18E9}"/>
    <cellStyle name="20% - Accent6 2 6 2 2" xfId="2066" xr:uid="{4B201CC0-FF0C-4E27-8B77-CA9A974CF59C}"/>
    <cellStyle name="20% - Accent6 2 6 2 3" xfId="2934" xr:uid="{D7F48FBE-6DDE-4A5E-B65A-D65968AB7172}"/>
    <cellStyle name="20% - Accent6 2 6 2 4" xfId="1207" xr:uid="{3B136EF9-D146-4525-AC74-D6A72A0B604C}"/>
    <cellStyle name="20% - Accent6 2 6 3" xfId="2065" xr:uid="{29FB9E4A-8E54-45F4-B87D-B774DBAC1993}"/>
    <cellStyle name="20% - Accent6 2 6 4" xfId="2933" xr:uid="{156EFC3E-5880-4DC3-B8EF-26C018B478BF}"/>
    <cellStyle name="20% - Accent6 2 6 5" xfId="1206" xr:uid="{B5284D68-3FB3-4A6E-A83E-99574A953E26}"/>
    <cellStyle name="20% - Accent6 2 7" xfId="232" xr:uid="{F980843A-E4E5-4F70-B5D5-EB516EB72A57}"/>
    <cellStyle name="20% - Accent6 2 7 2" xfId="2067" xr:uid="{15FBCDF6-447C-4CAE-98AB-F9F891C2E253}"/>
    <cellStyle name="20% - Accent6 2 7 3" xfId="2935" xr:uid="{10CCD634-86D6-46DE-BECC-F30653D87CE4}"/>
    <cellStyle name="20% - Accent6 2 7 4" xfId="1208" xr:uid="{5C078730-0A57-4C52-9974-19ECE0595647}"/>
    <cellStyle name="20% - Accent6 2 8" xfId="2046" xr:uid="{FEBF5208-FED2-4B4F-891D-E3700BA5EEDB}"/>
    <cellStyle name="20% - Accent6 2 9" xfId="2914" xr:uid="{3395F70D-BA94-4DE5-88C5-944C4E073820}"/>
    <cellStyle name="20% - Accent6 3" xfId="233" xr:uid="{06D46F2F-EB1C-4C6D-B825-05D45A840E50}"/>
    <cellStyle name="20% - Accent6 3 2" xfId="234" xr:uid="{E8D458CC-FB0F-4F82-8435-CB12EFE7CC88}"/>
    <cellStyle name="20% - Accent6 3 2 2" xfId="235" xr:uid="{1F147506-31D9-42D3-BAA6-82D30DA37C61}"/>
    <cellStyle name="20% - Accent6 3 2 2 2" xfId="236" xr:uid="{C92096BB-324C-4E9E-AA81-F907FB6BF31D}"/>
    <cellStyle name="20% - Accent6 3 2 2 2 2" xfId="2071" xr:uid="{04C58679-12C7-4134-A953-75BB74D9A91A}"/>
    <cellStyle name="20% - Accent6 3 2 2 2 3" xfId="2939" xr:uid="{6A381E47-CB9E-4DCF-801D-5D448D3E2CEA}"/>
    <cellStyle name="20% - Accent6 3 2 2 2 4" xfId="1212" xr:uid="{3C80EA4E-AD00-4B91-94DF-030F5EF16564}"/>
    <cellStyle name="20% - Accent6 3 2 2 3" xfId="2070" xr:uid="{14030E70-96C6-4C36-9848-0A07C44B4CC3}"/>
    <cellStyle name="20% - Accent6 3 2 2 4" xfId="2938" xr:uid="{5FC25D1B-130C-4058-A110-86952061A59B}"/>
    <cellStyle name="20% - Accent6 3 2 2 5" xfId="1211" xr:uid="{7DB1A2BA-9C16-4582-9E46-88B7B4BB4BE1}"/>
    <cellStyle name="20% - Accent6 3 2 3" xfId="237" xr:uid="{8D315B0F-CFC3-4B74-BA7A-3A2700984CF4}"/>
    <cellStyle name="20% - Accent6 3 2 3 2" xfId="2072" xr:uid="{41BF395E-30BA-4452-AEB2-DF1145D2258C}"/>
    <cellStyle name="20% - Accent6 3 2 3 3" xfId="2940" xr:uid="{3F454BA4-3EE6-4CDD-A9CA-62CEA4CC7B36}"/>
    <cellStyle name="20% - Accent6 3 2 3 4" xfId="1213" xr:uid="{D5929EB4-1A04-4D4E-A7B8-4546FFB54082}"/>
    <cellStyle name="20% - Accent6 3 2 4" xfId="2069" xr:uid="{6D00EF61-E74B-4DB0-9856-D373CAC6E531}"/>
    <cellStyle name="20% - Accent6 3 2 5" xfId="2937" xr:uid="{C3453A16-861B-4621-8161-EF8FCA93D17E}"/>
    <cellStyle name="20% - Accent6 3 2 6" xfId="1210" xr:uid="{601E2181-564D-4725-9284-7AED18ABF7AD}"/>
    <cellStyle name="20% - Accent6 3 3" xfId="238" xr:uid="{1209D388-3077-4568-BD81-75C9DD442709}"/>
    <cellStyle name="20% - Accent6 3 3 2" xfId="239" xr:uid="{82357551-57F7-4DF8-9971-96727CEC30BC}"/>
    <cellStyle name="20% - Accent6 3 3 2 2" xfId="2074" xr:uid="{26B27268-C337-49CB-822D-3F4F852EEBB6}"/>
    <cellStyle name="20% - Accent6 3 3 2 3" xfId="2942" xr:uid="{7B1A049E-D0F6-4438-A1CB-9F0C9D2E83BA}"/>
    <cellStyle name="20% - Accent6 3 3 2 4" xfId="1215" xr:uid="{96E16FAE-E9F9-4AD7-8AEA-2A34A78D8E62}"/>
    <cellStyle name="20% - Accent6 3 3 3" xfId="2073" xr:uid="{B9615CD0-BBFC-4CC8-8556-6E375A3DEFEE}"/>
    <cellStyle name="20% - Accent6 3 3 4" xfId="2941" xr:uid="{1E909EA0-C4D3-4B80-9FE8-7DBD54C632F3}"/>
    <cellStyle name="20% - Accent6 3 3 5" xfId="1214" xr:uid="{4D66B7AD-319B-4D99-AFA7-FA50EB02A5FD}"/>
    <cellStyle name="20% - Accent6 3 4" xfId="240" xr:uid="{B336D7C0-D9B0-44CC-AF87-8A6CDDA2A2FE}"/>
    <cellStyle name="20% - Accent6 3 4 2" xfId="2075" xr:uid="{909BDC45-D18B-46C1-85AA-42893A5D9D63}"/>
    <cellStyle name="20% - Accent6 3 4 3" xfId="2943" xr:uid="{47FCD4C7-86F8-4732-A187-D7D7F96FB86B}"/>
    <cellStyle name="20% - Accent6 3 4 4" xfId="1216" xr:uid="{6526790D-1F69-4E6D-BAFC-D2AEAE6CCC21}"/>
    <cellStyle name="20% - Accent6 3 5" xfId="2068" xr:uid="{C8DD3800-5656-453E-A68D-989FED59B17A}"/>
    <cellStyle name="20% - Accent6 3 6" xfId="2936" xr:uid="{90477E7F-D022-401B-9668-6EBD71F4B97D}"/>
    <cellStyle name="20% - Accent6 3 7" xfId="1209" xr:uid="{6A55515F-F4D4-4C58-9B15-3C2C196E2F50}"/>
    <cellStyle name="20% - Accent6 4" xfId="241" xr:uid="{476ECE2A-7A22-4473-80AE-93C05430BC69}"/>
    <cellStyle name="20% - Accent6 4 2" xfId="242" xr:uid="{484B322D-9EB8-4EAA-A129-6926DB968866}"/>
    <cellStyle name="20% - Accent6 4 2 2" xfId="243" xr:uid="{535AF5D1-5010-4948-8307-E0AB1DF65D8C}"/>
    <cellStyle name="20% - Accent6 4 2 2 2" xfId="2078" xr:uid="{D513CACB-3408-4725-A045-442DAC0DAAB8}"/>
    <cellStyle name="20% - Accent6 4 2 2 3" xfId="2946" xr:uid="{637A6FA4-6607-480B-BAB3-13D9777FC56C}"/>
    <cellStyle name="20% - Accent6 4 2 2 4" xfId="1219" xr:uid="{B8659281-CB7A-4915-8E66-451793EFAA1B}"/>
    <cellStyle name="20% - Accent6 4 2 3" xfId="2077" xr:uid="{73597F96-F916-4082-8079-E70EBDBF7A8F}"/>
    <cellStyle name="20% - Accent6 4 2 4" xfId="2945" xr:uid="{446B43BA-EF73-43B0-B784-C8E9AFC1DFA8}"/>
    <cellStyle name="20% - Accent6 4 2 5" xfId="1218" xr:uid="{201C2B76-E886-4CA5-B918-B3EBA44D9A01}"/>
    <cellStyle name="20% - Accent6 4 3" xfId="244" xr:uid="{A352790D-5F34-4974-BA14-05B9B1104C61}"/>
    <cellStyle name="20% - Accent6 4 3 2" xfId="2079" xr:uid="{CEDE2516-ABA7-4F4A-887B-297FF5FA99EF}"/>
    <cellStyle name="20% - Accent6 4 3 3" xfId="2947" xr:uid="{E6C1C176-EA30-40C0-953E-26189DFB3697}"/>
    <cellStyle name="20% - Accent6 4 3 4" xfId="1220" xr:uid="{5FA1B889-1A0A-44B0-B9DD-8FE04B0BDAFF}"/>
    <cellStyle name="20% - Accent6 4 4" xfId="2076" xr:uid="{22FFC0B6-1A18-4F1E-97A3-86ABEC7DA649}"/>
    <cellStyle name="20% - Accent6 4 5" xfId="2944" xr:uid="{B672DA25-30BB-4E1E-96F9-BF0DE5506D6A}"/>
    <cellStyle name="20% - Accent6 4 6" xfId="1217" xr:uid="{A1598AAF-C95C-4F3A-9829-E85ADD1814F5}"/>
    <cellStyle name="20% - Accent6 5" xfId="245" xr:uid="{2EEF5845-5B3B-4ECD-8CFE-00BF3A17FE34}"/>
    <cellStyle name="20% - Accent6 5 2" xfId="246" xr:uid="{A6EBA932-F3DC-4E1F-8BE7-6D244C49917F}"/>
    <cellStyle name="20% - Accent6 5 2 2" xfId="247" xr:uid="{DA4E6CB9-D79B-4E9A-8FAA-644104874F15}"/>
    <cellStyle name="20% - Accent6 5 2 2 2" xfId="2082" xr:uid="{3C864122-354C-4A4B-A91B-3E1D2F6D4C7E}"/>
    <cellStyle name="20% - Accent6 5 2 2 3" xfId="2950" xr:uid="{DF33DA3E-EF20-42F2-9EE7-0D9CBBEAFE11}"/>
    <cellStyle name="20% - Accent6 5 2 2 4" xfId="1223" xr:uid="{E8DF07AE-7853-4A61-BC2F-A6372C2D4231}"/>
    <cellStyle name="20% - Accent6 5 2 3" xfId="2081" xr:uid="{8C81EBBD-75AA-4A12-A911-E5E9F5AC5900}"/>
    <cellStyle name="20% - Accent6 5 2 4" xfId="2949" xr:uid="{942D40D3-95B5-450D-8293-6D37D248A1BD}"/>
    <cellStyle name="20% - Accent6 5 2 5" xfId="1222" xr:uid="{2CDE0298-780A-4F96-8D31-04FF17698444}"/>
    <cellStyle name="20% - Accent6 5 3" xfId="248" xr:uid="{0BC18E39-33EF-4062-A830-D88F64C27C68}"/>
    <cellStyle name="20% - Accent6 5 3 2" xfId="2083" xr:uid="{F758438B-4EFC-4998-94D1-5C7301DB36A9}"/>
    <cellStyle name="20% - Accent6 5 3 3" xfId="2951" xr:uid="{1C2DA03F-4029-4F60-A151-EEA547CA7024}"/>
    <cellStyle name="20% - Accent6 5 3 4" xfId="1224" xr:uid="{592B2426-1820-499E-AAEF-18F758E4AB21}"/>
    <cellStyle name="20% - Accent6 5 4" xfId="2080" xr:uid="{34AA40DE-A404-49AE-8F9A-236E25739851}"/>
    <cellStyle name="20% - Accent6 5 5" xfId="2948" xr:uid="{89860CAF-4875-4E0D-961C-019B54845A02}"/>
    <cellStyle name="20% - Accent6 5 6" xfId="1221" xr:uid="{2FB9B89D-7D8C-4E41-B8ED-6028E36D505A}"/>
    <cellStyle name="20% - Accent6 6" xfId="249" xr:uid="{AE56B88F-61EF-42D8-BC9B-B388C938737E}"/>
    <cellStyle name="20% - Accent6 6 2" xfId="250" xr:uid="{73B7AEC2-E3AB-43E5-8518-3CD6DC285C55}"/>
    <cellStyle name="20% - Accent6 6 2 2" xfId="2085" xr:uid="{3D0368C8-B76A-473A-B3AD-D9EFC0720E8C}"/>
    <cellStyle name="20% - Accent6 6 2 3" xfId="2953" xr:uid="{ABEDF031-7913-42B4-84A2-894EEDABFE90}"/>
    <cellStyle name="20% - Accent6 6 2 4" xfId="1226" xr:uid="{FAD03F75-A305-4F38-B41D-27383CFCECFD}"/>
    <cellStyle name="20% - Accent6 6 3" xfId="2084" xr:uid="{4D03B5FC-0E46-4C3F-86C1-8E37BE646C30}"/>
    <cellStyle name="20% - Accent6 6 4" xfId="2952" xr:uid="{7E329697-355E-4233-B03F-465005DE4570}"/>
    <cellStyle name="20% - Accent6 6 5" xfId="1225" xr:uid="{B16D9235-3930-4910-B0B8-B12ADBA3EE3B}"/>
    <cellStyle name="20% - Accent6 7" xfId="251" xr:uid="{C511CF5A-03F0-4050-BE7E-39B7091022AD}"/>
    <cellStyle name="20% - Accent6 7 2" xfId="252" xr:uid="{98B169E4-5E1A-4AC9-A18B-2B5B8DF52F41}"/>
    <cellStyle name="20% - Accent6 7 2 2" xfId="2087" xr:uid="{0459D87F-BBAF-425F-9B9A-4B7B64E0E99D}"/>
    <cellStyle name="20% - Accent6 7 2 3" xfId="2955" xr:uid="{9070D728-4C1D-4775-B7F1-34E98D7BD39F}"/>
    <cellStyle name="20% - Accent6 7 2 4" xfId="1228" xr:uid="{9FC419DB-7377-44EF-8D92-023531DB219A}"/>
    <cellStyle name="20% - Accent6 7 3" xfId="2086" xr:uid="{9EBE01D8-4AB4-4438-A7C3-4DBA63E3D8F0}"/>
    <cellStyle name="20% - Accent6 7 4" xfId="2954" xr:uid="{DB3413F7-9C17-40B5-938C-4E0DCD6B01ED}"/>
    <cellStyle name="20% - Accent6 7 5" xfId="1227" xr:uid="{487FC45C-A3D5-4BA0-8D3F-5FF160BFCCDC}"/>
    <cellStyle name="40% - Accent1 2" xfId="253" xr:uid="{73BA494F-6932-4719-9CDF-3237AA54CC29}"/>
    <cellStyle name="40% - Accent1 2 10" xfId="1229" xr:uid="{8488B003-D6B1-4044-B683-887F9FAC2684}"/>
    <cellStyle name="40% - Accent1 2 2" xfId="254" xr:uid="{FC314FE4-37E3-4AEC-A078-FE9FE699FFDE}"/>
    <cellStyle name="40% - Accent1 2 2 2" xfId="255" xr:uid="{6A2A1E8D-7E9F-4918-A56D-7295C8003469}"/>
    <cellStyle name="40% - Accent1 2 2 2 2" xfId="256" xr:uid="{EFF2D196-4952-4A6B-AF98-49BC25A24C8F}"/>
    <cellStyle name="40% - Accent1 2 2 2 2 2" xfId="257" xr:uid="{BF4E4024-6A29-4C0A-9679-BD48C9CEE80E}"/>
    <cellStyle name="40% - Accent1 2 2 2 2 2 2" xfId="2092" xr:uid="{9D74ADF2-9E9F-4626-95B3-37F2B58BA343}"/>
    <cellStyle name="40% - Accent1 2 2 2 2 2 3" xfId="2960" xr:uid="{52958038-F0DD-441E-86BC-8EE60D8965FD}"/>
    <cellStyle name="40% - Accent1 2 2 2 2 2 4" xfId="1233" xr:uid="{1DC74196-5456-4302-9403-F8F7939D0E94}"/>
    <cellStyle name="40% - Accent1 2 2 2 2 3" xfId="2091" xr:uid="{5B2CE999-9A49-4870-9A52-A0D4CEF64391}"/>
    <cellStyle name="40% - Accent1 2 2 2 2 4" xfId="2959" xr:uid="{90AAD198-90F3-473E-9AD5-594A98C39572}"/>
    <cellStyle name="40% - Accent1 2 2 2 2 5" xfId="1232" xr:uid="{723C6E37-3E74-4B29-8E7F-CCF2DC4CB21E}"/>
    <cellStyle name="40% - Accent1 2 2 2 3" xfId="258" xr:uid="{57497C4C-E059-4C6B-A888-917AA1BE497E}"/>
    <cellStyle name="40% - Accent1 2 2 2 3 2" xfId="2093" xr:uid="{3E3649D6-C6B9-4B83-8ECC-066CC474F0D6}"/>
    <cellStyle name="40% - Accent1 2 2 2 3 3" xfId="2961" xr:uid="{25DAFC1D-7934-4B79-94FD-7CBACDA93A63}"/>
    <cellStyle name="40% - Accent1 2 2 2 3 4" xfId="1234" xr:uid="{345C3600-D263-47CD-8CB6-336D26868BF0}"/>
    <cellStyle name="40% - Accent1 2 2 2 4" xfId="2090" xr:uid="{9B6DE1E2-FA9A-4D9C-A0ED-EDAE703D05D1}"/>
    <cellStyle name="40% - Accent1 2 2 2 5" xfId="2958" xr:uid="{82E6754F-3C28-4511-81B7-5D1E6EE3CEDB}"/>
    <cellStyle name="40% - Accent1 2 2 2 6" xfId="1231" xr:uid="{04343AA0-A462-4504-8C18-D0B45CD8176E}"/>
    <cellStyle name="40% - Accent1 2 2 3" xfId="259" xr:uid="{5EB4BCB1-2BCD-4B26-9130-0D1D09A44F15}"/>
    <cellStyle name="40% - Accent1 2 2 3 2" xfId="260" xr:uid="{7A9C30D0-AEC9-4C3F-AFFD-DBF19DD24FAD}"/>
    <cellStyle name="40% - Accent1 2 2 3 2 2" xfId="2095" xr:uid="{31AFB48D-A947-465B-B9E8-4A5466047276}"/>
    <cellStyle name="40% - Accent1 2 2 3 2 3" xfId="2963" xr:uid="{D8EC54CB-E0D4-4F34-9416-369B79F00DCE}"/>
    <cellStyle name="40% - Accent1 2 2 3 2 4" xfId="1236" xr:uid="{0CA6699F-6810-4441-897D-739F268FEECC}"/>
    <cellStyle name="40% - Accent1 2 2 3 3" xfId="2094" xr:uid="{6C44A48A-B611-450B-A652-D767F4AABFFA}"/>
    <cellStyle name="40% - Accent1 2 2 3 4" xfId="2962" xr:uid="{E48D45F0-CAEE-498F-BCC6-B4A0B3B9D3B6}"/>
    <cellStyle name="40% - Accent1 2 2 3 5" xfId="1235" xr:uid="{BB0CFCA4-0544-423C-9471-F4F3EEC8E8E4}"/>
    <cellStyle name="40% - Accent1 2 2 4" xfId="261" xr:uid="{A9B37054-72CC-4F1E-AFD5-A7CADBE2DF6C}"/>
    <cellStyle name="40% - Accent1 2 2 4 2" xfId="2096" xr:uid="{4B59B4ED-7BFE-4DBE-B231-5E2AFE0A5298}"/>
    <cellStyle name="40% - Accent1 2 2 4 3" xfId="2964" xr:uid="{0138DDAF-46F3-49D5-8590-4DDECCE03014}"/>
    <cellStyle name="40% - Accent1 2 2 4 4" xfId="1237" xr:uid="{934D4C6C-D49A-4EFD-B6DD-EAD31C8EA99F}"/>
    <cellStyle name="40% - Accent1 2 2 5" xfId="2089" xr:uid="{2A283AE6-A9B4-4061-BAD6-0173FD66F750}"/>
    <cellStyle name="40% - Accent1 2 2 6" xfId="2957" xr:uid="{98945E5D-7200-4041-93B5-7E77CA3FBA51}"/>
    <cellStyle name="40% - Accent1 2 2 7" xfId="1230" xr:uid="{F99E8BED-5A32-42E2-8A86-777544CD4EC2}"/>
    <cellStyle name="40% - Accent1 2 3" xfId="262" xr:uid="{B4C0111C-FB42-4AC4-80C4-306C9E9FA729}"/>
    <cellStyle name="40% - Accent1 2 3 2" xfId="263" xr:uid="{31A06770-8BC2-419F-AE79-E848710C1A12}"/>
    <cellStyle name="40% - Accent1 2 3 2 2" xfId="264" xr:uid="{DD2B2C13-F955-447F-B2EA-628C394DA89D}"/>
    <cellStyle name="40% - Accent1 2 3 2 2 2" xfId="2099" xr:uid="{FCA0F036-9503-4891-8743-9A55FAE00E17}"/>
    <cellStyle name="40% - Accent1 2 3 2 2 3" xfId="2967" xr:uid="{C5CBA85E-EB1E-4AE3-8F8B-69F1F7173584}"/>
    <cellStyle name="40% - Accent1 2 3 2 2 4" xfId="1240" xr:uid="{B440793A-D8F4-40EB-9CF4-CD98F5FFE6D0}"/>
    <cellStyle name="40% - Accent1 2 3 2 3" xfId="2098" xr:uid="{D5D424CD-708C-470C-87D3-9BC96404FFFE}"/>
    <cellStyle name="40% - Accent1 2 3 2 4" xfId="2966" xr:uid="{79A0DE1B-FD4F-477F-96D3-4A225D762BCD}"/>
    <cellStyle name="40% - Accent1 2 3 2 5" xfId="1239" xr:uid="{CC4A26EE-94ED-46FC-ACEF-2F9BEC35DC51}"/>
    <cellStyle name="40% - Accent1 2 3 3" xfId="265" xr:uid="{10FB5A83-6803-4684-A8AB-78DDB02E1435}"/>
    <cellStyle name="40% - Accent1 2 3 3 2" xfId="2100" xr:uid="{711AD476-62A6-4BE2-B368-7C0E68740A5A}"/>
    <cellStyle name="40% - Accent1 2 3 3 3" xfId="2968" xr:uid="{D087293B-8F64-4F00-ABE6-D66AC2DB64BA}"/>
    <cellStyle name="40% - Accent1 2 3 3 4" xfId="1241" xr:uid="{C4033B9C-D322-45E2-AF3F-BE2150188586}"/>
    <cellStyle name="40% - Accent1 2 3 4" xfId="2097" xr:uid="{324C3430-0D4E-42EE-9EF2-CFF5324281FD}"/>
    <cellStyle name="40% - Accent1 2 3 5" xfId="2965" xr:uid="{A418BFFD-977A-42F0-BFED-7B81117C3668}"/>
    <cellStyle name="40% - Accent1 2 3 6" xfId="1238" xr:uid="{43065109-06B8-45FC-9F6B-2132CD46B8CE}"/>
    <cellStyle name="40% - Accent1 2 4" xfId="266" xr:uid="{6CDFF978-51C2-4E0E-8972-659D45CC879E}"/>
    <cellStyle name="40% - Accent1 2 4 2" xfId="267" xr:uid="{F567D14C-AE8C-432F-91F3-A1E94E8831EB}"/>
    <cellStyle name="40% - Accent1 2 4 2 2" xfId="268" xr:uid="{084EAD6F-1FBE-4AB9-87DD-87ABCBA49E51}"/>
    <cellStyle name="40% - Accent1 2 4 2 2 2" xfId="2103" xr:uid="{AB2918A7-8184-4E2E-9808-039403329277}"/>
    <cellStyle name="40% - Accent1 2 4 2 2 3" xfId="2971" xr:uid="{4493A3EE-69AD-4074-8235-3BD8C6EBA947}"/>
    <cellStyle name="40% - Accent1 2 4 2 2 4" xfId="1244" xr:uid="{A826A66C-A54B-4896-A55E-052968207BA9}"/>
    <cellStyle name="40% - Accent1 2 4 2 3" xfId="2102" xr:uid="{62FF7C18-4347-4EA6-8BDD-0EEC0EDBD493}"/>
    <cellStyle name="40% - Accent1 2 4 2 4" xfId="2970" xr:uid="{FF952A43-601B-4B41-B00A-E08E8E38530E}"/>
    <cellStyle name="40% - Accent1 2 4 2 5" xfId="1243" xr:uid="{AE37C8F5-3F6A-47B8-8571-8FD5E0EF0997}"/>
    <cellStyle name="40% - Accent1 2 4 3" xfId="269" xr:uid="{A6DFA4F7-A909-4E76-93B0-E511EE959F56}"/>
    <cellStyle name="40% - Accent1 2 4 3 2" xfId="2104" xr:uid="{183957E1-72D4-4FC5-8FFB-2B04FAB8B286}"/>
    <cellStyle name="40% - Accent1 2 4 3 3" xfId="2972" xr:uid="{05289824-66B5-4726-ACA8-36FBC6F214F9}"/>
    <cellStyle name="40% - Accent1 2 4 3 4" xfId="1245" xr:uid="{15EC19B6-F302-41DB-813A-BA06F7CF6D09}"/>
    <cellStyle name="40% - Accent1 2 4 4" xfId="2101" xr:uid="{0F43CFA6-84C3-4CB0-9EE6-F0D44879F231}"/>
    <cellStyle name="40% - Accent1 2 4 5" xfId="2969" xr:uid="{31285768-92D7-48D6-B783-35CA1543E5CB}"/>
    <cellStyle name="40% - Accent1 2 4 6" xfId="1242" xr:uid="{7A5DC1DB-B3FD-4A17-924D-02171BD64F05}"/>
    <cellStyle name="40% - Accent1 2 5" xfId="270" xr:uid="{657CEBE8-61E6-46EE-A79A-9AB1EBA6682A}"/>
    <cellStyle name="40% - Accent1 2 5 2" xfId="271" xr:uid="{8C1FF0B5-A3D6-4076-AF3C-55D1E8BD47F3}"/>
    <cellStyle name="40% - Accent1 2 5 2 2" xfId="2106" xr:uid="{9019CBC7-E96D-4960-8BC3-1A60E3309C52}"/>
    <cellStyle name="40% - Accent1 2 5 2 3" xfId="2974" xr:uid="{A7C9D675-9466-480B-AB19-535E023C4160}"/>
    <cellStyle name="40% - Accent1 2 5 2 4" xfId="1247" xr:uid="{80944376-A29C-4CB7-B435-698D9BCF1572}"/>
    <cellStyle name="40% - Accent1 2 5 3" xfId="2105" xr:uid="{613AC8C4-566A-4B1F-940B-3C6506F06366}"/>
    <cellStyle name="40% - Accent1 2 5 4" xfId="2973" xr:uid="{78A217DA-3D6D-4C16-A97D-F0D4C03AD031}"/>
    <cellStyle name="40% - Accent1 2 5 5" xfId="1246" xr:uid="{2E751D44-7795-4122-AC36-F0BD25E7D828}"/>
    <cellStyle name="40% - Accent1 2 6" xfId="272" xr:uid="{8936E1AB-0754-4BB4-AADD-C3DE9A827A55}"/>
    <cellStyle name="40% - Accent1 2 6 2" xfId="273" xr:uid="{ABBCD039-65DC-48ED-9FBF-F7FD0BDDC2B6}"/>
    <cellStyle name="40% - Accent1 2 6 2 2" xfId="2108" xr:uid="{227ED791-5611-40A7-BD57-6634090BE2E1}"/>
    <cellStyle name="40% - Accent1 2 6 2 3" xfId="2976" xr:uid="{D552017D-4E08-4D51-8598-4FE29BDAE2BB}"/>
    <cellStyle name="40% - Accent1 2 6 2 4" xfId="1249" xr:uid="{C8D7E2E5-3417-45DF-8EDB-70678F2F5F41}"/>
    <cellStyle name="40% - Accent1 2 6 3" xfId="2107" xr:uid="{195BFE25-EC59-4885-9AD5-1BC24EDE40DA}"/>
    <cellStyle name="40% - Accent1 2 6 4" xfId="2975" xr:uid="{F4410DCC-F572-437F-A4FB-77DCD6315E4E}"/>
    <cellStyle name="40% - Accent1 2 6 5" xfId="1248" xr:uid="{F8BD7A2D-D48E-4804-AF04-D92A97E24B1D}"/>
    <cellStyle name="40% - Accent1 2 7" xfId="274" xr:uid="{BC8A76FC-8DD7-4F83-A495-6208A3C95CA9}"/>
    <cellStyle name="40% - Accent1 2 7 2" xfId="2109" xr:uid="{4CBF1A24-00E1-414C-AFEC-55519568A310}"/>
    <cellStyle name="40% - Accent1 2 7 3" xfId="2977" xr:uid="{377FFCB4-368F-41FB-8795-0C732D456014}"/>
    <cellStyle name="40% - Accent1 2 7 4" xfId="1250" xr:uid="{5A7F4209-2BF9-437D-B0B4-A1FEAD9F1721}"/>
    <cellStyle name="40% - Accent1 2 8" xfId="2088" xr:uid="{B79741A8-6069-4DEA-A85E-4733AF38DC90}"/>
    <cellStyle name="40% - Accent1 2 9" xfId="2956" xr:uid="{9D8E000B-E009-4162-9DE9-724FE23CBD75}"/>
    <cellStyle name="40% - Accent1 3" xfId="275" xr:uid="{9DBB8CE4-6FAC-4D64-9AED-55C7DE701A86}"/>
    <cellStyle name="40% - Accent1 3 2" xfId="276" xr:uid="{9DA6AB2B-9D6B-4447-969F-8227926AD464}"/>
    <cellStyle name="40% - Accent1 3 2 2" xfId="277" xr:uid="{918CB886-C298-4CE0-9C48-D66A4AB0FBEB}"/>
    <cellStyle name="40% - Accent1 3 2 2 2" xfId="278" xr:uid="{8ED631DC-E3FE-4D73-8BF2-5B59FE59BCD9}"/>
    <cellStyle name="40% - Accent1 3 2 2 2 2" xfId="2113" xr:uid="{A33E8C94-E623-49DC-A0F5-B4E0601176B0}"/>
    <cellStyle name="40% - Accent1 3 2 2 2 3" xfId="2981" xr:uid="{2FFAC00A-7ECA-4BAA-94FC-5215E74D8BD1}"/>
    <cellStyle name="40% - Accent1 3 2 2 2 4" xfId="1254" xr:uid="{3614D608-1677-40F1-9AD5-00F4156E28AC}"/>
    <cellStyle name="40% - Accent1 3 2 2 3" xfId="2112" xr:uid="{CE3BA494-A7A8-4801-A669-CA90695BA646}"/>
    <cellStyle name="40% - Accent1 3 2 2 4" xfId="2980" xr:uid="{EE83616D-A111-483F-9A91-3FD204570DAF}"/>
    <cellStyle name="40% - Accent1 3 2 2 5" xfId="1253" xr:uid="{2129037C-D0C8-4E6C-B1E9-DAE40AC0EDAB}"/>
    <cellStyle name="40% - Accent1 3 2 3" xfId="279" xr:uid="{6BE6EC7A-FC27-4ACF-AABA-051E492FB45F}"/>
    <cellStyle name="40% - Accent1 3 2 3 2" xfId="2114" xr:uid="{44B7546F-4108-446E-96C0-8F88F35302B2}"/>
    <cellStyle name="40% - Accent1 3 2 3 3" xfId="2982" xr:uid="{F6A7E3FC-BCDA-41F4-BDAC-39E0C616C9CC}"/>
    <cellStyle name="40% - Accent1 3 2 3 4" xfId="1255" xr:uid="{86A9107A-6FFD-4A3B-A22F-94FBBDE8C488}"/>
    <cellStyle name="40% - Accent1 3 2 4" xfId="2111" xr:uid="{D1FB8EC0-BB06-4692-A409-23B448CA3905}"/>
    <cellStyle name="40% - Accent1 3 2 5" xfId="2979" xr:uid="{75B86CB4-9B03-4BA2-AC2F-771BCBCA8CD3}"/>
    <cellStyle name="40% - Accent1 3 2 6" xfId="1252" xr:uid="{7D5C3726-3B59-4913-92AA-0019BEB84225}"/>
    <cellStyle name="40% - Accent1 3 3" xfId="280" xr:uid="{28AF3D3C-66F1-4669-96EF-8F89F132583E}"/>
    <cellStyle name="40% - Accent1 3 3 2" xfId="281" xr:uid="{D3FD9086-0CE7-4D6A-ABB1-8DC0CCF46217}"/>
    <cellStyle name="40% - Accent1 3 3 2 2" xfId="2116" xr:uid="{DCF5B236-6BC4-46CE-99EB-533A1C861843}"/>
    <cellStyle name="40% - Accent1 3 3 2 3" xfId="2984" xr:uid="{8B4CDCC3-C809-447C-ABF4-043FAF9162BE}"/>
    <cellStyle name="40% - Accent1 3 3 2 4" xfId="1257" xr:uid="{94FAE4B4-9DF7-4CC2-944E-E5834EA34AA0}"/>
    <cellStyle name="40% - Accent1 3 3 3" xfId="2115" xr:uid="{41AAD5B5-E1FA-4742-8B66-F9C826B50AFC}"/>
    <cellStyle name="40% - Accent1 3 3 4" xfId="2983" xr:uid="{9503DEA1-BC28-4C4F-8CF2-E00E4D22C650}"/>
    <cellStyle name="40% - Accent1 3 3 5" xfId="1256" xr:uid="{495A29DC-14A7-4586-93B2-172AAA0CF1D1}"/>
    <cellStyle name="40% - Accent1 3 4" xfId="282" xr:uid="{F11A53C2-0265-4E5F-814C-2A5E845F9DF6}"/>
    <cellStyle name="40% - Accent1 3 4 2" xfId="2117" xr:uid="{29833BC0-F08A-41D3-A454-0545A8EB1A69}"/>
    <cellStyle name="40% - Accent1 3 4 3" xfId="2985" xr:uid="{00C4C795-4DE3-44A7-848F-77094B80D944}"/>
    <cellStyle name="40% - Accent1 3 4 4" xfId="1258" xr:uid="{624B72B2-40AD-483C-B927-2FDC58195448}"/>
    <cellStyle name="40% - Accent1 3 5" xfId="2110" xr:uid="{DD980CC1-509D-4A62-A8DE-E33849D3BC8D}"/>
    <cellStyle name="40% - Accent1 3 6" xfId="2978" xr:uid="{52F59CF0-F005-475F-A3B1-55BD4F9FD6B6}"/>
    <cellStyle name="40% - Accent1 3 7" xfId="1251" xr:uid="{57313467-6D79-4354-9EA2-1C48CF6D07F6}"/>
    <cellStyle name="40% - Accent1 4" xfId="283" xr:uid="{6B1E63C2-2CA9-486B-A481-F8A1A5C42E25}"/>
    <cellStyle name="40% - Accent1 4 2" xfId="284" xr:uid="{D86F886A-2154-4968-BFB6-08026B952B0E}"/>
    <cellStyle name="40% - Accent1 4 2 2" xfId="285" xr:uid="{0567BCA9-7E0A-44AF-8D90-D4FB8CD1DA0D}"/>
    <cellStyle name="40% - Accent1 4 2 2 2" xfId="2120" xr:uid="{1D240C5B-36C7-4FE4-A762-EEEA105F38DE}"/>
    <cellStyle name="40% - Accent1 4 2 2 3" xfId="2988" xr:uid="{038DAE9D-4DAA-4452-9D68-DB6B99A74347}"/>
    <cellStyle name="40% - Accent1 4 2 2 4" xfId="1261" xr:uid="{306E88BD-63E4-41EE-A887-3D9C66732A42}"/>
    <cellStyle name="40% - Accent1 4 2 3" xfId="2119" xr:uid="{72D44138-65D2-43D8-9A7D-A062195459E4}"/>
    <cellStyle name="40% - Accent1 4 2 4" xfId="2987" xr:uid="{631FE1FF-A05D-4434-A284-EE2E4D46ED17}"/>
    <cellStyle name="40% - Accent1 4 2 5" xfId="1260" xr:uid="{54ADB397-DB4B-48B3-BA00-8A2E625D8AB6}"/>
    <cellStyle name="40% - Accent1 4 3" xfId="286" xr:uid="{9AC79106-45BF-466A-9C83-A54A702096D1}"/>
    <cellStyle name="40% - Accent1 4 3 2" xfId="2121" xr:uid="{CCD75574-4330-44EC-9DAE-A1DF684241E3}"/>
    <cellStyle name="40% - Accent1 4 3 3" xfId="2989" xr:uid="{185286B5-B94B-42E2-A80C-6621293BDA8A}"/>
    <cellStyle name="40% - Accent1 4 3 4" xfId="1262" xr:uid="{5CDDBB34-7D86-4FC6-8195-234D5D91409E}"/>
    <cellStyle name="40% - Accent1 4 4" xfId="2118" xr:uid="{1D4C79D3-84EC-4304-8EF9-3574CA937D8A}"/>
    <cellStyle name="40% - Accent1 4 5" xfId="2986" xr:uid="{6223520A-33B5-4560-BBE7-F9C03D3307D3}"/>
    <cellStyle name="40% - Accent1 4 6" xfId="1259" xr:uid="{CFE30CCB-9157-4367-ADCF-7FB729C2662C}"/>
    <cellStyle name="40% - Accent1 5" xfId="287" xr:uid="{34E476CA-7C2F-4610-82D6-C26954AA29FF}"/>
    <cellStyle name="40% - Accent1 5 2" xfId="288" xr:uid="{C296BCDF-1650-41C3-8848-631BCC8B9D0B}"/>
    <cellStyle name="40% - Accent1 5 2 2" xfId="289" xr:uid="{8C1F04AF-3C13-4D32-BAC8-5B5EED74D6D9}"/>
    <cellStyle name="40% - Accent1 5 2 2 2" xfId="2124" xr:uid="{3261FF6E-DE62-4C57-96ED-6EC224FAA2F6}"/>
    <cellStyle name="40% - Accent1 5 2 2 3" xfId="2992" xr:uid="{461015EB-69A6-4A24-8F08-103D54F1E5DC}"/>
    <cellStyle name="40% - Accent1 5 2 2 4" xfId="1265" xr:uid="{471093F6-7BB4-4C65-A805-EC958FAD47EF}"/>
    <cellStyle name="40% - Accent1 5 2 3" xfId="2123" xr:uid="{B4D94CC9-D1F3-42DE-956F-CF2D119D9143}"/>
    <cellStyle name="40% - Accent1 5 2 4" xfId="2991" xr:uid="{939BA081-D88A-48AD-80B9-3F409A20EF9E}"/>
    <cellStyle name="40% - Accent1 5 2 5" xfId="1264" xr:uid="{FBDD2379-16DC-406A-980B-D29BA7490624}"/>
    <cellStyle name="40% - Accent1 5 3" xfId="290" xr:uid="{E315FFA1-7D1A-4183-BA56-A339FB32A44D}"/>
    <cellStyle name="40% - Accent1 5 3 2" xfId="2125" xr:uid="{F3388B8C-388A-41B4-9C7B-52DAD8BA0FAB}"/>
    <cellStyle name="40% - Accent1 5 3 3" xfId="2993" xr:uid="{9CCD3A88-0186-4E52-ACD3-DE4E6CB28665}"/>
    <cellStyle name="40% - Accent1 5 3 4" xfId="1266" xr:uid="{C6EFDEB6-4EE8-4683-9168-9E2494156EB8}"/>
    <cellStyle name="40% - Accent1 5 4" xfId="2122" xr:uid="{1EAE65AA-20EA-4940-B327-E70FF1E2F03A}"/>
    <cellStyle name="40% - Accent1 5 5" xfId="2990" xr:uid="{55F76251-6DD5-4916-8F46-63EDA823E968}"/>
    <cellStyle name="40% - Accent1 5 6" xfId="1263" xr:uid="{B6288D96-C9E7-4129-8E16-920125727331}"/>
    <cellStyle name="40% - Accent1 6" xfId="291" xr:uid="{D471CFD4-0CC6-4E2D-892D-180B5C4ED99F}"/>
    <cellStyle name="40% - Accent1 6 2" xfId="292" xr:uid="{A848637D-52AA-44E0-89CF-2394B448ECCF}"/>
    <cellStyle name="40% - Accent1 6 2 2" xfId="2127" xr:uid="{5F26B226-6C76-4059-AFF8-38686C0E7064}"/>
    <cellStyle name="40% - Accent1 6 2 3" xfId="2995" xr:uid="{E6E663C6-21D7-45E1-8622-6821C58F9510}"/>
    <cellStyle name="40% - Accent1 6 2 4" xfId="1268" xr:uid="{6DEBE70C-E2AA-4ADD-A0D6-C8DB8927CD8A}"/>
    <cellStyle name="40% - Accent1 6 3" xfId="2126" xr:uid="{27C97650-7781-4852-AD02-56235946B89F}"/>
    <cellStyle name="40% - Accent1 6 4" xfId="2994" xr:uid="{A38D1C5E-69BC-478A-A726-1B8278CCF35E}"/>
    <cellStyle name="40% - Accent1 6 5" xfId="1267" xr:uid="{B8EAD0A0-3C2D-4697-9861-714B21A4AD8E}"/>
    <cellStyle name="40% - Accent1 7" xfId="293" xr:uid="{13306025-2F7F-4741-B8D4-F69EB839FADE}"/>
    <cellStyle name="40% - Accent1 7 2" xfId="294" xr:uid="{A892EC3C-1CC8-426D-8289-2F897D45B33B}"/>
    <cellStyle name="40% - Accent1 7 2 2" xfId="2129" xr:uid="{5C2798AD-6329-4BD1-B05D-8B5ABB7C0282}"/>
    <cellStyle name="40% - Accent1 7 2 3" xfId="2997" xr:uid="{C532E436-BDAE-4121-805E-62578DDAC344}"/>
    <cellStyle name="40% - Accent1 7 2 4" xfId="1270" xr:uid="{CEEDC399-CF12-4161-86B2-395ECB8AF2C1}"/>
    <cellStyle name="40% - Accent1 7 3" xfId="2128" xr:uid="{896DBB2E-A4CF-434E-94D0-D2C6A581E455}"/>
    <cellStyle name="40% - Accent1 7 4" xfId="2996" xr:uid="{FAEF9019-9600-467A-B3E9-D501F2233210}"/>
    <cellStyle name="40% - Accent1 7 5" xfId="1269" xr:uid="{DA021A43-E3DA-4464-B80A-8A1F3EDD54C7}"/>
    <cellStyle name="40% - Accent2 2" xfId="295" xr:uid="{33CB9107-F7BD-4E8C-871D-D4A1CC6B269C}"/>
    <cellStyle name="40% - Accent2 2 10" xfId="1271" xr:uid="{753A4975-264A-4996-B0FC-BD44FA1A555B}"/>
    <cellStyle name="40% - Accent2 2 2" xfId="296" xr:uid="{B9171869-A75F-4E67-8110-FE0696EEBF2F}"/>
    <cellStyle name="40% - Accent2 2 2 2" xfId="297" xr:uid="{AA6922D2-6C5E-4DED-AA29-B883DC97C2E1}"/>
    <cellStyle name="40% - Accent2 2 2 2 2" xfId="298" xr:uid="{F1E93BD9-CDD3-440F-B75D-56FF8BA126BC}"/>
    <cellStyle name="40% - Accent2 2 2 2 2 2" xfId="299" xr:uid="{2A2A71A1-249E-43DF-81D1-D93BD1B26F9D}"/>
    <cellStyle name="40% - Accent2 2 2 2 2 2 2" xfId="2134" xr:uid="{07BE041F-FEEF-40E0-819B-19E2D6D582B9}"/>
    <cellStyle name="40% - Accent2 2 2 2 2 2 3" xfId="3002" xr:uid="{24789736-B476-464B-BD16-B22E9A73D195}"/>
    <cellStyle name="40% - Accent2 2 2 2 2 2 4" xfId="1275" xr:uid="{793FA804-062E-4C4E-A0E2-8514E99EE9D3}"/>
    <cellStyle name="40% - Accent2 2 2 2 2 3" xfId="2133" xr:uid="{F2D9B52E-D219-425F-B496-AD743506431A}"/>
    <cellStyle name="40% - Accent2 2 2 2 2 4" xfId="3001" xr:uid="{33964A45-1C34-462B-86D0-FC92CD5C0A2D}"/>
    <cellStyle name="40% - Accent2 2 2 2 2 5" xfId="1274" xr:uid="{B29B27DE-1DD3-42A8-BCCC-B9670B345ED8}"/>
    <cellStyle name="40% - Accent2 2 2 2 3" xfId="300" xr:uid="{349E3DB0-7F53-4359-92D5-C9DA07145ACE}"/>
    <cellStyle name="40% - Accent2 2 2 2 3 2" xfId="2135" xr:uid="{559B1F8F-CE4F-42C0-8B65-107E9AD6893A}"/>
    <cellStyle name="40% - Accent2 2 2 2 3 3" xfId="3003" xr:uid="{FCDE6FC8-2ABD-48D9-92C5-66DCCFDD641A}"/>
    <cellStyle name="40% - Accent2 2 2 2 3 4" xfId="1276" xr:uid="{4B96F782-0290-4C63-8E87-BE0F62CDD423}"/>
    <cellStyle name="40% - Accent2 2 2 2 4" xfId="2132" xr:uid="{F9BFBD43-A613-4591-B23F-4E7E018ECB08}"/>
    <cellStyle name="40% - Accent2 2 2 2 5" xfId="3000" xr:uid="{3601AE19-4D06-4020-B002-E0F6FB617C12}"/>
    <cellStyle name="40% - Accent2 2 2 2 6" xfId="1273" xr:uid="{2E6AA408-38AA-4B26-A7FB-211B6934048B}"/>
    <cellStyle name="40% - Accent2 2 2 3" xfId="301" xr:uid="{27975DF4-C665-417C-BAFA-7201F660F466}"/>
    <cellStyle name="40% - Accent2 2 2 3 2" xfId="302" xr:uid="{33112A0E-8DDF-46DF-AFE3-66CA5D4FC84C}"/>
    <cellStyle name="40% - Accent2 2 2 3 2 2" xfId="2137" xr:uid="{FD585948-B6B6-4556-9705-7BEA2424242F}"/>
    <cellStyle name="40% - Accent2 2 2 3 2 3" xfId="3005" xr:uid="{7A1A64B2-D44E-4F53-AC23-2CAE8232DAD0}"/>
    <cellStyle name="40% - Accent2 2 2 3 2 4" xfId="1278" xr:uid="{BC8F40D8-1F49-4F9D-A6FD-7272009FD19B}"/>
    <cellStyle name="40% - Accent2 2 2 3 3" xfId="2136" xr:uid="{9D0BC78E-2444-4D96-A437-7D3922481937}"/>
    <cellStyle name="40% - Accent2 2 2 3 4" xfId="3004" xr:uid="{60FB5724-568B-4C63-A552-EE4E9F422907}"/>
    <cellStyle name="40% - Accent2 2 2 3 5" xfId="1277" xr:uid="{E261C22C-4A16-4DC1-9772-2090D6081ED9}"/>
    <cellStyle name="40% - Accent2 2 2 4" xfId="303" xr:uid="{0DD1F9C4-2EDD-4A60-9F76-8C96A3294C91}"/>
    <cellStyle name="40% - Accent2 2 2 4 2" xfId="2138" xr:uid="{C42EC88B-2CD8-4CC6-85B2-6340B8BDA367}"/>
    <cellStyle name="40% - Accent2 2 2 4 3" xfId="3006" xr:uid="{150F88C0-2DE1-4493-9C36-DBE15FB201F5}"/>
    <cellStyle name="40% - Accent2 2 2 4 4" xfId="1279" xr:uid="{F5525253-9A77-4937-9DB6-1B65B48004BA}"/>
    <cellStyle name="40% - Accent2 2 2 5" xfId="2131" xr:uid="{A55A8B3D-6357-4ACC-BC33-35E600CB2D3F}"/>
    <cellStyle name="40% - Accent2 2 2 6" xfId="2999" xr:uid="{52B4E2B6-A951-429B-A00C-697BC6485DF8}"/>
    <cellStyle name="40% - Accent2 2 2 7" xfId="1272" xr:uid="{F4A13498-CDD0-49E9-92DB-B61AEE4A96FC}"/>
    <cellStyle name="40% - Accent2 2 3" xfId="304" xr:uid="{B9EF7185-B063-4100-9F73-E55EFBCF9C69}"/>
    <cellStyle name="40% - Accent2 2 3 2" xfId="305" xr:uid="{1C93F3BC-397F-4933-BE9D-E0B7184EFD1D}"/>
    <cellStyle name="40% - Accent2 2 3 2 2" xfId="306" xr:uid="{7F49F012-7C0B-4A2E-B74C-D255B86B8481}"/>
    <cellStyle name="40% - Accent2 2 3 2 2 2" xfId="2141" xr:uid="{4E94E288-E134-4CBC-8FC4-D48D9F150427}"/>
    <cellStyle name="40% - Accent2 2 3 2 2 3" xfId="3009" xr:uid="{CC0D146F-1A8E-4636-BEA5-9F5DE5373986}"/>
    <cellStyle name="40% - Accent2 2 3 2 2 4" xfId="1282" xr:uid="{2794A497-91FB-4656-AD82-0BEC73716336}"/>
    <cellStyle name="40% - Accent2 2 3 2 3" xfId="2140" xr:uid="{2F6EEF17-4399-4825-9013-35F06F48EBFB}"/>
    <cellStyle name="40% - Accent2 2 3 2 4" xfId="3008" xr:uid="{56E1ACDB-F15E-4CCD-95B7-F6E9C4FB932C}"/>
    <cellStyle name="40% - Accent2 2 3 2 5" xfId="1281" xr:uid="{7DD14AF5-EF35-4801-9E37-88F2FF6339CA}"/>
    <cellStyle name="40% - Accent2 2 3 3" xfId="307" xr:uid="{000C3385-C0FD-47E0-80BD-EAE0C31FDF4E}"/>
    <cellStyle name="40% - Accent2 2 3 3 2" xfId="2142" xr:uid="{264CC596-9647-462A-996D-58A838B88DFE}"/>
    <cellStyle name="40% - Accent2 2 3 3 3" xfId="3010" xr:uid="{C7FF37FB-0E8B-4E6F-AEDC-05BFA6EA489E}"/>
    <cellStyle name="40% - Accent2 2 3 3 4" xfId="1283" xr:uid="{46E81339-6B15-41BC-834A-F607E1C5A09F}"/>
    <cellStyle name="40% - Accent2 2 3 4" xfId="2139" xr:uid="{E282CED4-8196-4B0C-8326-F044200B47B1}"/>
    <cellStyle name="40% - Accent2 2 3 5" xfId="3007" xr:uid="{19879289-A044-4066-A844-614A60078602}"/>
    <cellStyle name="40% - Accent2 2 3 6" xfId="1280" xr:uid="{A0B7D2D4-34AF-4E89-8314-AC8C8573DF52}"/>
    <cellStyle name="40% - Accent2 2 4" xfId="308" xr:uid="{1EA1A76E-D5A7-4E23-B33A-BD9BD48E12EE}"/>
    <cellStyle name="40% - Accent2 2 4 2" xfId="309" xr:uid="{1F76C301-44F0-41DE-A7A7-9DE4D807CC37}"/>
    <cellStyle name="40% - Accent2 2 4 2 2" xfId="310" xr:uid="{60143AD6-1D87-465D-9495-EFFCE306EF19}"/>
    <cellStyle name="40% - Accent2 2 4 2 2 2" xfId="2145" xr:uid="{FBCE9995-6520-4BCA-8CEB-61A32EA97148}"/>
    <cellStyle name="40% - Accent2 2 4 2 2 3" xfId="3013" xr:uid="{0E0C812E-BE58-4262-B925-C5B4DF626DBC}"/>
    <cellStyle name="40% - Accent2 2 4 2 2 4" xfId="1286" xr:uid="{0128A978-23C0-4F17-A18B-0259BA78E2F4}"/>
    <cellStyle name="40% - Accent2 2 4 2 3" xfId="2144" xr:uid="{82F8263F-6CB0-4B06-8485-7429975B804B}"/>
    <cellStyle name="40% - Accent2 2 4 2 4" xfId="3012" xr:uid="{57E62E0B-9268-4B42-825C-4B0E5D7635CF}"/>
    <cellStyle name="40% - Accent2 2 4 2 5" xfId="1285" xr:uid="{D2723F78-C12F-48C3-9272-9E9EB70782F1}"/>
    <cellStyle name="40% - Accent2 2 4 3" xfId="311" xr:uid="{3E627D31-52B3-4E8F-A321-F5613BF5E907}"/>
    <cellStyle name="40% - Accent2 2 4 3 2" xfId="2146" xr:uid="{0D9BA7A2-B91E-47CE-AF00-0D27C1A7EB51}"/>
    <cellStyle name="40% - Accent2 2 4 3 3" xfId="3014" xr:uid="{9C048C9F-58FA-4060-9476-C0D6FAFFE4B7}"/>
    <cellStyle name="40% - Accent2 2 4 3 4" xfId="1287" xr:uid="{89045174-EE65-49B8-AEE4-8EBFD41FCBB9}"/>
    <cellStyle name="40% - Accent2 2 4 4" xfId="2143" xr:uid="{FC62E43A-8C4A-4C42-8197-81F4B76C78BB}"/>
    <cellStyle name="40% - Accent2 2 4 5" xfId="3011" xr:uid="{9B4DBCCB-4E1F-45D6-973F-E32FEC84E425}"/>
    <cellStyle name="40% - Accent2 2 4 6" xfId="1284" xr:uid="{B683CD33-76EA-4B9B-B17D-0E48CE885F6B}"/>
    <cellStyle name="40% - Accent2 2 5" xfId="312" xr:uid="{417388A5-0EE7-4414-8DC5-0888EFBA8FFB}"/>
    <cellStyle name="40% - Accent2 2 5 2" xfId="313" xr:uid="{D2A3239C-A07B-4229-92FD-9BD722354D6C}"/>
    <cellStyle name="40% - Accent2 2 5 2 2" xfId="2148" xr:uid="{9F58E639-CD29-4A4D-81F8-2EF9CBCCF8F4}"/>
    <cellStyle name="40% - Accent2 2 5 2 3" xfId="3016" xr:uid="{F9219277-4C78-4C8F-A448-EB4D19E63E0F}"/>
    <cellStyle name="40% - Accent2 2 5 2 4" xfId="1289" xr:uid="{4CD9EEB4-0223-405B-9611-6CCD978E1F06}"/>
    <cellStyle name="40% - Accent2 2 5 3" xfId="2147" xr:uid="{C5A461CA-BD7B-48B6-8B91-D5230C9A164D}"/>
    <cellStyle name="40% - Accent2 2 5 4" xfId="3015" xr:uid="{A8789E7A-9FEF-4178-A697-940C0B56AD43}"/>
    <cellStyle name="40% - Accent2 2 5 5" xfId="1288" xr:uid="{A6BDB094-9B04-4D36-A994-DF155D20915E}"/>
    <cellStyle name="40% - Accent2 2 6" xfId="314" xr:uid="{16DB5B07-17B5-44AB-947C-5ACD91CAC009}"/>
    <cellStyle name="40% - Accent2 2 6 2" xfId="315" xr:uid="{4DD06764-5A9D-4ED8-BBA7-FCB92885D669}"/>
    <cellStyle name="40% - Accent2 2 6 2 2" xfId="2150" xr:uid="{4F100D18-B7FE-4315-B57E-B90804DC2993}"/>
    <cellStyle name="40% - Accent2 2 6 2 3" xfId="3018" xr:uid="{D19DC032-F732-423F-9B51-B7BFAC31E009}"/>
    <cellStyle name="40% - Accent2 2 6 2 4" xfId="1291" xr:uid="{E17167CF-557F-499D-902D-9472EA0E0867}"/>
    <cellStyle name="40% - Accent2 2 6 3" xfId="2149" xr:uid="{E1A67035-78D8-4F42-BB85-2807633D8016}"/>
    <cellStyle name="40% - Accent2 2 6 4" xfId="3017" xr:uid="{452AE51F-093D-4ABF-A0B7-4696B5137742}"/>
    <cellStyle name="40% - Accent2 2 6 5" xfId="1290" xr:uid="{CC572509-C04C-4B49-A172-AA4D2D03F4AE}"/>
    <cellStyle name="40% - Accent2 2 7" xfId="316" xr:uid="{23A1FD96-08EF-42BF-802B-8E7F928B69A9}"/>
    <cellStyle name="40% - Accent2 2 7 2" xfId="2151" xr:uid="{B7A10AF5-D4FF-4BCC-87D1-16820F15568B}"/>
    <cellStyle name="40% - Accent2 2 7 3" xfId="3019" xr:uid="{196E8C0F-7373-40CA-991E-9DC9BB23064A}"/>
    <cellStyle name="40% - Accent2 2 7 4" xfId="1292" xr:uid="{027407D9-0711-4930-B787-B01CD770E43D}"/>
    <cellStyle name="40% - Accent2 2 8" xfId="2130" xr:uid="{6D76AF2B-4FA4-437C-A8BB-63BED83CBE9E}"/>
    <cellStyle name="40% - Accent2 2 9" xfId="2998" xr:uid="{189E0C45-CEAF-4BAE-B478-352627A920F6}"/>
    <cellStyle name="40% - Accent2 3" xfId="317" xr:uid="{D2FA0913-BB13-41E5-AE97-A80ED81069C1}"/>
    <cellStyle name="40% - Accent2 3 2" xfId="318" xr:uid="{F53B07E5-3C1C-43CF-997C-4AFD5864687E}"/>
    <cellStyle name="40% - Accent2 3 2 2" xfId="319" xr:uid="{2CB09958-5BD0-491D-88CC-872B1850FF7F}"/>
    <cellStyle name="40% - Accent2 3 2 2 2" xfId="320" xr:uid="{1EC810EC-BFA6-4620-BB74-63DB1B306A04}"/>
    <cellStyle name="40% - Accent2 3 2 2 2 2" xfId="2155" xr:uid="{EDAF609D-0EE4-4AD9-A6E3-ABB1C05CACE1}"/>
    <cellStyle name="40% - Accent2 3 2 2 2 3" xfId="3023" xr:uid="{8E5AEC5C-ED4A-4B4D-B7CF-03C7940427C5}"/>
    <cellStyle name="40% - Accent2 3 2 2 2 4" xfId="1296" xr:uid="{39C758B7-E6F5-4CA7-924B-389E44E0B974}"/>
    <cellStyle name="40% - Accent2 3 2 2 3" xfId="2154" xr:uid="{26CCD8EC-DE24-4D55-9B1E-EE91392C1EAB}"/>
    <cellStyle name="40% - Accent2 3 2 2 4" xfId="3022" xr:uid="{8EA515A6-5F76-41A2-BF3E-BF0D27EFA319}"/>
    <cellStyle name="40% - Accent2 3 2 2 5" xfId="1295" xr:uid="{14B12B0F-B84A-4EA1-9E32-3BD76C1F8BE0}"/>
    <cellStyle name="40% - Accent2 3 2 3" xfId="321" xr:uid="{9233C834-BA41-4213-8D5D-C64A0E9D2190}"/>
    <cellStyle name="40% - Accent2 3 2 3 2" xfId="2156" xr:uid="{B97D5A79-F65A-47B6-A4D3-CA5E8A3B30AC}"/>
    <cellStyle name="40% - Accent2 3 2 3 3" xfId="3024" xr:uid="{D51C0E1B-0FBD-444F-B21E-F0E15AEFC55C}"/>
    <cellStyle name="40% - Accent2 3 2 3 4" xfId="1297" xr:uid="{E06706A6-8E8E-4DFB-BF1D-0681D3AD0854}"/>
    <cellStyle name="40% - Accent2 3 2 4" xfId="2153" xr:uid="{716B78CF-32E2-4EAA-8BEE-DE4A59D61748}"/>
    <cellStyle name="40% - Accent2 3 2 5" xfId="3021" xr:uid="{D0A05371-86CF-4DB8-BEA6-D026849E1F55}"/>
    <cellStyle name="40% - Accent2 3 2 6" xfId="1294" xr:uid="{4C3E1FD0-1550-4E40-9547-0F67E75F91E8}"/>
    <cellStyle name="40% - Accent2 3 3" xfId="322" xr:uid="{2B3E817C-8C3D-4583-A5A4-830CA0B8C16D}"/>
    <cellStyle name="40% - Accent2 3 3 2" xfId="323" xr:uid="{4FEF4FA1-AEE0-49E6-8FC1-E699651B14D3}"/>
    <cellStyle name="40% - Accent2 3 3 2 2" xfId="2158" xr:uid="{B5F9C34F-6036-47FB-BD1E-F7F83F4870D8}"/>
    <cellStyle name="40% - Accent2 3 3 2 3" xfId="3026" xr:uid="{C5E47659-64BF-4DAD-9ECF-36BD66F5D5F6}"/>
    <cellStyle name="40% - Accent2 3 3 2 4" xfId="1299" xr:uid="{8879B373-0056-4DDC-A9A5-BEF2564F7E50}"/>
    <cellStyle name="40% - Accent2 3 3 3" xfId="2157" xr:uid="{B8EAA5B1-68C1-4764-AAE1-709045FE22AD}"/>
    <cellStyle name="40% - Accent2 3 3 4" xfId="3025" xr:uid="{9F3CD832-EAC6-4F8C-95F8-6CE4381ABCC7}"/>
    <cellStyle name="40% - Accent2 3 3 5" xfId="1298" xr:uid="{DF63A898-2714-49A0-AAF5-14F58D977595}"/>
    <cellStyle name="40% - Accent2 3 4" xfId="324" xr:uid="{A4F91980-E4E7-4B8C-AF80-09D61E8D879D}"/>
    <cellStyle name="40% - Accent2 3 4 2" xfId="2159" xr:uid="{A8FCBA7F-BAC2-4EF6-B56C-058A49190235}"/>
    <cellStyle name="40% - Accent2 3 4 3" xfId="3027" xr:uid="{ECE7CC19-1791-45FD-A5E2-2E74778A321A}"/>
    <cellStyle name="40% - Accent2 3 4 4" xfId="1300" xr:uid="{DD8201CE-6D05-49F7-8020-A99BD471C815}"/>
    <cellStyle name="40% - Accent2 3 5" xfId="2152" xr:uid="{821067A0-A45C-4392-A4BC-82078102AC47}"/>
    <cellStyle name="40% - Accent2 3 6" xfId="3020" xr:uid="{3E04BFDA-B2C9-4A4F-A2E2-AB5AFD9147AB}"/>
    <cellStyle name="40% - Accent2 3 7" xfId="1293" xr:uid="{BE0839BF-0A3B-4A22-BC0B-CD11181AE216}"/>
    <cellStyle name="40% - Accent2 4" xfId="325" xr:uid="{2B240FF3-C5AA-4343-83A4-F4BE4153A1A4}"/>
    <cellStyle name="40% - Accent2 4 2" xfId="326" xr:uid="{1B98C16A-4DE2-49DA-B60D-0683319BE25A}"/>
    <cellStyle name="40% - Accent2 4 2 2" xfId="327" xr:uid="{8F6912DF-C70E-4716-B142-5804954AD7C1}"/>
    <cellStyle name="40% - Accent2 4 2 2 2" xfId="2162" xr:uid="{E01C2927-9AE4-49AA-B99E-B4FC7066C1D0}"/>
    <cellStyle name="40% - Accent2 4 2 2 3" xfId="3030" xr:uid="{A0138ADD-1CE7-4D80-BC45-257D5D9FF7EA}"/>
    <cellStyle name="40% - Accent2 4 2 2 4" xfId="1303" xr:uid="{4E61DB23-FE32-4D18-B77B-A0B33911CE1F}"/>
    <cellStyle name="40% - Accent2 4 2 3" xfId="2161" xr:uid="{BF196257-0D75-401C-95AD-B867949B1914}"/>
    <cellStyle name="40% - Accent2 4 2 4" xfId="3029" xr:uid="{AE2A4374-7842-4A2B-A47A-A96603217E5C}"/>
    <cellStyle name="40% - Accent2 4 2 5" xfId="1302" xr:uid="{C1C26963-8EEB-46F5-B29F-6C1682614BEA}"/>
    <cellStyle name="40% - Accent2 4 3" xfId="328" xr:uid="{9147CC8F-00C9-474E-937A-FC0A744156E1}"/>
    <cellStyle name="40% - Accent2 4 3 2" xfId="2163" xr:uid="{5E43BF76-53E3-4405-9E4C-58F2D4A4DEFE}"/>
    <cellStyle name="40% - Accent2 4 3 3" xfId="3031" xr:uid="{D4B6A870-7149-4595-B067-9FE2A66A7AF3}"/>
    <cellStyle name="40% - Accent2 4 3 4" xfId="1304" xr:uid="{16362002-619D-495E-93E7-E2771760225B}"/>
    <cellStyle name="40% - Accent2 4 4" xfId="2160" xr:uid="{02459FE6-8B4D-4A93-A8CF-DDD9626848B7}"/>
    <cellStyle name="40% - Accent2 4 5" xfId="3028" xr:uid="{096FAFFE-30B6-4DC4-AB33-01CE9157E76D}"/>
    <cellStyle name="40% - Accent2 4 6" xfId="1301" xr:uid="{29317A92-7CBC-444F-A424-E1B6ADB8BE72}"/>
    <cellStyle name="40% - Accent2 5" xfId="329" xr:uid="{41994479-A479-4966-872D-1564DE57761D}"/>
    <cellStyle name="40% - Accent2 5 2" xfId="330" xr:uid="{F6F09056-0286-43F0-AA15-716B2AB2BC4E}"/>
    <cellStyle name="40% - Accent2 5 2 2" xfId="331" xr:uid="{87F4044F-DE02-40E2-B6DE-18D586A07DED}"/>
    <cellStyle name="40% - Accent2 5 2 2 2" xfId="2166" xr:uid="{EDCBA5D0-AA59-4D35-B6AA-9F286123264D}"/>
    <cellStyle name="40% - Accent2 5 2 2 3" xfId="3034" xr:uid="{47D24459-6E06-4F86-BDC0-87AE8D5F8E31}"/>
    <cellStyle name="40% - Accent2 5 2 2 4" xfId="1307" xr:uid="{348DED63-F458-4ADD-A4C4-C062E66EBCF2}"/>
    <cellStyle name="40% - Accent2 5 2 3" xfId="2165" xr:uid="{C0D4067E-FBEE-42D0-AFC7-1D5DC2FBB97C}"/>
    <cellStyle name="40% - Accent2 5 2 4" xfId="3033" xr:uid="{8C5F152A-ECCA-44E4-9395-FF6E7628B3FC}"/>
    <cellStyle name="40% - Accent2 5 2 5" xfId="1306" xr:uid="{A4237F0E-FD48-4E46-9DE5-92DABFF078B6}"/>
    <cellStyle name="40% - Accent2 5 3" xfId="332" xr:uid="{59F9F5CE-3158-4FD9-9A88-A734DB48C25D}"/>
    <cellStyle name="40% - Accent2 5 3 2" xfId="2167" xr:uid="{D8F34A1E-20E5-44DF-AD46-EBEC513137FE}"/>
    <cellStyle name="40% - Accent2 5 3 3" xfId="3035" xr:uid="{60765D28-098E-433E-A7C4-4706B37AA6AB}"/>
    <cellStyle name="40% - Accent2 5 3 4" xfId="1308" xr:uid="{9B385EF6-88C7-49A5-8F95-BA21C8C525D7}"/>
    <cellStyle name="40% - Accent2 5 4" xfId="2164" xr:uid="{27DF2EAD-92D5-48BF-883F-BFE1EE659E41}"/>
    <cellStyle name="40% - Accent2 5 5" xfId="3032" xr:uid="{8E52646D-D194-4AEE-BC5C-76CCBBF5BC3D}"/>
    <cellStyle name="40% - Accent2 5 6" xfId="1305" xr:uid="{C313EC76-54E1-44AC-8287-40B11E206526}"/>
    <cellStyle name="40% - Accent2 6" xfId="333" xr:uid="{A55A3AE5-557F-4C18-B6C6-47418F44B52E}"/>
    <cellStyle name="40% - Accent2 6 2" xfId="334" xr:uid="{3131B50C-E393-4843-8FED-0F7934B1A224}"/>
    <cellStyle name="40% - Accent2 6 2 2" xfId="2169" xr:uid="{37F34825-60AE-40C8-BC21-268C12F76259}"/>
    <cellStyle name="40% - Accent2 6 2 3" xfId="3037" xr:uid="{17BD9578-56F1-41C5-8E97-25F1AB75C016}"/>
    <cellStyle name="40% - Accent2 6 2 4" xfId="1310" xr:uid="{99394B91-6406-4E9E-8C78-0B63170BC1C1}"/>
    <cellStyle name="40% - Accent2 6 3" xfId="2168" xr:uid="{13E40E7C-D369-4535-A19D-414CAAF3E9D3}"/>
    <cellStyle name="40% - Accent2 6 4" xfId="3036" xr:uid="{3037CD5A-19F8-4B67-A601-8400713D9E00}"/>
    <cellStyle name="40% - Accent2 6 5" xfId="1309" xr:uid="{0F67AA8D-694F-4AA7-82C0-678BB87D16B5}"/>
    <cellStyle name="40% - Accent2 7" xfId="335" xr:uid="{6E4D8FD3-0FF5-47FC-A963-A28D789BC390}"/>
    <cellStyle name="40% - Accent2 7 2" xfId="336" xr:uid="{6CBE59F8-1847-41CB-8D01-D218AE7DA5A1}"/>
    <cellStyle name="40% - Accent2 7 2 2" xfId="2171" xr:uid="{72940DED-FB98-4E73-9D0E-F1ACAF08CE56}"/>
    <cellStyle name="40% - Accent2 7 2 3" xfId="3039" xr:uid="{25118EC6-5912-4507-8985-73C7F21359D0}"/>
    <cellStyle name="40% - Accent2 7 2 4" xfId="1312" xr:uid="{36D5EBB9-5172-4144-B577-732416D52B2A}"/>
    <cellStyle name="40% - Accent2 7 3" xfId="2170" xr:uid="{58E991E4-886D-4BFF-A2F5-585B589D3DCA}"/>
    <cellStyle name="40% - Accent2 7 4" xfId="3038" xr:uid="{2D951632-2CC4-47DB-A8F5-27C20BAE1199}"/>
    <cellStyle name="40% - Accent2 7 5" xfId="1311" xr:uid="{AC51F42F-3509-416B-A530-7F39FEF6CDFD}"/>
    <cellStyle name="40% - Accent3 2" xfId="337" xr:uid="{3987151B-1D2F-4D8B-B5EC-F838866D2B8A}"/>
    <cellStyle name="40% - Accent3 2 10" xfId="1313" xr:uid="{1EA24124-F2BB-47A1-921F-D03DBB000623}"/>
    <cellStyle name="40% - Accent3 2 2" xfId="338" xr:uid="{9894601A-46B4-4B20-BCC0-C3D97C345A20}"/>
    <cellStyle name="40% - Accent3 2 2 2" xfId="339" xr:uid="{816E1E5C-F20E-4CDF-9C02-7158C492432A}"/>
    <cellStyle name="40% - Accent3 2 2 2 2" xfId="340" xr:uid="{5807C95F-B80C-439C-A9B8-60C1106B8A6B}"/>
    <cellStyle name="40% - Accent3 2 2 2 2 2" xfId="341" xr:uid="{212389CD-7E66-4FBA-A56F-CF46F726A610}"/>
    <cellStyle name="40% - Accent3 2 2 2 2 2 2" xfId="2176" xr:uid="{9931E04D-2679-4154-AE22-E018D37C63EB}"/>
    <cellStyle name="40% - Accent3 2 2 2 2 2 3" xfId="3044" xr:uid="{F81DE5D6-6786-4D9E-BF04-B7BE9AB34E63}"/>
    <cellStyle name="40% - Accent3 2 2 2 2 2 4" xfId="1317" xr:uid="{9E5FDE70-6444-4736-8A26-7DA052708602}"/>
    <cellStyle name="40% - Accent3 2 2 2 2 3" xfId="2175" xr:uid="{53AF6CC8-D18F-48F5-A73F-985EF7B53F7C}"/>
    <cellStyle name="40% - Accent3 2 2 2 2 4" xfId="3043" xr:uid="{D610B99D-02C3-4623-A01C-0BC4FA048A16}"/>
    <cellStyle name="40% - Accent3 2 2 2 2 5" xfId="1316" xr:uid="{4DB36773-292F-4EDF-A1A7-E121C308A369}"/>
    <cellStyle name="40% - Accent3 2 2 2 3" xfId="342" xr:uid="{286AAE45-6642-491F-895F-91794B5D3332}"/>
    <cellStyle name="40% - Accent3 2 2 2 3 2" xfId="2177" xr:uid="{EC9347EB-F623-43B4-9317-C8DB7A40DE02}"/>
    <cellStyle name="40% - Accent3 2 2 2 3 3" xfId="3045" xr:uid="{E8559E7E-B442-473A-9523-6FC5A8CC8145}"/>
    <cellStyle name="40% - Accent3 2 2 2 3 4" xfId="1318" xr:uid="{C3FD13E8-EFA8-4419-BB46-6420F78029E1}"/>
    <cellStyle name="40% - Accent3 2 2 2 4" xfId="2174" xr:uid="{58B82651-0644-4C39-A5F2-64A2DBE89C74}"/>
    <cellStyle name="40% - Accent3 2 2 2 5" xfId="3042" xr:uid="{E8EFA0D3-AFED-49F9-80B5-EB36FAEF6EC1}"/>
    <cellStyle name="40% - Accent3 2 2 2 6" xfId="1315" xr:uid="{D9AD429F-02EE-424F-A0DF-6C0CE4711B8E}"/>
    <cellStyle name="40% - Accent3 2 2 3" xfId="343" xr:uid="{762F9FFB-6577-460B-A39E-A0CCEF9A7B4B}"/>
    <cellStyle name="40% - Accent3 2 2 3 2" xfId="344" xr:uid="{7A5A3A83-29D2-4387-A871-8E71243F2F74}"/>
    <cellStyle name="40% - Accent3 2 2 3 2 2" xfId="2179" xr:uid="{6DE315C2-47E8-4635-B097-94E1B9DBED92}"/>
    <cellStyle name="40% - Accent3 2 2 3 2 3" xfId="3047" xr:uid="{BEF843C6-F3BD-4EC8-9DF4-937C1881C8D2}"/>
    <cellStyle name="40% - Accent3 2 2 3 2 4" xfId="1320" xr:uid="{872FD418-63DF-4192-84C9-01116AF533E8}"/>
    <cellStyle name="40% - Accent3 2 2 3 3" xfId="2178" xr:uid="{6F6F22C3-A9FF-42AB-8B4B-82C8BA62623D}"/>
    <cellStyle name="40% - Accent3 2 2 3 4" xfId="3046" xr:uid="{BA742BB4-D1E2-4345-AFF1-EBB72216421E}"/>
    <cellStyle name="40% - Accent3 2 2 3 5" xfId="1319" xr:uid="{B2194BC1-D260-41F5-BCF7-EF1A46888010}"/>
    <cellStyle name="40% - Accent3 2 2 4" xfId="345" xr:uid="{31CC545E-3AF0-4F95-9FBA-CD0F2070A886}"/>
    <cellStyle name="40% - Accent3 2 2 4 2" xfId="2180" xr:uid="{93912E3C-CEB9-4402-A0A1-E8235AAC45DB}"/>
    <cellStyle name="40% - Accent3 2 2 4 3" xfId="3048" xr:uid="{BF63A6FF-4789-474F-B447-70E42E064D72}"/>
    <cellStyle name="40% - Accent3 2 2 4 4" xfId="1321" xr:uid="{7365B64F-BA39-44A4-B760-E9131125FCAF}"/>
    <cellStyle name="40% - Accent3 2 2 5" xfId="2173" xr:uid="{D0A0AD58-7011-4651-9552-78FFA7AC87B9}"/>
    <cellStyle name="40% - Accent3 2 2 6" xfId="3041" xr:uid="{A117E1B3-C308-4EA3-A792-3C81F4FEF58F}"/>
    <cellStyle name="40% - Accent3 2 2 7" xfId="1314" xr:uid="{3A916D2D-DC56-4A4A-8F71-31DF67D01BBE}"/>
    <cellStyle name="40% - Accent3 2 3" xfId="346" xr:uid="{732AA9A7-312B-4019-893F-46305F3780C2}"/>
    <cellStyle name="40% - Accent3 2 3 2" xfId="347" xr:uid="{EAA80121-6411-44BD-BABB-26FA1FAEA3BB}"/>
    <cellStyle name="40% - Accent3 2 3 2 2" xfId="348" xr:uid="{88960444-92A9-4E82-B5C5-9C4744BEF76F}"/>
    <cellStyle name="40% - Accent3 2 3 2 2 2" xfId="2183" xr:uid="{0573F1A9-1927-4B34-9D1F-4D546C4C8945}"/>
    <cellStyle name="40% - Accent3 2 3 2 2 3" xfId="3051" xr:uid="{69903674-2A0D-4629-AD5A-80F7235648AA}"/>
    <cellStyle name="40% - Accent3 2 3 2 2 4" xfId="1324" xr:uid="{1E01288D-B0B6-4901-BA31-A0D6BF9D924F}"/>
    <cellStyle name="40% - Accent3 2 3 2 3" xfId="2182" xr:uid="{A80569F6-7836-4276-960B-89741EB92725}"/>
    <cellStyle name="40% - Accent3 2 3 2 4" xfId="3050" xr:uid="{993C8601-3F9C-4345-9037-824CCB1E7606}"/>
    <cellStyle name="40% - Accent3 2 3 2 5" xfId="1323" xr:uid="{8134FAA2-F6BF-4AC6-A5E6-BD9FAE3505A9}"/>
    <cellStyle name="40% - Accent3 2 3 3" xfId="349" xr:uid="{445B8B71-DCB5-4F55-B9C3-F59EAC6F0F11}"/>
    <cellStyle name="40% - Accent3 2 3 3 2" xfId="2184" xr:uid="{A2A8E757-F042-485A-B6ED-97F1AA25889F}"/>
    <cellStyle name="40% - Accent3 2 3 3 3" xfId="3052" xr:uid="{22FEC587-A202-43B4-A4B6-BE9259343C3D}"/>
    <cellStyle name="40% - Accent3 2 3 3 4" xfId="1325" xr:uid="{24228CBF-E748-4752-9A31-750ACFAF918C}"/>
    <cellStyle name="40% - Accent3 2 3 4" xfId="2181" xr:uid="{068DCE35-F5E6-4ABD-B2DC-A84C4ED9A37D}"/>
    <cellStyle name="40% - Accent3 2 3 5" xfId="3049" xr:uid="{26AD062F-A139-400A-8845-1AE2185D4A95}"/>
    <cellStyle name="40% - Accent3 2 3 6" xfId="1322" xr:uid="{81FB4BA3-996B-4E59-B575-E82A0C8E086A}"/>
    <cellStyle name="40% - Accent3 2 4" xfId="350" xr:uid="{C2010022-225F-4E0B-AE48-D4BF38887B5A}"/>
    <cellStyle name="40% - Accent3 2 4 2" xfId="351" xr:uid="{AA01438C-809C-49F5-8B7B-20F7DEBCB4A8}"/>
    <cellStyle name="40% - Accent3 2 4 2 2" xfId="352" xr:uid="{4A689EBE-356D-40E2-BEE3-431294736D74}"/>
    <cellStyle name="40% - Accent3 2 4 2 2 2" xfId="2187" xr:uid="{22A4EABB-18CE-4151-A17E-38F52DC65E4A}"/>
    <cellStyle name="40% - Accent3 2 4 2 2 3" xfId="3055" xr:uid="{CAB6E503-F4F7-4671-9DE2-83E57D6DD827}"/>
    <cellStyle name="40% - Accent3 2 4 2 2 4" xfId="1328" xr:uid="{E97977C0-31AF-46BC-BD89-B56DD63D1D3F}"/>
    <cellStyle name="40% - Accent3 2 4 2 3" xfId="2186" xr:uid="{2719E5AD-16F0-477A-9AC7-FA149BD462EB}"/>
    <cellStyle name="40% - Accent3 2 4 2 4" xfId="3054" xr:uid="{4E356EC9-1C7B-4028-B73A-95003C83A35E}"/>
    <cellStyle name="40% - Accent3 2 4 2 5" xfId="1327" xr:uid="{02D13E72-80FE-42C8-AF05-979E55463A4E}"/>
    <cellStyle name="40% - Accent3 2 4 3" xfId="353" xr:uid="{CE4C7860-5062-4C6C-AF3E-E09123CF039C}"/>
    <cellStyle name="40% - Accent3 2 4 3 2" xfId="2188" xr:uid="{936F41EB-63AD-4E94-8612-DD15793F46D9}"/>
    <cellStyle name="40% - Accent3 2 4 3 3" xfId="3056" xr:uid="{E1D8A565-BEE5-4E77-8A3F-8303C5BC5917}"/>
    <cellStyle name="40% - Accent3 2 4 3 4" xfId="1329" xr:uid="{8666B1CC-D60F-47AB-A526-117D7A8A6BC4}"/>
    <cellStyle name="40% - Accent3 2 4 4" xfId="2185" xr:uid="{1E246C76-AF14-4BD0-B3C6-03D629B9E386}"/>
    <cellStyle name="40% - Accent3 2 4 5" xfId="3053" xr:uid="{A02AEFD8-07B6-4398-87C1-1475BBDE6A07}"/>
    <cellStyle name="40% - Accent3 2 4 6" xfId="1326" xr:uid="{761CA42F-4588-4572-8850-E9D8E5E5E18F}"/>
    <cellStyle name="40% - Accent3 2 5" xfId="354" xr:uid="{44FE2787-1945-4A44-93A6-3578D0E0413B}"/>
    <cellStyle name="40% - Accent3 2 5 2" xfId="355" xr:uid="{C92F01CF-F696-458B-AE7A-EB7163058976}"/>
    <cellStyle name="40% - Accent3 2 5 2 2" xfId="2190" xr:uid="{3F2E50BD-1591-42F8-AD78-604F1B1EFA9B}"/>
    <cellStyle name="40% - Accent3 2 5 2 3" xfId="3058" xr:uid="{FEC86A44-B2A6-420E-9564-3CB833EDABB2}"/>
    <cellStyle name="40% - Accent3 2 5 2 4" xfId="1331" xr:uid="{EB15B130-3FED-44A3-825F-7BB2921AD4CC}"/>
    <cellStyle name="40% - Accent3 2 5 3" xfId="2189" xr:uid="{BDEDCF0E-C7EB-4FAA-8E47-4C8575863680}"/>
    <cellStyle name="40% - Accent3 2 5 4" xfId="3057" xr:uid="{E306BD91-DD54-49E3-96E6-81172AF775F8}"/>
    <cellStyle name="40% - Accent3 2 5 5" xfId="1330" xr:uid="{84E0DAEF-D4DF-4D89-9D90-8A979C9C69B9}"/>
    <cellStyle name="40% - Accent3 2 6" xfId="356" xr:uid="{71FF4680-1710-4633-97E4-3269104ABCA0}"/>
    <cellStyle name="40% - Accent3 2 6 2" xfId="357" xr:uid="{193F2F2C-AA8B-4C1F-A99E-2D58C5BB92BE}"/>
    <cellStyle name="40% - Accent3 2 6 2 2" xfId="2192" xr:uid="{6ABF966A-6430-41DE-9F87-02EB6EB736B4}"/>
    <cellStyle name="40% - Accent3 2 6 2 3" xfId="3060" xr:uid="{F40BE79F-1271-4FA5-A2B4-05C374EB401B}"/>
    <cellStyle name="40% - Accent3 2 6 2 4" xfId="1333" xr:uid="{73537145-9F19-463C-A518-3395AC99E7AB}"/>
    <cellStyle name="40% - Accent3 2 6 3" xfId="2191" xr:uid="{62BB6176-D052-493B-AA73-38597F505FF3}"/>
    <cellStyle name="40% - Accent3 2 6 4" xfId="3059" xr:uid="{FC82CD67-7D81-4963-A630-E5E175FBCC2E}"/>
    <cellStyle name="40% - Accent3 2 6 5" xfId="1332" xr:uid="{D20F0227-9793-4E3E-BEBC-DE08FA5C32E5}"/>
    <cellStyle name="40% - Accent3 2 7" xfId="358" xr:uid="{09D364B2-92F9-4FE1-82E7-059075FDCD92}"/>
    <cellStyle name="40% - Accent3 2 7 2" xfId="2193" xr:uid="{60A2ACD0-027B-4432-826F-601CBB328FDD}"/>
    <cellStyle name="40% - Accent3 2 7 3" xfId="3061" xr:uid="{8B88385B-5714-4042-8DCA-72C1124E7323}"/>
    <cellStyle name="40% - Accent3 2 7 4" xfId="1334" xr:uid="{2CE0C494-1ECC-48D0-B052-88EB787FE189}"/>
    <cellStyle name="40% - Accent3 2 8" xfId="2172" xr:uid="{F5D870D6-1A5C-43D7-8224-B5A51AC79747}"/>
    <cellStyle name="40% - Accent3 2 9" xfId="3040" xr:uid="{692FA3B0-2F26-4395-A161-DA8F07192D5F}"/>
    <cellStyle name="40% - Accent3 3" xfId="359" xr:uid="{B3173481-772F-4448-B1E8-4C8450A3301F}"/>
    <cellStyle name="40% - Accent3 3 2" xfId="360" xr:uid="{F063074C-832B-4399-BB78-17E94607D6B9}"/>
    <cellStyle name="40% - Accent3 3 2 2" xfId="361" xr:uid="{557ED029-9B23-48BD-AA99-168B1D7AF9A5}"/>
    <cellStyle name="40% - Accent3 3 2 2 2" xfId="362" xr:uid="{8A2E1341-EF67-40BD-93F9-6BEB0B9A7CE4}"/>
    <cellStyle name="40% - Accent3 3 2 2 2 2" xfId="2197" xr:uid="{B302692B-F6D3-4374-B92A-F1E6CFA5133D}"/>
    <cellStyle name="40% - Accent3 3 2 2 2 3" xfId="3065" xr:uid="{657F9264-539E-416F-BE66-73761975D197}"/>
    <cellStyle name="40% - Accent3 3 2 2 2 4" xfId="1338" xr:uid="{849923A3-226F-406B-BBCE-16DA300FC292}"/>
    <cellStyle name="40% - Accent3 3 2 2 3" xfId="2196" xr:uid="{6AAB1A63-39AB-4C9E-8A5F-7568FEEBEFE1}"/>
    <cellStyle name="40% - Accent3 3 2 2 4" xfId="3064" xr:uid="{9B91C83D-88BC-4C5D-863A-95915D217A26}"/>
    <cellStyle name="40% - Accent3 3 2 2 5" xfId="1337" xr:uid="{F7F9FB96-39A5-4072-8C3A-FF6A6C1CC4D7}"/>
    <cellStyle name="40% - Accent3 3 2 3" xfId="363" xr:uid="{8819C5C2-FAE1-4D7D-9FB2-2ED3436BD2B4}"/>
    <cellStyle name="40% - Accent3 3 2 3 2" xfId="2198" xr:uid="{A31F22D7-2B0D-48A5-91D6-3C8BE3373401}"/>
    <cellStyle name="40% - Accent3 3 2 3 3" xfId="3066" xr:uid="{71B135E8-FD9E-4399-AB72-58E0F8BCCF3B}"/>
    <cellStyle name="40% - Accent3 3 2 3 4" xfId="1339" xr:uid="{254653EC-3AEB-4224-A030-D37C0BC0B75B}"/>
    <cellStyle name="40% - Accent3 3 2 4" xfId="2195" xr:uid="{9D2C575E-26DB-4C16-BC0C-F4692ED4AC27}"/>
    <cellStyle name="40% - Accent3 3 2 5" xfId="3063" xr:uid="{7EDE5E97-06E0-45B3-A643-181031B67E4D}"/>
    <cellStyle name="40% - Accent3 3 2 6" xfId="1336" xr:uid="{D540BE03-C8CD-40EA-9677-A03D8B59FFE5}"/>
    <cellStyle name="40% - Accent3 3 3" xfId="364" xr:uid="{7F89123A-2386-4A13-8622-9D9D626A14B5}"/>
    <cellStyle name="40% - Accent3 3 3 2" xfId="365" xr:uid="{1D6EBC21-57C9-4138-8282-CF032D7AD4D5}"/>
    <cellStyle name="40% - Accent3 3 3 2 2" xfId="2200" xr:uid="{E7AC7B13-6C37-4057-8F2D-6AA4C733B38E}"/>
    <cellStyle name="40% - Accent3 3 3 2 3" xfId="3068" xr:uid="{D9FA050F-EBAD-4E72-9267-CE5DEFB9F322}"/>
    <cellStyle name="40% - Accent3 3 3 2 4" xfId="1341" xr:uid="{25F13109-8B42-43B3-9DD2-52B415692B05}"/>
    <cellStyle name="40% - Accent3 3 3 3" xfId="2199" xr:uid="{089B8A29-F0E8-45D3-8AEF-820F88CA6129}"/>
    <cellStyle name="40% - Accent3 3 3 4" xfId="3067" xr:uid="{90CA07E5-5620-48BB-9FEB-3F5E2975DA6C}"/>
    <cellStyle name="40% - Accent3 3 3 5" xfId="1340" xr:uid="{04634CAA-94E8-47F0-8A0E-AD2A48287FBC}"/>
    <cellStyle name="40% - Accent3 3 4" xfId="366" xr:uid="{9FB1FCAD-BC4A-4329-BBC2-1E4E35367F0B}"/>
    <cellStyle name="40% - Accent3 3 4 2" xfId="2201" xr:uid="{47464DF8-BE9F-47D0-ABEF-F173FB31925F}"/>
    <cellStyle name="40% - Accent3 3 4 3" xfId="3069" xr:uid="{3E4FC2DB-BEE2-4B2C-87B7-068AEA033D4A}"/>
    <cellStyle name="40% - Accent3 3 4 4" xfId="1342" xr:uid="{914BAD3C-989B-4160-95EC-4E162A5C6BDD}"/>
    <cellStyle name="40% - Accent3 3 5" xfId="2194" xr:uid="{6CD2B02C-0F7A-47F0-9B44-5087C8EA6CC3}"/>
    <cellStyle name="40% - Accent3 3 6" xfId="3062" xr:uid="{43C4E1EA-4E75-49EA-B002-904D7F649095}"/>
    <cellStyle name="40% - Accent3 3 7" xfId="1335" xr:uid="{16D5AA96-DA75-4710-B550-CF1E691C456F}"/>
    <cellStyle name="40% - Accent3 4" xfId="367" xr:uid="{45416DFD-AC4F-4F00-93E5-46771A5E1E33}"/>
    <cellStyle name="40% - Accent3 4 2" xfId="368" xr:uid="{576076F6-C59B-4013-A30C-D4039FA149E8}"/>
    <cellStyle name="40% - Accent3 4 2 2" xfId="369" xr:uid="{8244A8A5-7477-4B6F-BB38-5594F2F10534}"/>
    <cellStyle name="40% - Accent3 4 2 2 2" xfId="2204" xr:uid="{5AB033F1-5A16-4A47-A2E1-7F7294B1C1BE}"/>
    <cellStyle name="40% - Accent3 4 2 2 3" xfId="3072" xr:uid="{1B66E827-A797-4B05-AFCE-C51E62FEF2AB}"/>
    <cellStyle name="40% - Accent3 4 2 2 4" xfId="1345" xr:uid="{C088FF10-673B-4DC1-BFCC-4748F5DC5206}"/>
    <cellStyle name="40% - Accent3 4 2 3" xfId="2203" xr:uid="{F30D6FF5-967E-4EE6-B1A8-3585B47C7F40}"/>
    <cellStyle name="40% - Accent3 4 2 4" xfId="3071" xr:uid="{54285264-A36A-4384-BB37-5A8D2180E7DE}"/>
    <cellStyle name="40% - Accent3 4 2 5" xfId="1344" xr:uid="{3598499D-F31B-47C7-8D7B-DAD776BC00BE}"/>
    <cellStyle name="40% - Accent3 4 3" xfId="370" xr:uid="{8D377D81-6101-497D-A879-EBF36C2783C2}"/>
    <cellStyle name="40% - Accent3 4 3 2" xfId="2205" xr:uid="{AE0658CD-449D-43C0-9CED-893C83C938CC}"/>
    <cellStyle name="40% - Accent3 4 3 3" xfId="3073" xr:uid="{CD26776E-505A-4CF9-BB98-5D09AFFEE6E6}"/>
    <cellStyle name="40% - Accent3 4 3 4" xfId="1346" xr:uid="{77AE7CC5-EBCE-4082-A895-88D3517E5F24}"/>
    <cellStyle name="40% - Accent3 4 4" xfId="2202" xr:uid="{9FF4BF58-515F-45E0-8DFC-601B2B919A64}"/>
    <cellStyle name="40% - Accent3 4 5" xfId="3070" xr:uid="{CAE3064D-2A59-4CC6-835B-A18A890391E1}"/>
    <cellStyle name="40% - Accent3 4 6" xfId="1343" xr:uid="{C35B8ECA-70B5-4B21-B25C-F9E23EC704C0}"/>
    <cellStyle name="40% - Accent3 5" xfId="371" xr:uid="{74044C25-8C52-4A9B-BAB5-CDB7DD7F8781}"/>
    <cellStyle name="40% - Accent3 5 2" xfId="372" xr:uid="{131300F8-63B8-4815-95F4-645EA9C79CD2}"/>
    <cellStyle name="40% - Accent3 5 2 2" xfId="373" xr:uid="{1084BE6D-0419-48EB-A09D-1118AD294315}"/>
    <cellStyle name="40% - Accent3 5 2 2 2" xfId="2208" xr:uid="{53730511-32B0-4420-8BE7-9B7868A2DD97}"/>
    <cellStyle name="40% - Accent3 5 2 2 3" xfId="3076" xr:uid="{158BEDDF-CE1F-4193-8F5F-D3AE47209EE5}"/>
    <cellStyle name="40% - Accent3 5 2 2 4" xfId="1349" xr:uid="{7027922D-3314-471C-A754-B4DDBB43CEAA}"/>
    <cellStyle name="40% - Accent3 5 2 3" xfId="2207" xr:uid="{846E1745-A986-4D89-8A21-B335A4E682FC}"/>
    <cellStyle name="40% - Accent3 5 2 4" xfId="3075" xr:uid="{249607A3-B971-4F39-8E8A-806E5B0D524B}"/>
    <cellStyle name="40% - Accent3 5 2 5" xfId="1348" xr:uid="{08D40E43-598B-4AEC-8E03-48F57A3714EC}"/>
    <cellStyle name="40% - Accent3 5 3" xfId="374" xr:uid="{B962106D-AB30-4311-9DB6-629E3042EE31}"/>
    <cellStyle name="40% - Accent3 5 3 2" xfId="2209" xr:uid="{1CD8A140-36B9-460C-8257-4296F81BE6B3}"/>
    <cellStyle name="40% - Accent3 5 3 3" xfId="3077" xr:uid="{7CECD83A-C580-4FCB-8CFA-57E91E749B75}"/>
    <cellStyle name="40% - Accent3 5 3 4" xfId="1350" xr:uid="{59056A70-D8F4-4F67-8152-A8C47287C23E}"/>
    <cellStyle name="40% - Accent3 5 4" xfId="2206" xr:uid="{11847F39-1B2F-4AFB-B3E7-6314212C8D21}"/>
    <cellStyle name="40% - Accent3 5 5" xfId="3074" xr:uid="{B1768E79-736B-41C8-8C8E-20CF388E7D77}"/>
    <cellStyle name="40% - Accent3 5 6" xfId="1347" xr:uid="{2816421B-D7BE-4DD7-BD17-49015041246B}"/>
    <cellStyle name="40% - Accent3 6" xfId="375" xr:uid="{FA54B4A6-317B-4B28-9B5E-EF39D060E943}"/>
    <cellStyle name="40% - Accent3 6 2" xfId="376" xr:uid="{C4E0D6C8-7468-4142-90BB-6BDF7530DACC}"/>
    <cellStyle name="40% - Accent3 6 2 2" xfId="2211" xr:uid="{207DB59A-FAA1-4D5E-B5A5-E44E27044012}"/>
    <cellStyle name="40% - Accent3 6 2 3" xfId="3079" xr:uid="{BB9224C7-475C-4576-94B0-5B9D36B62669}"/>
    <cellStyle name="40% - Accent3 6 2 4" xfId="1352" xr:uid="{F54AC036-4F1B-4EEE-A0C0-C2061B3BF7E9}"/>
    <cellStyle name="40% - Accent3 6 3" xfId="2210" xr:uid="{DFB4086F-68E1-4A76-AE8C-3CBF821EBA41}"/>
    <cellStyle name="40% - Accent3 6 4" xfId="3078" xr:uid="{FB14C28E-B9CF-41A9-9C45-93D6D1334A64}"/>
    <cellStyle name="40% - Accent3 6 5" xfId="1351" xr:uid="{017686F7-A0F8-4816-BCAB-CD00C714C5DA}"/>
    <cellStyle name="40% - Accent3 7" xfId="377" xr:uid="{A27D9880-A7CD-4561-BB7E-463DFB5EE476}"/>
    <cellStyle name="40% - Accent3 7 2" xfId="378" xr:uid="{751A72F5-0BCF-476D-ADFF-DDA848FEA1E4}"/>
    <cellStyle name="40% - Accent3 7 2 2" xfId="2213" xr:uid="{787C2E7C-0EF6-498A-A43F-4F84F76665D2}"/>
    <cellStyle name="40% - Accent3 7 2 3" xfId="3081" xr:uid="{124D9364-AE80-4398-A1B0-58D9C1A755B0}"/>
    <cellStyle name="40% - Accent3 7 2 4" xfId="1354" xr:uid="{B27D172C-6CA5-4B74-8E80-FF9E6BCCA6EF}"/>
    <cellStyle name="40% - Accent3 7 3" xfId="2212" xr:uid="{2853C3C7-8616-4DBA-9BB7-04A3ABE8DE67}"/>
    <cellStyle name="40% - Accent3 7 4" xfId="3080" xr:uid="{33A80FF6-72BD-4BFE-8274-BE7575E5F48F}"/>
    <cellStyle name="40% - Accent3 7 5" xfId="1353" xr:uid="{1CA38C52-2F1B-4B04-B6FE-FB6384E43B17}"/>
    <cellStyle name="40% - Accent4 2" xfId="379" xr:uid="{0B7A73BE-66A9-47CA-84CF-D5DEF4C0483F}"/>
    <cellStyle name="40% - Accent4 2 10" xfId="1355" xr:uid="{69FBF2D1-33FE-4E51-AE7B-9135D1D801F9}"/>
    <cellStyle name="40% - Accent4 2 2" xfId="380" xr:uid="{F88CEA8E-327F-4281-8755-18546D816D68}"/>
    <cellStyle name="40% - Accent4 2 2 2" xfId="381" xr:uid="{4129B02D-BF90-4043-89A4-C80AAF3C886B}"/>
    <cellStyle name="40% - Accent4 2 2 2 2" xfId="382" xr:uid="{56E16E91-A679-485D-85E5-78F87F1FBBC0}"/>
    <cellStyle name="40% - Accent4 2 2 2 2 2" xfId="383" xr:uid="{52A94617-D9C6-4590-AAC6-08BB30DAE06A}"/>
    <cellStyle name="40% - Accent4 2 2 2 2 2 2" xfId="2218" xr:uid="{1CEC41B6-AE76-4A1F-ADB6-3874F567DF6C}"/>
    <cellStyle name="40% - Accent4 2 2 2 2 2 3" xfId="3086" xr:uid="{70FE76B0-ACB7-49EC-A138-682BEF9F42A4}"/>
    <cellStyle name="40% - Accent4 2 2 2 2 2 4" xfId="1359" xr:uid="{8F32AAFC-B33D-4420-BFC6-FE267FE33222}"/>
    <cellStyle name="40% - Accent4 2 2 2 2 3" xfId="2217" xr:uid="{6CDF9C7A-5774-4DDE-94C9-5743E981A2C9}"/>
    <cellStyle name="40% - Accent4 2 2 2 2 4" xfId="3085" xr:uid="{663538F5-6F06-44F4-A0C0-14BD1B60B880}"/>
    <cellStyle name="40% - Accent4 2 2 2 2 5" xfId="1358" xr:uid="{B236F665-E7F1-4988-BF92-C646FA854B66}"/>
    <cellStyle name="40% - Accent4 2 2 2 3" xfId="384" xr:uid="{34E5BA05-FE6A-4581-AB54-2838D9450EDB}"/>
    <cellStyle name="40% - Accent4 2 2 2 3 2" xfId="2219" xr:uid="{56AA480C-95EC-44F9-B25A-FA7B0FA4E6BA}"/>
    <cellStyle name="40% - Accent4 2 2 2 3 3" xfId="3087" xr:uid="{9BF3B9F7-CDCE-4FD0-9C8C-31EB576B63A0}"/>
    <cellStyle name="40% - Accent4 2 2 2 3 4" xfId="1360" xr:uid="{CB5E344A-41CE-497E-83DD-CE6F7385DE0E}"/>
    <cellStyle name="40% - Accent4 2 2 2 4" xfId="2216" xr:uid="{6F7D1906-EB3B-41AD-9CD7-7D9A9CAD969A}"/>
    <cellStyle name="40% - Accent4 2 2 2 5" xfId="3084" xr:uid="{C9E9BC09-6C6D-49E5-9444-32CF1898AAD4}"/>
    <cellStyle name="40% - Accent4 2 2 2 6" xfId="1357" xr:uid="{933C3812-AECE-4D3A-91B4-28288F4D92D6}"/>
    <cellStyle name="40% - Accent4 2 2 3" xfId="385" xr:uid="{B365A40B-3FA5-48FF-A1D2-C47E1A081A6F}"/>
    <cellStyle name="40% - Accent4 2 2 3 2" xfId="386" xr:uid="{6FF4D0DE-EB9B-4FF6-9416-3237F313381C}"/>
    <cellStyle name="40% - Accent4 2 2 3 2 2" xfId="2221" xr:uid="{E0FE35ED-8099-46FC-B408-2A8EF1A9A0EF}"/>
    <cellStyle name="40% - Accent4 2 2 3 2 3" xfId="3089" xr:uid="{A7E37527-7CFE-4D9E-A80C-4095ECA4C62F}"/>
    <cellStyle name="40% - Accent4 2 2 3 2 4" xfId="1362" xr:uid="{94BB0AC5-328E-4E29-95A7-BAB1DB5F7857}"/>
    <cellStyle name="40% - Accent4 2 2 3 3" xfId="2220" xr:uid="{DDBBE2D5-994E-4E01-8C2A-92CD4C5CCC5B}"/>
    <cellStyle name="40% - Accent4 2 2 3 4" xfId="3088" xr:uid="{4FF776E6-D7C4-4AB2-8577-01485B6AF22C}"/>
    <cellStyle name="40% - Accent4 2 2 3 5" xfId="1361" xr:uid="{668F9D5E-5AAC-481D-A3FD-C2DC23DF038D}"/>
    <cellStyle name="40% - Accent4 2 2 4" xfId="387" xr:uid="{8A4BB3DF-A4D8-43FC-B5D9-6888D5769EB1}"/>
    <cellStyle name="40% - Accent4 2 2 4 2" xfId="2222" xr:uid="{1C659AF6-C071-42EA-B101-A220E028D050}"/>
    <cellStyle name="40% - Accent4 2 2 4 3" xfId="3090" xr:uid="{D9E1708E-D38C-4DE8-A1A5-ABDB3A9FB017}"/>
    <cellStyle name="40% - Accent4 2 2 4 4" xfId="1363" xr:uid="{9AA564D9-C02E-4DF3-A851-EE4800AFAAA1}"/>
    <cellStyle name="40% - Accent4 2 2 5" xfId="2215" xr:uid="{62C763C3-FED9-4309-A3A9-EE82A89B4EC1}"/>
    <cellStyle name="40% - Accent4 2 2 6" xfId="3083" xr:uid="{85975309-C23B-408D-9CB7-D6D1C4C64262}"/>
    <cellStyle name="40% - Accent4 2 2 7" xfId="1356" xr:uid="{8B1BCC42-C801-4861-8202-D992A8AA5314}"/>
    <cellStyle name="40% - Accent4 2 3" xfId="388" xr:uid="{353E3D4D-BE43-41BA-B2B0-FEF7A394E75F}"/>
    <cellStyle name="40% - Accent4 2 3 2" xfId="389" xr:uid="{90EAE293-2709-4F01-8A27-E7B30C933F51}"/>
    <cellStyle name="40% - Accent4 2 3 2 2" xfId="390" xr:uid="{6EAFBDFF-90A2-4B2B-80F6-B2494D66AF59}"/>
    <cellStyle name="40% - Accent4 2 3 2 2 2" xfId="2225" xr:uid="{04B084F2-8EA7-4747-A675-0DE8985C7A11}"/>
    <cellStyle name="40% - Accent4 2 3 2 2 3" xfId="3093" xr:uid="{F127B507-1789-4304-A398-D69274879D30}"/>
    <cellStyle name="40% - Accent4 2 3 2 2 4" xfId="1366" xr:uid="{CF677926-13E7-4097-892F-B8190F0D78CE}"/>
    <cellStyle name="40% - Accent4 2 3 2 3" xfId="2224" xr:uid="{CA17E839-AB09-407F-B083-9EF8AD641AD9}"/>
    <cellStyle name="40% - Accent4 2 3 2 4" xfId="3092" xr:uid="{EBED1BBA-9F72-480F-BEDA-6E286332733A}"/>
    <cellStyle name="40% - Accent4 2 3 2 5" xfId="1365" xr:uid="{00F3A25D-82E3-40D9-B0A2-7C2A7DF7DC4D}"/>
    <cellStyle name="40% - Accent4 2 3 3" xfId="391" xr:uid="{4B100289-6D20-4A98-97AF-73BDDFA93FD5}"/>
    <cellStyle name="40% - Accent4 2 3 3 2" xfId="2226" xr:uid="{B49BF604-EDF4-49A4-B774-C4E4587E6B21}"/>
    <cellStyle name="40% - Accent4 2 3 3 3" xfId="3094" xr:uid="{403636F6-910C-40DC-803C-A0A4ADFD1A9D}"/>
    <cellStyle name="40% - Accent4 2 3 3 4" xfId="1367" xr:uid="{A9823EAA-CF7F-4903-8DA6-59B6257B90AC}"/>
    <cellStyle name="40% - Accent4 2 3 4" xfId="2223" xr:uid="{7F9C3CE0-755F-4B38-9F45-DA8F3966D41C}"/>
    <cellStyle name="40% - Accent4 2 3 5" xfId="3091" xr:uid="{26360BF4-95AC-4F7D-83F0-FDF8FF27076B}"/>
    <cellStyle name="40% - Accent4 2 3 6" xfId="1364" xr:uid="{747B0379-BC48-40CB-889A-2F807BBB93CF}"/>
    <cellStyle name="40% - Accent4 2 4" xfId="392" xr:uid="{7FCA9D09-BF7A-49ED-82F4-433625AC30B7}"/>
    <cellStyle name="40% - Accent4 2 4 2" xfId="393" xr:uid="{2F244E49-F0E6-4662-9A9F-39C9C10F16A8}"/>
    <cellStyle name="40% - Accent4 2 4 2 2" xfId="394" xr:uid="{E9817F05-E703-4FAC-BA0E-803B9B651AA6}"/>
    <cellStyle name="40% - Accent4 2 4 2 2 2" xfId="2229" xr:uid="{132C1255-9A03-4E76-9B69-EB76491D2414}"/>
    <cellStyle name="40% - Accent4 2 4 2 2 3" xfId="3097" xr:uid="{FF52E9B8-38F9-4062-A04C-5C3AE4B1135D}"/>
    <cellStyle name="40% - Accent4 2 4 2 2 4" xfId="1370" xr:uid="{5D9C3944-53A3-49F3-B5D9-D50926CA5707}"/>
    <cellStyle name="40% - Accent4 2 4 2 3" xfId="2228" xr:uid="{EF511B39-FE3A-4163-9A97-3018DFC2044A}"/>
    <cellStyle name="40% - Accent4 2 4 2 4" xfId="3096" xr:uid="{487AD87C-FF72-4E8D-B7C1-A39C2C06DD2D}"/>
    <cellStyle name="40% - Accent4 2 4 2 5" xfId="1369" xr:uid="{9E85A21B-4C22-4B2B-91B1-CA526EB841A4}"/>
    <cellStyle name="40% - Accent4 2 4 3" xfId="395" xr:uid="{20F2B0F4-1604-47B3-9BC6-D8D2AD7E0A19}"/>
    <cellStyle name="40% - Accent4 2 4 3 2" xfId="2230" xr:uid="{C7F262BF-0065-49B3-A6CB-F61D02C6DB33}"/>
    <cellStyle name="40% - Accent4 2 4 3 3" xfId="3098" xr:uid="{379F411D-07F5-4699-8D77-414B24F79088}"/>
    <cellStyle name="40% - Accent4 2 4 3 4" xfId="1371" xr:uid="{26ECF648-8A3C-4B1C-AEC5-1836ADC4D3D1}"/>
    <cellStyle name="40% - Accent4 2 4 4" xfId="2227" xr:uid="{1C7C43B2-87B5-4226-A9FB-F76ABE87ADC7}"/>
    <cellStyle name="40% - Accent4 2 4 5" xfId="3095" xr:uid="{2A13DF15-3C74-41BA-B617-BCC07194F1E9}"/>
    <cellStyle name="40% - Accent4 2 4 6" xfId="1368" xr:uid="{660A8480-E440-42AF-B9A3-BBAFD90AE4F8}"/>
    <cellStyle name="40% - Accent4 2 5" xfId="396" xr:uid="{CCA72493-E2F1-4F32-AA9D-983E88102B1A}"/>
    <cellStyle name="40% - Accent4 2 5 2" xfId="397" xr:uid="{2D65DEA4-2E07-43C3-9993-D8B6A253DF32}"/>
    <cellStyle name="40% - Accent4 2 5 2 2" xfId="2232" xr:uid="{A85B981C-F434-4475-ABDC-719FE40A35BA}"/>
    <cellStyle name="40% - Accent4 2 5 2 3" xfId="3100" xr:uid="{A1705973-E3AB-4D1B-9242-FC83EEDE2910}"/>
    <cellStyle name="40% - Accent4 2 5 2 4" xfId="1373" xr:uid="{7D9F7E38-F18E-46B6-B78D-E3F834AC427C}"/>
    <cellStyle name="40% - Accent4 2 5 3" xfId="2231" xr:uid="{4FE75160-9F51-496F-8B30-CD9091E7E48C}"/>
    <cellStyle name="40% - Accent4 2 5 4" xfId="3099" xr:uid="{31839F65-62EE-4D9C-B596-B92C7CD00A4C}"/>
    <cellStyle name="40% - Accent4 2 5 5" xfId="1372" xr:uid="{1518C9A3-FD5D-4E34-8418-4BA52FEC88F2}"/>
    <cellStyle name="40% - Accent4 2 6" xfId="398" xr:uid="{14FEA210-3BF3-4017-9630-1993DF0C960F}"/>
    <cellStyle name="40% - Accent4 2 6 2" xfId="399" xr:uid="{7EF2EF11-B649-4154-8D22-892BC5F514D7}"/>
    <cellStyle name="40% - Accent4 2 6 2 2" xfId="2234" xr:uid="{49B9A129-4879-434A-9DE4-A9744D343848}"/>
    <cellStyle name="40% - Accent4 2 6 2 3" xfId="3102" xr:uid="{7E11F705-93F1-45DC-ADA3-0F917598EB1E}"/>
    <cellStyle name="40% - Accent4 2 6 2 4" xfId="1375" xr:uid="{44726382-DC95-44A4-A38A-61D7DD1B2C2E}"/>
    <cellStyle name="40% - Accent4 2 6 3" xfId="2233" xr:uid="{38B58FDF-832C-4980-99ED-59932A6E653A}"/>
    <cellStyle name="40% - Accent4 2 6 4" xfId="3101" xr:uid="{53B89C7A-00C9-4E2F-9E2F-16CD25B9113B}"/>
    <cellStyle name="40% - Accent4 2 6 5" xfId="1374" xr:uid="{399CBA37-6968-4F16-9A25-1577C1937731}"/>
    <cellStyle name="40% - Accent4 2 7" xfId="400" xr:uid="{93028B9F-B9E4-47CF-9E32-F4CF6D1F39B2}"/>
    <cellStyle name="40% - Accent4 2 7 2" xfId="2235" xr:uid="{297BFC59-ABB7-4FD3-BF85-DD3FAE3B6EBF}"/>
    <cellStyle name="40% - Accent4 2 7 3" xfId="3103" xr:uid="{D80CAEAA-F075-490D-B259-6B856F026312}"/>
    <cellStyle name="40% - Accent4 2 7 4" xfId="1376" xr:uid="{89B04CA0-38E8-4F64-8A63-F2D1CA27B901}"/>
    <cellStyle name="40% - Accent4 2 8" xfId="2214" xr:uid="{E1023D58-04C1-41D8-AABA-8060EDA1789B}"/>
    <cellStyle name="40% - Accent4 2 9" xfId="3082" xr:uid="{AD2872C0-6DE6-4326-9912-5730A9C6C4DF}"/>
    <cellStyle name="40% - Accent4 3" xfId="401" xr:uid="{927745E9-2040-4124-9B13-B4D5E8F77771}"/>
    <cellStyle name="40% - Accent4 3 2" xfId="402" xr:uid="{09C0C62C-ED30-4ADD-8E65-9EDE24D3AA15}"/>
    <cellStyle name="40% - Accent4 3 2 2" xfId="403" xr:uid="{F466AB06-0DF1-415E-8AAD-F259FEB26C6E}"/>
    <cellStyle name="40% - Accent4 3 2 2 2" xfId="404" xr:uid="{B9B24595-796B-4E3F-8455-EFD363B76BCF}"/>
    <cellStyle name="40% - Accent4 3 2 2 2 2" xfId="2239" xr:uid="{3B63E936-3D5D-4334-A959-B1BD457F16F4}"/>
    <cellStyle name="40% - Accent4 3 2 2 2 3" xfId="3107" xr:uid="{C48FF02B-DAF5-4782-8288-3B5063661CB5}"/>
    <cellStyle name="40% - Accent4 3 2 2 2 4" xfId="1380" xr:uid="{9D6D0A6C-F80A-428C-A39C-15823F8BBBDF}"/>
    <cellStyle name="40% - Accent4 3 2 2 3" xfId="2238" xr:uid="{D617FF2C-4348-41B7-8360-606F25D15F1F}"/>
    <cellStyle name="40% - Accent4 3 2 2 4" xfId="3106" xr:uid="{6780952C-4AB9-460F-B992-22B197323205}"/>
    <cellStyle name="40% - Accent4 3 2 2 5" xfId="1379" xr:uid="{0AEC9B95-61FB-4EDE-9DB3-471B44A6CF61}"/>
    <cellStyle name="40% - Accent4 3 2 3" xfId="405" xr:uid="{2683FC22-5DD4-4891-803C-D7EA0411E78E}"/>
    <cellStyle name="40% - Accent4 3 2 3 2" xfId="2240" xr:uid="{0A8AB041-6FE6-45E9-82D1-29B393620FF9}"/>
    <cellStyle name="40% - Accent4 3 2 3 3" xfId="3108" xr:uid="{603D1A59-95CF-44EC-AEA8-2CD16991EF79}"/>
    <cellStyle name="40% - Accent4 3 2 3 4" xfId="1381" xr:uid="{EF08B3A9-9170-43DA-ACA5-07A4BE47939E}"/>
    <cellStyle name="40% - Accent4 3 2 4" xfId="2237" xr:uid="{6C5D1D71-1BF1-4BB8-A3F9-6E5B508314B3}"/>
    <cellStyle name="40% - Accent4 3 2 5" xfId="3105" xr:uid="{97AA2278-096D-4DA8-9C81-6AEF04E73A5B}"/>
    <cellStyle name="40% - Accent4 3 2 6" xfId="1378" xr:uid="{3BC5721A-52DE-4054-BC77-D5F3BD422537}"/>
    <cellStyle name="40% - Accent4 3 3" xfId="406" xr:uid="{47E83481-906A-4966-962D-13751C211C69}"/>
    <cellStyle name="40% - Accent4 3 3 2" xfId="407" xr:uid="{D94440C4-6319-463E-BCA2-4BA1D22B47AF}"/>
    <cellStyle name="40% - Accent4 3 3 2 2" xfId="2242" xr:uid="{1B50C2B5-D0A9-4398-9B87-BE753D12AB15}"/>
    <cellStyle name="40% - Accent4 3 3 2 3" xfId="3110" xr:uid="{F7E5A901-92F5-49E2-A030-23ADF3403A0D}"/>
    <cellStyle name="40% - Accent4 3 3 2 4" xfId="1383" xr:uid="{272FFF95-010A-45E5-A9AE-EB42CC5A4FDD}"/>
    <cellStyle name="40% - Accent4 3 3 3" xfId="2241" xr:uid="{A22B105B-0FE9-4C59-ADCB-B5B7AEA8BE95}"/>
    <cellStyle name="40% - Accent4 3 3 4" xfId="3109" xr:uid="{E704FA8F-66CE-4BD5-ABB2-7E2A0C7B22E9}"/>
    <cellStyle name="40% - Accent4 3 3 5" xfId="1382" xr:uid="{6D1F2AA4-DD98-4AB5-A723-09128D722517}"/>
    <cellStyle name="40% - Accent4 3 4" xfId="408" xr:uid="{141BC7C2-9B22-4522-889A-961142DEB2EF}"/>
    <cellStyle name="40% - Accent4 3 4 2" xfId="2243" xr:uid="{B967D0DE-0C63-431A-B9A7-0B5A34C38C5E}"/>
    <cellStyle name="40% - Accent4 3 4 3" xfId="3111" xr:uid="{A7A552B9-20D0-4A03-99C7-6D28BAE88CA0}"/>
    <cellStyle name="40% - Accent4 3 4 4" xfId="1384" xr:uid="{9C21A4A3-5032-4DAF-8674-E6E629312785}"/>
    <cellStyle name="40% - Accent4 3 5" xfId="2236" xr:uid="{F5BB11A5-5523-46F7-899F-BAE6B93AA80F}"/>
    <cellStyle name="40% - Accent4 3 6" xfId="3104" xr:uid="{30EAAE46-89A7-4FF4-8543-D63DE8C3B1FC}"/>
    <cellStyle name="40% - Accent4 3 7" xfId="1377" xr:uid="{75034FBE-FD7B-4795-B95A-9BA7B4A3A4D4}"/>
    <cellStyle name="40% - Accent4 4" xfId="409" xr:uid="{3109F878-54EB-47D9-BEB5-4782850C7640}"/>
    <cellStyle name="40% - Accent4 4 2" xfId="410" xr:uid="{B367257A-4713-4CBF-93F9-A710C044D1A6}"/>
    <cellStyle name="40% - Accent4 4 2 2" xfId="411" xr:uid="{A9700E5C-1D50-4B52-BBFA-EE5254F5BC3A}"/>
    <cellStyle name="40% - Accent4 4 2 2 2" xfId="2246" xr:uid="{8F501EDE-762C-45DE-AC96-16C9CF2BCDF3}"/>
    <cellStyle name="40% - Accent4 4 2 2 3" xfId="3114" xr:uid="{F4E72314-CC46-4362-BB33-C379092A4547}"/>
    <cellStyle name="40% - Accent4 4 2 2 4" xfId="1387" xr:uid="{86CFB770-0DF8-42D3-B0AB-5570C81C0103}"/>
    <cellStyle name="40% - Accent4 4 2 3" xfId="2245" xr:uid="{11F37353-8E9E-4C61-A7D4-99297C89BDE6}"/>
    <cellStyle name="40% - Accent4 4 2 4" xfId="3113" xr:uid="{0335BB5F-D2D8-4101-9D42-D175DB907F4B}"/>
    <cellStyle name="40% - Accent4 4 2 5" xfId="1386" xr:uid="{63C4A3FA-2BB7-4F55-84E5-A69ECAD46FDB}"/>
    <cellStyle name="40% - Accent4 4 3" xfId="412" xr:uid="{5B0DE5E1-AE37-456B-939D-516CF0F67594}"/>
    <cellStyle name="40% - Accent4 4 3 2" xfId="2247" xr:uid="{2BACF741-1A3C-4905-9D96-0A3A8D03B3ED}"/>
    <cellStyle name="40% - Accent4 4 3 3" xfId="3115" xr:uid="{BA3E53CA-A8A2-4E13-B28C-FFB89617DB1B}"/>
    <cellStyle name="40% - Accent4 4 3 4" xfId="1388" xr:uid="{A0B3EFC1-1BE8-4323-8B4D-7934484F8B9C}"/>
    <cellStyle name="40% - Accent4 4 4" xfId="2244" xr:uid="{947F17D9-CE5E-4A9A-8E74-108FBC443895}"/>
    <cellStyle name="40% - Accent4 4 5" xfId="3112" xr:uid="{CACD7ACF-FDA1-4AE7-A3E3-FA9DB007BCD9}"/>
    <cellStyle name="40% - Accent4 4 6" xfId="1385" xr:uid="{0DA0D135-C756-4BCB-A50A-2F69DCFEDA21}"/>
    <cellStyle name="40% - Accent4 5" xfId="413" xr:uid="{625109A0-C419-4467-A833-6FB47098ADEC}"/>
    <cellStyle name="40% - Accent4 5 2" xfId="414" xr:uid="{C1689B68-9ECB-4437-8B3D-E5F38F1D15DF}"/>
    <cellStyle name="40% - Accent4 5 2 2" xfId="415" xr:uid="{BF7F59EB-3120-4B05-A887-9BBA2E39BBE8}"/>
    <cellStyle name="40% - Accent4 5 2 2 2" xfId="2250" xr:uid="{04A4786C-8A4D-4001-AB4C-B71F8D7E9A66}"/>
    <cellStyle name="40% - Accent4 5 2 2 3" xfId="3118" xr:uid="{D2D92F72-35C4-49FA-A353-C669DB556B0D}"/>
    <cellStyle name="40% - Accent4 5 2 2 4" xfId="1391" xr:uid="{FB0A098F-FBA7-4EE9-BA26-6C878EC3B18C}"/>
    <cellStyle name="40% - Accent4 5 2 3" xfId="2249" xr:uid="{60F0A02F-7D6E-42F6-B00A-A5E3DF9C38E5}"/>
    <cellStyle name="40% - Accent4 5 2 4" xfId="3117" xr:uid="{C5081E11-22EF-4173-A9BB-518D2A98937A}"/>
    <cellStyle name="40% - Accent4 5 2 5" xfId="1390" xr:uid="{B21FBAAB-5EDE-4AF4-84E7-C7C17EC72A28}"/>
    <cellStyle name="40% - Accent4 5 3" xfId="416" xr:uid="{8E4B61C1-271F-4582-AFD0-9474082E0EA5}"/>
    <cellStyle name="40% - Accent4 5 3 2" xfId="2251" xr:uid="{744C440B-E4D5-43EF-9A56-0AE63E5D90CF}"/>
    <cellStyle name="40% - Accent4 5 3 3" xfId="3119" xr:uid="{7CA32C3E-304F-4A1A-B73F-0B4CDB8B6916}"/>
    <cellStyle name="40% - Accent4 5 3 4" xfId="1392" xr:uid="{31450CF4-0BC6-47D1-8216-E9AFD9B301E9}"/>
    <cellStyle name="40% - Accent4 5 4" xfId="2248" xr:uid="{D0CF0CA2-9CFB-49AB-B72B-987E5D36D814}"/>
    <cellStyle name="40% - Accent4 5 5" xfId="3116" xr:uid="{8BB8F6D8-F10A-42BE-9F3F-9926F1B90D56}"/>
    <cellStyle name="40% - Accent4 5 6" xfId="1389" xr:uid="{3BDF671D-4AA5-4FA0-9EA5-C38A97498DE3}"/>
    <cellStyle name="40% - Accent4 6" xfId="417" xr:uid="{0F79F545-B159-42F2-A57B-206896E79B24}"/>
    <cellStyle name="40% - Accent4 6 2" xfId="418" xr:uid="{64747DE7-62CB-4427-B630-0612DFFEE8BA}"/>
    <cellStyle name="40% - Accent4 6 2 2" xfId="2253" xr:uid="{E3384391-1201-40E9-9FB0-2C4148625196}"/>
    <cellStyle name="40% - Accent4 6 2 3" xfId="3121" xr:uid="{A0F03180-4AAC-4CDB-A39E-FFC83DFB3BC8}"/>
    <cellStyle name="40% - Accent4 6 2 4" xfId="1394" xr:uid="{F96285CC-7CE8-4B68-A701-53199C8395FE}"/>
    <cellStyle name="40% - Accent4 6 3" xfId="2252" xr:uid="{790F7AF4-DF19-4AF6-B94A-E15B6E88C734}"/>
    <cellStyle name="40% - Accent4 6 4" xfId="3120" xr:uid="{2A272CE0-C545-4EBD-8FD2-4D51FA978499}"/>
    <cellStyle name="40% - Accent4 6 5" xfId="1393" xr:uid="{B7F243C9-1B20-43E3-BFBE-C3AD9FE4BDED}"/>
    <cellStyle name="40% - Accent4 7" xfId="419" xr:uid="{6AB9616A-DB4A-44CB-8DD4-B1AF6263A96F}"/>
    <cellStyle name="40% - Accent4 7 2" xfId="420" xr:uid="{170081EA-DEDB-4744-99E5-51C0528B71DB}"/>
    <cellStyle name="40% - Accent4 7 2 2" xfId="2255" xr:uid="{46F0309C-0D78-4047-A48C-037EE6CEBDEB}"/>
    <cellStyle name="40% - Accent4 7 2 3" xfId="3123" xr:uid="{3A60B7DB-1B87-40DC-B20C-654A75899D63}"/>
    <cellStyle name="40% - Accent4 7 2 4" xfId="1396" xr:uid="{0DD3C035-8714-4CDA-9090-385841EA567A}"/>
    <cellStyle name="40% - Accent4 7 3" xfId="2254" xr:uid="{664C80B8-7B40-49C4-9764-F1135C86DF15}"/>
    <cellStyle name="40% - Accent4 7 4" xfId="3122" xr:uid="{4599FF2E-1329-4253-9A6A-4B7C5A4056F6}"/>
    <cellStyle name="40% - Accent4 7 5" xfId="1395" xr:uid="{7E422A50-D629-4F53-B680-5C7BDAE42AA4}"/>
    <cellStyle name="40% - Accent5 2" xfId="421" xr:uid="{D12F7621-96F5-4B4B-A397-04CB653F001F}"/>
    <cellStyle name="40% - Accent5 2 10" xfId="1397" xr:uid="{7163D52A-967C-4E48-9B87-B9106303748D}"/>
    <cellStyle name="40% - Accent5 2 2" xfId="422" xr:uid="{CB4A0A0C-6F76-4A1B-86B2-AA640A9B3444}"/>
    <cellStyle name="40% - Accent5 2 2 2" xfId="423" xr:uid="{7283C8CB-C534-461D-9947-711EC3F6E1D4}"/>
    <cellStyle name="40% - Accent5 2 2 2 2" xfId="424" xr:uid="{D1AB871D-8FF8-41CD-86BA-6C7596EC18BB}"/>
    <cellStyle name="40% - Accent5 2 2 2 2 2" xfId="425" xr:uid="{440AD035-1305-4651-83CB-3232237F3518}"/>
    <cellStyle name="40% - Accent5 2 2 2 2 2 2" xfId="2260" xr:uid="{86BA6640-608B-4979-B14C-191A729FD784}"/>
    <cellStyle name="40% - Accent5 2 2 2 2 2 3" xfId="3128" xr:uid="{8506CF81-4381-4FE7-B7E1-344708991C80}"/>
    <cellStyle name="40% - Accent5 2 2 2 2 2 4" xfId="1401" xr:uid="{B75ECF0A-757B-45B8-91FC-BCAE1BC9211A}"/>
    <cellStyle name="40% - Accent5 2 2 2 2 3" xfId="2259" xr:uid="{5BE61BD6-3B37-4E75-9A08-8B51A8218E60}"/>
    <cellStyle name="40% - Accent5 2 2 2 2 4" xfId="3127" xr:uid="{30206921-4806-4984-B0E2-356B1FFE8159}"/>
    <cellStyle name="40% - Accent5 2 2 2 2 5" xfId="1400" xr:uid="{E44EB45E-F801-4C2B-8CEA-E7C0B81CEE8C}"/>
    <cellStyle name="40% - Accent5 2 2 2 3" xfId="426" xr:uid="{AC24316C-6C1F-42C4-9BDE-8770034D48AD}"/>
    <cellStyle name="40% - Accent5 2 2 2 3 2" xfId="2261" xr:uid="{E594DB59-27A7-4DF4-AA43-5189359BD9CA}"/>
    <cellStyle name="40% - Accent5 2 2 2 3 3" xfId="3129" xr:uid="{AC5C6B49-1CC1-4003-8748-51452444A85C}"/>
    <cellStyle name="40% - Accent5 2 2 2 3 4" xfId="1402" xr:uid="{8116E5B9-29F4-4DBD-A3AB-1D899762F20B}"/>
    <cellStyle name="40% - Accent5 2 2 2 4" xfId="2258" xr:uid="{3309DB6C-5103-4E84-A546-C9A02F08BCF6}"/>
    <cellStyle name="40% - Accent5 2 2 2 5" xfId="3126" xr:uid="{D3E36B3D-03AF-4888-8459-483B70CA65CE}"/>
    <cellStyle name="40% - Accent5 2 2 2 6" xfId="1399" xr:uid="{33ADFBE1-1754-4C42-95E8-6277D3921CD7}"/>
    <cellStyle name="40% - Accent5 2 2 3" xfId="427" xr:uid="{15BE5621-DCD2-49CB-90E9-3BB537BDE6ED}"/>
    <cellStyle name="40% - Accent5 2 2 3 2" xfId="428" xr:uid="{EF6B16BB-385D-4778-BFD9-6DA60D277D5C}"/>
    <cellStyle name="40% - Accent5 2 2 3 2 2" xfId="2263" xr:uid="{FF0153F8-4D8A-47E4-BB2D-206B76D6B624}"/>
    <cellStyle name="40% - Accent5 2 2 3 2 3" xfId="3131" xr:uid="{48A343D8-5C9B-46D2-AB04-038A6619147B}"/>
    <cellStyle name="40% - Accent5 2 2 3 2 4" xfId="1404" xr:uid="{E1C461E4-1FEA-4033-9316-00C55B1DB98A}"/>
    <cellStyle name="40% - Accent5 2 2 3 3" xfId="2262" xr:uid="{C88559AB-FA59-436C-BD03-F5371AF2C4C4}"/>
    <cellStyle name="40% - Accent5 2 2 3 4" xfId="3130" xr:uid="{9C01CC6A-9B94-4433-B943-7BCFA89F8309}"/>
    <cellStyle name="40% - Accent5 2 2 3 5" xfId="1403" xr:uid="{230C6CDF-06F1-460E-8F18-590EDD67ECEC}"/>
    <cellStyle name="40% - Accent5 2 2 4" xfId="429" xr:uid="{D40D5ADD-6BFE-4896-8010-CEFECF2895D9}"/>
    <cellStyle name="40% - Accent5 2 2 4 2" xfId="2264" xr:uid="{888A40CE-7B00-4266-9C4E-6733885DA6A2}"/>
    <cellStyle name="40% - Accent5 2 2 4 3" xfId="3132" xr:uid="{A4870BB2-61FA-4A02-8232-29593910A45A}"/>
    <cellStyle name="40% - Accent5 2 2 4 4" xfId="1405" xr:uid="{18F89F89-DF70-4591-9341-6171EEBD2E6F}"/>
    <cellStyle name="40% - Accent5 2 2 5" xfId="2257" xr:uid="{A5F5EF9A-4CD5-4F0F-9438-ED26E5D26C41}"/>
    <cellStyle name="40% - Accent5 2 2 6" xfId="3125" xr:uid="{FA1E548B-A598-44AB-BC08-61FEDFD695DD}"/>
    <cellStyle name="40% - Accent5 2 2 7" xfId="1398" xr:uid="{E652137B-9B04-458F-B18C-EDFE052B0709}"/>
    <cellStyle name="40% - Accent5 2 3" xfId="430" xr:uid="{576F068B-E2DC-4CA3-A30D-86AFAA673DA1}"/>
    <cellStyle name="40% - Accent5 2 3 2" xfId="431" xr:uid="{5226C8A5-0A30-463D-9028-DA3DC597142B}"/>
    <cellStyle name="40% - Accent5 2 3 2 2" xfId="432" xr:uid="{AF90E0D3-B4E7-4389-B6DB-EC11C50B2103}"/>
    <cellStyle name="40% - Accent5 2 3 2 2 2" xfId="2267" xr:uid="{3AF7FB69-5089-4C5F-9DE8-6BE9596EEED9}"/>
    <cellStyle name="40% - Accent5 2 3 2 2 3" xfId="3135" xr:uid="{3F6D789F-8672-4AF6-B078-68797EB1C879}"/>
    <cellStyle name="40% - Accent5 2 3 2 2 4" xfId="1408" xr:uid="{82DBF645-0306-46D0-BA5B-E9FD0487A0C6}"/>
    <cellStyle name="40% - Accent5 2 3 2 3" xfId="2266" xr:uid="{A38B05FF-D142-44B4-BD3B-69FA5B3C664B}"/>
    <cellStyle name="40% - Accent5 2 3 2 4" xfId="3134" xr:uid="{71BB27B4-FA29-47B1-9204-B95D62573332}"/>
    <cellStyle name="40% - Accent5 2 3 2 5" xfId="1407" xr:uid="{B17FF846-189F-4CE7-A7D1-ED66A0FD7A60}"/>
    <cellStyle name="40% - Accent5 2 3 3" xfId="433" xr:uid="{292B2A2E-97CD-43AA-A9F3-81EF7E05724F}"/>
    <cellStyle name="40% - Accent5 2 3 3 2" xfId="2268" xr:uid="{900D135A-0CE7-46B2-8C00-51D008EAB347}"/>
    <cellStyle name="40% - Accent5 2 3 3 3" xfId="3136" xr:uid="{A0BB1EC4-F1F9-4A18-BE80-72DEB5A10942}"/>
    <cellStyle name="40% - Accent5 2 3 3 4" xfId="1409" xr:uid="{40C6C256-6B5B-4FAF-9896-B63C34F341BA}"/>
    <cellStyle name="40% - Accent5 2 3 4" xfId="2265" xr:uid="{C4B62EF3-A8C3-4C7C-B1AD-91AC18E79CB0}"/>
    <cellStyle name="40% - Accent5 2 3 5" xfId="3133" xr:uid="{9D5C4188-0505-413D-A5EE-6FA06864322D}"/>
    <cellStyle name="40% - Accent5 2 3 6" xfId="1406" xr:uid="{F3A4A21D-6033-4628-A56C-D837C7297F5E}"/>
    <cellStyle name="40% - Accent5 2 4" xfId="434" xr:uid="{3706E236-325D-44B5-BDF4-7CA2C1D0A3C9}"/>
    <cellStyle name="40% - Accent5 2 4 2" xfId="435" xr:uid="{150A0DA3-4996-424E-8086-B8419DBA1C4F}"/>
    <cellStyle name="40% - Accent5 2 4 2 2" xfId="436" xr:uid="{9D3ECC60-56BD-412B-B5A8-DB912FC5BBD5}"/>
    <cellStyle name="40% - Accent5 2 4 2 2 2" xfId="2271" xr:uid="{07356F1C-A1CE-4BF7-97B2-574AE81178A5}"/>
    <cellStyle name="40% - Accent5 2 4 2 2 3" xfId="3139" xr:uid="{4D5256F7-1EE7-4456-ABE8-DE269348214A}"/>
    <cellStyle name="40% - Accent5 2 4 2 2 4" xfId="1412" xr:uid="{C298283B-F677-42EC-8CA4-028374291153}"/>
    <cellStyle name="40% - Accent5 2 4 2 3" xfId="2270" xr:uid="{4AB68ACB-A7B0-4AAF-BA51-9EF96F112D7D}"/>
    <cellStyle name="40% - Accent5 2 4 2 4" xfId="3138" xr:uid="{8BAE3D0E-E812-4908-9CD2-5051255972F0}"/>
    <cellStyle name="40% - Accent5 2 4 2 5" xfId="1411" xr:uid="{96BDDE85-EB11-45B9-915E-7C1B0FAC2BDD}"/>
    <cellStyle name="40% - Accent5 2 4 3" xfId="437" xr:uid="{CC6D7CC7-637F-492A-ADE6-A487A17D6F26}"/>
    <cellStyle name="40% - Accent5 2 4 3 2" xfId="2272" xr:uid="{0C74E501-5CD0-4CEF-AFB2-A9F53C295B01}"/>
    <cellStyle name="40% - Accent5 2 4 3 3" xfId="3140" xr:uid="{9CDD94C9-59D0-4491-85FD-4DD8BB840C5A}"/>
    <cellStyle name="40% - Accent5 2 4 3 4" xfId="1413" xr:uid="{3F627D6E-67F1-4E3F-A292-9006C58A64B4}"/>
    <cellStyle name="40% - Accent5 2 4 4" xfId="2269" xr:uid="{28446E95-522A-4AF4-8EED-B4F953464CCE}"/>
    <cellStyle name="40% - Accent5 2 4 5" xfId="3137" xr:uid="{5925F71C-DCA2-4536-85FB-C5EA423565B8}"/>
    <cellStyle name="40% - Accent5 2 4 6" xfId="1410" xr:uid="{DEB11DC7-35E6-4755-BB98-009E86F448C1}"/>
    <cellStyle name="40% - Accent5 2 5" xfId="438" xr:uid="{D7E54B2D-6EEE-45BB-844A-E2A7A3AE9BD4}"/>
    <cellStyle name="40% - Accent5 2 5 2" xfId="439" xr:uid="{E26ADD1C-AFF4-4B13-8270-A31A2E7C5C87}"/>
    <cellStyle name="40% - Accent5 2 5 2 2" xfId="2274" xr:uid="{B9377E4B-B491-4B52-AB1B-11E66CA1620F}"/>
    <cellStyle name="40% - Accent5 2 5 2 3" xfId="3142" xr:uid="{A5F2F166-4B7C-4EE3-BA17-FF8D97022426}"/>
    <cellStyle name="40% - Accent5 2 5 2 4" xfId="1415" xr:uid="{E0EE4AF2-C22B-47F5-8817-6BBEF1A6B063}"/>
    <cellStyle name="40% - Accent5 2 5 3" xfId="2273" xr:uid="{065BBE8C-A729-4E46-8A6E-3721B5D9F643}"/>
    <cellStyle name="40% - Accent5 2 5 4" xfId="3141" xr:uid="{F6F04D92-054E-4DA4-B376-E1A694324F37}"/>
    <cellStyle name="40% - Accent5 2 5 5" xfId="1414" xr:uid="{EB63454C-122F-47D4-94AF-388555BCAAAD}"/>
    <cellStyle name="40% - Accent5 2 6" xfId="440" xr:uid="{FC89CCA4-90E4-493D-808A-9C6ABE8766DC}"/>
    <cellStyle name="40% - Accent5 2 6 2" xfId="441" xr:uid="{8AE1A73E-3C74-4435-9199-9F1E05F7057A}"/>
    <cellStyle name="40% - Accent5 2 6 2 2" xfId="2276" xr:uid="{6366791A-9A4F-42A3-B96E-5F1DDA918EE9}"/>
    <cellStyle name="40% - Accent5 2 6 2 3" xfId="3144" xr:uid="{F573B5ED-9E5A-4AC7-9B02-4D4D634E56B9}"/>
    <cellStyle name="40% - Accent5 2 6 2 4" xfId="1417" xr:uid="{54264995-9E19-431F-A2EC-07471ECF1CE3}"/>
    <cellStyle name="40% - Accent5 2 6 3" xfId="2275" xr:uid="{577598FE-EF8D-445C-A651-745E7766811E}"/>
    <cellStyle name="40% - Accent5 2 6 4" xfId="3143" xr:uid="{8DE17B3A-298A-446D-9AD8-2ED99032112A}"/>
    <cellStyle name="40% - Accent5 2 6 5" xfId="1416" xr:uid="{31581BC6-AEB2-43D7-8AB8-77B5540AB24F}"/>
    <cellStyle name="40% - Accent5 2 7" xfId="442" xr:uid="{F92FD0DA-B3F8-4D81-9AD2-5C85D5A3789A}"/>
    <cellStyle name="40% - Accent5 2 7 2" xfId="2277" xr:uid="{6DC73B56-1A11-4765-B27A-43EB2FB46A09}"/>
    <cellStyle name="40% - Accent5 2 7 3" xfId="3145" xr:uid="{FEA5EBE3-5845-466D-BD05-080BF9CF968D}"/>
    <cellStyle name="40% - Accent5 2 7 4" xfId="1418" xr:uid="{1A1FA3CC-CCBE-4A98-B381-093E25783F6A}"/>
    <cellStyle name="40% - Accent5 2 8" xfId="2256" xr:uid="{DB1E9660-53D6-44E4-A778-A767C0538A2F}"/>
    <cellStyle name="40% - Accent5 2 9" xfId="3124" xr:uid="{67D5B44A-DE56-4C64-9ADF-83AE26DED21B}"/>
    <cellStyle name="40% - Accent5 3" xfId="443" xr:uid="{A3ABE689-6807-463C-87D2-E5528ECB09A7}"/>
    <cellStyle name="40% - Accent5 3 2" xfId="444" xr:uid="{5BF8A4B6-59C9-4D3E-959A-D699D554E89A}"/>
    <cellStyle name="40% - Accent5 3 2 2" xfId="445" xr:uid="{9F665C80-18C4-4D7D-8776-F2F2F02F98C2}"/>
    <cellStyle name="40% - Accent5 3 2 2 2" xfId="446" xr:uid="{305EC3F4-5A1C-417A-BB6B-4D5B0FDF692D}"/>
    <cellStyle name="40% - Accent5 3 2 2 2 2" xfId="2281" xr:uid="{1BB0E385-816E-4146-AA6F-DB1CA92075E1}"/>
    <cellStyle name="40% - Accent5 3 2 2 2 3" xfId="3149" xr:uid="{C53F2238-CD93-4963-A92A-64CEE5176575}"/>
    <cellStyle name="40% - Accent5 3 2 2 2 4" xfId="1422" xr:uid="{9320FB27-DD1E-40D5-8E36-B9082C6EDB14}"/>
    <cellStyle name="40% - Accent5 3 2 2 3" xfId="2280" xr:uid="{2CCD8A72-8944-4179-8EAE-E9F867FD3F98}"/>
    <cellStyle name="40% - Accent5 3 2 2 4" xfId="3148" xr:uid="{A588E565-9A26-4EA1-ABDB-4573B2BBCC34}"/>
    <cellStyle name="40% - Accent5 3 2 2 5" xfId="1421" xr:uid="{2CAB7DDC-85CD-445C-920E-4468B2D2BDB0}"/>
    <cellStyle name="40% - Accent5 3 2 3" xfId="447" xr:uid="{25520F9F-AB70-4490-A175-8188EB8CE8C1}"/>
    <cellStyle name="40% - Accent5 3 2 3 2" xfId="2282" xr:uid="{5EE6E4CE-0046-478D-AE06-00570DA09E64}"/>
    <cellStyle name="40% - Accent5 3 2 3 3" xfId="3150" xr:uid="{CE3100C8-81F6-4C67-AC90-6A7A889B8612}"/>
    <cellStyle name="40% - Accent5 3 2 3 4" xfId="1423" xr:uid="{EC1513DB-97FE-46C5-A573-58EF4FE7054A}"/>
    <cellStyle name="40% - Accent5 3 2 4" xfId="2279" xr:uid="{01B7A017-607D-449A-B8AD-FBC0B5D763DC}"/>
    <cellStyle name="40% - Accent5 3 2 5" xfId="3147" xr:uid="{81BF09C2-8AB5-4E4E-8313-B6DA0F1E2F0E}"/>
    <cellStyle name="40% - Accent5 3 2 6" xfId="1420" xr:uid="{C4BE58DB-D6C7-4168-8C75-0B5885CFAD6A}"/>
    <cellStyle name="40% - Accent5 3 3" xfId="448" xr:uid="{56FCCE78-4102-414A-89B6-3E55CB219E38}"/>
    <cellStyle name="40% - Accent5 3 3 2" xfId="449" xr:uid="{89026B74-D657-4162-A648-995D498A42F4}"/>
    <cellStyle name="40% - Accent5 3 3 2 2" xfId="2284" xr:uid="{DA659F9C-7C36-412F-86C3-4CAD577A995C}"/>
    <cellStyle name="40% - Accent5 3 3 2 3" xfId="3152" xr:uid="{4F3AE971-699B-4C01-A73F-AC90B07A2B80}"/>
    <cellStyle name="40% - Accent5 3 3 2 4" xfId="1425" xr:uid="{1B42A107-1BDE-4ED0-A910-1D33616C48B9}"/>
    <cellStyle name="40% - Accent5 3 3 3" xfId="2283" xr:uid="{A11D220D-DA98-408A-9E50-6B16B2345A58}"/>
    <cellStyle name="40% - Accent5 3 3 4" xfId="3151" xr:uid="{5519BB97-6DB7-4CA4-91BB-E0C82F1EC4E7}"/>
    <cellStyle name="40% - Accent5 3 3 5" xfId="1424" xr:uid="{FD702E58-31B8-4502-8704-DECADB3A0973}"/>
    <cellStyle name="40% - Accent5 3 4" xfId="450" xr:uid="{F33C06BF-D3C5-4263-8375-3602DC647D5B}"/>
    <cellStyle name="40% - Accent5 3 4 2" xfId="2285" xr:uid="{614D756A-8D4B-492D-A708-FCCE44F50F49}"/>
    <cellStyle name="40% - Accent5 3 4 3" xfId="3153" xr:uid="{C303CAD9-6375-47D8-A0D8-153B2D04BEA9}"/>
    <cellStyle name="40% - Accent5 3 4 4" xfId="1426" xr:uid="{2773EB3F-B48A-4587-8207-481EE6678FCE}"/>
    <cellStyle name="40% - Accent5 3 5" xfId="2278" xr:uid="{28C267EE-69F2-423A-A03D-5EAE3CA84ABA}"/>
    <cellStyle name="40% - Accent5 3 6" xfId="3146" xr:uid="{E428ED0D-84B7-405F-9ABD-4FD0112143AD}"/>
    <cellStyle name="40% - Accent5 3 7" xfId="1419" xr:uid="{518852C6-374C-4BA3-B426-E5212F4A902B}"/>
    <cellStyle name="40% - Accent5 4" xfId="451" xr:uid="{E120948F-E37A-4F59-B1F8-C7FB81E63E8F}"/>
    <cellStyle name="40% - Accent5 4 2" xfId="452" xr:uid="{1A2AF20E-BDFF-42F7-8865-988702614CCD}"/>
    <cellStyle name="40% - Accent5 4 2 2" xfId="453" xr:uid="{5F014AA0-00AC-41D0-898F-DD28B68B9C0A}"/>
    <cellStyle name="40% - Accent5 4 2 2 2" xfId="2288" xr:uid="{2DB74E92-863F-484E-BAD6-A0FBB261D8E6}"/>
    <cellStyle name="40% - Accent5 4 2 2 3" xfId="3156" xr:uid="{8335F11F-DCDB-4E2D-A34D-3FCF327295A7}"/>
    <cellStyle name="40% - Accent5 4 2 2 4" xfId="1429" xr:uid="{70BE7B2E-00F3-4EEA-88DE-D63D38C4750B}"/>
    <cellStyle name="40% - Accent5 4 2 3" xfId="2287" xr:uid="{D5330164-699B-4EA4-8FC7-2B56C8C11DF7}"/>
    <cellStyle name="40% - Accent5 4 2 4" xfId="3155" xr:uid="{A40223C8-9156-4B8A-BAB9-4E431D7B06A1}"/>
    <cellStyle name="40% - Accent5 4 2 5" xfId="1428" xr:uid="{C5F1188B-EB97-456F-9F57-99ED230BC591}"/>
    <cellStyle name="40% - Accent5 4 3" xfId="454" xr:uid="{7E12F578-C145-454E-9528-48E0F52B4722}"/>
    <cellStyle name="40% - Accent5 4 3 2" xfId="2289" xr:uid="{ADE97076-305A-4E54-B81C-CB0F1035B044}"/>
    <cellStyle name="40% - Accent5 4 3 3" xfId="3157" xr:uid="{E54023FB-A466-4702-A83B-51B96DE96606}"/>
    <cellStyle name="40% - Accent5 4 3 4" xfId="1430" xr:uid="{9F801410-B0DD-4C8B-B7B2-2E9A70D6540D}"/>
    <cellStyle name="40% - Accent5 4 4" xfId="2286" xr:uid="{ECD98476-563A-4918-B3AB-7B6E25D4C995}"/>
    <cellStyle name="40% - Accent5 4 5" xfId="3154" xr:uid="{EEF17726-635B-4DA1-B963-56F18700C4FB}"/>
    <cellStyle name="40% - Accent5 4 6" xfId="1427" xr:uid="{49271B7C-CFFE-40C9-8486-7A8AC2EE1553}"/>
    <cellStyle name="40% - Accent5 5" xfId="455" xr:uid="{536F91B1-2103-4ECC-B145-A8C55A023B78}"/>
    <cellStyle name="40% - Accent5 5 2" xfId="456" xr:uid="{59C551DD-8C00-42A0-89E2-608E4FA89783}"/>
    <cellStyle name="40% - Accent5 5 2 2" xfId="457" xr:uid="{60CA87E4-04CD-4815-8D7A-952BCC1A847E}"/>
    <cellStyle name="40% - Accent5 5 2 2 2" xfId="2292" xr:uid="{C3456522-C60F-4742-8BCA-C522E472BDB2}"/>
    <cellStyle name="40% - Accent5 5 2 2 3" xfId="3160" xr:uid="{9F2DF41A-D888-4B62-969E-037D8DEC368D}"/>
    <cellStyle name="40% - Accent5 5 2 2 4" xfId="1433" xr:uid="{F7420C86-871C-4438-9FF4-200208CFC851}"/>
    <cellStyle name="40% - Accent5 5 2 3" xfId="2291" xr:uid="{0F7A1845-D592-4C3B-B540-42FC0EDA5500}"/>
    <cellStyle name="40% - Accent5 5 2 4" xfId="3159" xr:uid="{18F2579B-4CCC-4B24-BECB-3D773F955456}"/>
    <cellStyle name="40% - Accent5 5 2 5" xfId="1432" xr:uid="{20AC3F22-39FC-4BE9-8D5E-C48D645A44DF}"/>
    <cellStyle name="40% - Accent5 5 3" xfId="458" xr:uid="{155698AE-2F2D-4CCF-A33D-7DAF61BFD07D}"/>
    <cellStyle name="40% - Accent5 5 3 2" xfId="2293" xr:uid="{BE86F9F4-E525-4889-BF66-B665C8F87572}"/>
    <cellStyle name="40% - Accent5 5 3 3" xfId="3161" xr:uid="{7064AAA1-A0F6-4816-BE25-D6787D190F64}"/>
    <cellStyle name="40% - Accent5 5 3 4" xfId="1434" xr:uid="{371097DC-EA14-4DF9-BA7A-FC6ED20A9240}"/>
    <cellStyle name="40% - Accent5 5 4" xfId="2290" xr:uid="{C7B2CC39-6943-4B6A-B75E-489C8A048576}"/>
    <cellStyle name="40% - Accent5 5 5" xfId="3158" xr:uid="{7C758A29-84BB-4225-B41A-54A0585029BE}"/>
    <cellStyle name="40% - Accent5 5 6" xfId="1431" xr:uid="{FADC3190-A1A6-4D72-8E74-A2D991F29953}"/>
    <cellStyle name="40% - Accent5 6" xfId="459" xr:uid="{B88290F0-6DE2-45B7-A0BD-89A591C4DBDC}"/>
    <cellStyle name="40% - Accent5 6 2" xfId="460" xr:uid="{2D0C5C52-97D9-4DE4-A351-6FA5E47A9E4B}"/>
    <cellStyle name="40% - Accent5 6 2 2" xfId="2295" xr:uid="{23579706-9795-48FF-BC0D-F338FE704D35}"/>
    <cellStyle name="40% - Accent5 6 2 3" xfId="3163" xr:uid="{F297F9B5-1496-43D8-B105-529F500AB410}"/>
    <cellStyle name="40% - Accent5 6 2 4" xfId="1436" xr:uid="{513875B1-05E4-4E52-9DF2-D0631B43E59E}"/>
    <cellStyle name="40% - Accent5 6 3" xfId="2294" xr:uid="{593EAB74-890A-426E-986D-87FB8C29F7A2}"/>
    <cellStyle name="40% - Accent5 6 4" xfId="3162" xr:uid="{07858862-260D-47CB-9A09-D1E94B3597A7}"/>
    <cellStyle name="40% - Accent5 6 5" xfId="1435" xr:uid="{0C3E8E42-38F6-4C69-BD9B-AAA641CCE37D}"/>
    <cellStyle name="40% - Accent5 7" xfId="461" xr:uid="{E589AC6A-4858-4BB5-90AB-5E2BCEEB7FCE}"/>
    <cellStyle name="40% - Accent5 7 2" xfId="462" xr:uid="{A8181C09-0DD5-4BE0-8F97-E2598B9CE11D}"/>
    <cellStyle name="40% - Accent5 7 2 2" xfId="2297" xr:uid="{5DFD311E-2935-495A-8FA8-E388CADD6B7A}"/>
    <cellStyle name="40% - Accent5 7 2 3" xfId="3165" xr:uid="{44666A2E-B1FD-4D3A-BB1D-E149C315C8B4}"/>
    <cellStyle name="40% - Accent5 7 2 4" xfId="1438" xr:uid="{D13778A5-781A-46A4-A05D-630940801BAC}"/>
    <cellStyle name="40% - Accent5 7 3" xfId="2296" xr:uid="{0C8B9859-5231-4B3D-BE20-F79A8DAD06AF}"/>
    <cellStyle name="40% - Accent5 7 4" xfId="3164" xr:uid="{35DE4444-23CB-4BEC-82EC-CC5A191E7B1E}"/>
    <cellStyle name="40% - Accent5 7 5" xfId="1437" xr:uid="{C4EC34D8-C91B-4F17-B71C-EF5A83A53DC6}"/>
    <cellStyle name="40% - Accent6 2" xfId="463" xr:uid="{BDDB586B-D0F4-4F39-9BB1-54AEB3490F7B}"/>
    <cellStyle name="40% - Accent6 2 10" xfId="1439" xr:uid="{3D92B62D-C2C6-4BB8-B949-D746F741AEED}"/>
    <cellStyle name="40% - Accent6 2 2" xfId="464" xr:uid="{D244546F-3DE8-4129-B275-77D2B71F5026}"/>
    <cellStyle name="40% - Accent6 2 2 2" xfId="465" xr:uid="{60AD005A-7233-4CD5-BDD4-781C12940D19}"/>
    <cellStyle name="40% - Accent6 2 2 2 2" xfId="466" xr:uid="{3E6557F4-0C3F-4CC1-9ADE-CDD8E85BF872}"/>
    <cellStyle name="40% - Accent6 2 2 2 2 2" xfId="467" xr:uid="{3FF39C32-F3A1-4D71-A8E1-737F2F4D1C68}"/>
    <cellStyle name="40% - Accent6 2 2 2 2 2 2" xfId="2302" xr:uid="{78B925C8-98AE-4F3F-880E-94FECA5EE443}"/>
    <cellStyle name="40% - Accent6 2 2 2 2 2 3" xfId="3170" xr:uid="{A813CB27-A215-4D28-9EE3-0A149330178F}"/>
    <cellStyle name="40% - Accent6 2 2 2 2 2 4" xfId="1443" xr:uid="{AEDA940B-F73C-4CEC-98B8-9BF7E21A06C1}"/>
    <cellStyle name="40% - Accent6 2 2 2 2 3" xfId="2301" xr:uid="{C05C2FA9-4AAC-4F41-BD88-93DE20E8507F}"/>
    <cellStyle name="40% - Accent6 2 2 2 2 4" xfId="3169" xr:uid="{9FB4277E-6CE3-4D10-976A-BC5A639AF5CC}"/>
    <cellStyle name="40% - Accent6 2 2 2 2 5" xfId="1442" xr:uid="{1372D1BD-B5C0-4046-A463-FC61C5030D3B}"/>
    <cellStyle name="40% - Accent6 2 2 2 3" xfId="468" xr:uid="{42B2959D-2CBF-4341-B206-568FDC471673}"/>
    <cellStyle name="40% - Accent6 2 2 2 3 2" xfId="2303" xr:uid="{A83F4C8F-0086-49FC-A36F-15B437E38CE6}"/>
    <cellStyle name="40% - Accent6 2 2 2 3 3" xfId="3171" xr:uid="{B55F9CCF-8F35-4027-8056-2BD2F720086B}"/>
    <cellStyle name="40% - Accent6 2 2 2 3 4" xfId="1444" xr:uid="{16550B2E-4A10-4C21-91BF-4D0EC32EF2A4}"/>
    <cellStyle name="40% - Accent6 2 2 2 4" xfId="2300" xr:uid="{538E0F8B-AA52-48AF-8F7A-B4D2F818A4C0}"/>
    <cellStyle name="40% - Accent6 2 2 2 5" xfId="3168" xr:uid="{A69F144C-F950-4A87-AE5E-78FBCCC58461}"/>
    <cellStyle name="40% - Accent6 2 2 2 6" xfId="1441" xr:uid="{20D72EAD-B2DC-4840-AA53-13AB7D352A26}"/>
    <cellStyle name="40% - Accent6 2 2 3" xfId="469" xr:uid="{E42D6270-4B32-48C9-9466-C312BE2C06AE}"/>
    <cellStyle name="40% - Accent6 2 2 3 2" xfId="470" xr:uid="{78CB20BC-069E-43F7-BEAE-42D90F13AD40}"/>
    <cellStyle name="40% - Accent6 2 2 3 2 2" xfId="2305" xr:uid="{1752FB48-6AB1-4A80-A65F-9C93A8127F08}"/>
    <cellStyle name="40% - Accent6 2 2 3 2 3" xfId="3173" xr:uid="{157339FB-2786-4106-9B90-A863AD036BC9}"/>
    <cellStyle name="40% - Accent6 2 2 3 2 4" xfId="1446" xr:uid="{436790B2-CCF5-4B13-9FDF-64395E31FEE8}"/>
    <cellStyle name="40% - Accent6 2 2 3 3" xfId="2304" xr:uid="{8581FE3A-8814-473E-86DB-2D6185307E9B}"/>
    <cellStyle name="40% - Accent6 2 2 3 4" xfId="3172" xr:uid="{6DBE24B6-A163-4390-8075-7C9CEACF4613}"/>
    <cellStyle name="40% - Accent6 2 2 3 5" xfId="1445" xr:uid="{F3FDAAF9-3A68-428D-B4A3-E1CACB67D290}"/>
    <cellStyle name="40% - Accent6 2 2 4" xfId="471" xr:uid="{744165B7-93CC-41FA-8DF2-D60537C3529C}"/>
    <cellStyle name="40% - Accent6 2 2 4 2" xfId="2306" xr:uid="{6C5107C3-6AD4-4E4C-A508-5819FB9DD9CD}"/>
    <cellStyle name="40% - Accent6 2 2 4 3" xfId="3174" xr:uid="{9D6A1930-652B-496B-A38A-326CE296AF4D}"/>
    <cellStyle name="40% - Accent6 2 2 4 4" xfId="1447" xr:uid="{9F3864F1-F18E-4301-B46E-D973C175F2FA}"/>
    <cellStyle name="40% - Accent6 2 2 5" xfId="2299" xr:uid="{8AC3CF89-3640-4F13-8D8F-596485C43975}"/>
    <cellStyle name="40% - Accent6 2 2 6" xfId="3167" xr:uid="{FF41036E-655A-4843-89D8-E63C0F79439C}"/>
    <cellStyle name="40% - Accent6 2 2 7" xfId="1440" xr:uid="{5FBAC3CD-BCD7-45F2-9C6E-0F14D25D0AA3}"/>
    <cellStyle name="40% - Accent6 2 3" xfId="472" xr:uid="{48D199F8-76B8-4E91-8A1F-20010D400104}"/>
    <cellStyle name="40% - Accent6 2 3 2" xfId="473" xr:uid="{B1EAB5D2-889C-4FFA-9171-5BE8D68E6F92}"/>
    <cellStyle name="40% - Accent6 2 3 2 2" xfId="474" xr:uid="{D5129242-50F8-4FCB-9858-088E7BEC95B4}"/>
    <cellStyle name="40% - Accent6 2 3 2 2 2" xfId="2309" xr:uid="{AD4B251D-215F-418D-BA17-630C1806596A}"/>
    <cellStyle name="40% - Accent6 2 3 2 2 3" xfId="3177" xr:uid="{FC7BCD89-8724-45D5-8C70-73F67356DE0C}"/>
    <cellStyle name="40% - Accent6 2 3 2 2 4" xfId="1450" xr:uid="{C49C2DED-38AB-41FD-AFD8-11B53DA4897E}"/>
    <cellStyle name="40% - Accent6 2 3 2 3" xfId="2308" xr:uid="{EEB2DCE9-559E-4F42-B6C3-5C18949AE353}"/>
    <cellStyle name="40% - Accent6 2 3 2 4" xfId="3176" xr:uid="{B94D174B-DED2-4092-8103-8BB37A043C32}"/>
    <cellStyle name="40% - Accent6 2 3 2 5" xfId="1449" xr:uid="{7A559A8B-7578-4461-87A4-1999DCC557ED}"/>
    <cellStyle name="40% - Accent6 2 3 3" xfId="475" xr:uid="{A7D655FF-C881-4AC4-960C-C4AC6A1C50F0}"/>
    <cellStyle name="40% - Accent6 2 3 3 2" xfId="2310" xr:uid="{C95AFB82-C2F1-4072-9A6D-0C36680DF4F9}"/>
    <cellStyle name="40% - Accent6 2 3 3 3" xfId="3178" xr:uid="{E7E4C169-03DF-452F-B757-090BA6DAA4DB}"/>
    <cellStyle name="40% - Accent6 2 3 3 4" xfId="1451" xr:uid="{B121679C-B8F7-4D7D-A8A1-E65ACE8F5411}"/>
    <cellStyle name="40% - Accent6 2 3 4" xfId="2307" xr:uid="{5D4F6621-7E52-4C58-A9C5-559542ABB9C2}"/>
    <cellStyle name="40% - Accent6 2 3 5" xfId="3175" xr:uid="{36F8C968-D94F-4425-8599-A861FC221D6A}"/>
    <cellStyle name="40% - Accent6 2 3 6" xfId="1448" xr:uid="{B5CA15FF-3C2D-428D-A7F9-D06A33DFC4F2}"/>
    <cellStyle name="40% - Accent6 2 4" xfId="476" xr:uid="{A931F950-F3D8-4DF5-8039-675C08970039}"/>
    <cellStyle name="40% - Accent6 2 4 2" xfId="477" xr:uid="{3540FB2D-A8B4-424F-978D-6C192A51F832}"/>
    <cellStyle name="40% - Accent6 2 4 2 2" xfId="478" xr:uid="{2F897781-46A9-41E5-9F6E-1BDD9EF79585}"/>
    <cellStyle name="40% - Accent6 2 4 2 2 2" xfId="2313" xr:uid="{2FCCA83F-340C-4833-9B53-A5A8AEA2C89A}"/>
    <cellStyle name="40% - Accent6 2 4 2 2 3" xfId="3181" xr:uid="{494A52CC-C85C-4764-BD86-453C0281912A}"/>
    <cellStyle name="40% - Accent6 2 4 2 2 4" xfId="1454" xr:uid="{6243389A-8E93-46B2-96EF-E08FC037EB60}"/>
    <cellStyle name="40% - Accent6 2 4 2 3" xfId="2312" xr:uid="{94E9472D-C4B9-469C-A2B2-80DDBC84B887}"/>
    <cellStyle name="40% - Accent6 2 4 2 4" xfId="3180" xr:uid="{55B0B04A-4E1A-4388-8E4D-81BE66BDDCE8}"/>
    <cellStyle name="40% - Accent6 2 4 2 5" xfId="1453" xr:uid="{46B9A630-CCBF-4481-B540-554F1584A401}"/>
    <cellStyle name="40% - Accent6 2 4 3" xfId="479" xr:uid="{E168F463-3097-44CB-8F94-6608E5663773}"/>
    <cellStyle name="40% - Accent6 2 4 3 2" xfId="2314" xr:uid="{FE4B9D5F-C010-42E5-ADD1-F1F8F027FF65}"/>
    <cellStyle name="40% - Accent6 2 4 3 3" xfId="3182" xr:uid="{01A501C7-0D2D-4C3D-9F9C-82C0906F2628}"/>
    <cellStyle name="40% - Accent6 2 4 3 4" xfId="1455" xr:uid="{D9EF65D8-77F3-4241-9DF7-8C5807E533A8}"/>
    <cellStyle name="40% - Accent6 2 4 4" xfId="2311" xr:uid="{4D080B24-FDE7-4532-A8DC-C3E2CAAEDE1D}"/>
    <cellStyle name="40% - Accent6 2 4 5" xfId="3179" xr:uid="{F26D979E-E29B-42A8-891B-CE456A694044}"/>
    <cellStyle name="40% - Accent6 2 4 6" xfId="1452" xr:uid="{A82CA51A-C1FD-4826-8820-6B7657B36EF3}"/>
    <cellStyle name="40% - Accent6 2 5" xfId="480" xr:uid="{3915BDA4-F3B5-460A-831F-6D98A7E94543}"/>
    <cellStyle name="40% - Accent6 2 5 2" xfId="481" xr:uid="{FD2EAC76-C3C7-47C3-A047-6D9C0632D397}"/>
    <cellStyle name="40% - Accent6 2 5 2 2" xfId="2316" xr:uid="{97311E5D-229F-4BCA-97A5-6263ECE38CBC}"/>
    <cellStyle name="40% - Accent6 2 5 2 3" xfId="3184" xr:uid="{990A6C38-9F06-48D8-B3FA-18E42D7C3E7D}"/>
    <cellStyle name="40% - Accent6 2 5 2 4" xfId="1457" xr:uid="{C3C3933B-81F1-401C-A4CF-3E4FD0B27581}"/>
    <cellStyle name="40% - Accent6 2 5 3" xfId="2315" xr:uid="{991B7BFA-6900-4438-8851-27DFE15F4CA5}"/>
    <cellStyle name="40% - Accent6 2 5 4" xfId="3183" xr:uid="{94A45331-6E77-4BA8-A94D-DF96CA90F733}"/>
    <cellStyle name="40% - Accent6 2 5 5" xfId="1456" xr:uid="{5B6C89C1-36FF-4591-96D0-07551AC8774D}"/>
    <cellStyle name="40% - Accent6 2 6" xfId="482" xr:uid="{85A04089-C0DC-4F89-929D-BFD5527C6DEC}"/>
    <cellStyle name="40% - Accent6 2 6 2" xfId="483" xr:uid="{8E197106-BC11-4844-99E7-A6C6AF8653AE}"/>
    <cellStyle name="40% - Accent6 2 6 2 2" xfId="2318" xr:uid="{89F5A988-45C3-41C5-AB66-7DD2953CE8F3}"/>
    <cellStyle name="40% - Accent6 2 6 2 3" xfId="3186" xr:uid="{AADAE19A-7D8E-426A-A952-CF2B3801C280}"/>
    <cellStyle name="40% - Accent6 2 6 2 4" xfId="1459" xr:uid="{20487D6C-55FA-4489-8C11-50819A1817C2}"/>
    <cellStyle name="40% - Accent6 2 6 3" xfId="2317" xr:uid="{1BC6EFC0-7841-49D5-8DFB-473474E7C840}"/>
    <cellStyle name="40% - Accent6 2 6 4" xfId="3185" xr:uid="{C791F667-0D58-4AA9-AEE8-F79AE02D44E3}"/>
    <cellStyle name="40% - Accent6 2 6 5" xfId="1458" xr:uid="{3866431F-F0DC-462E-A304-F4204C632C10}"/>
    <cellStyle name="40% - Accent6 2 7" xfId="484" xr:uid="{4C071D00-8E6E-4A1A-AD7B-5A0C79027D12}"/>
    <cellStyle name="40% - Accent6 2 7 2" xfId="2319" xr:uid="{0B0D6DE2-8D99-4B56-B492-0604BE436C0C}"/>
    <cellStyle name="40% - Accent6 2 7 3" xfId="3187" xr:uid="{7A1F8E23-6D13-4A4D-B915-F922BA50D880}"/>
    <cellStyle name="40% - Accent6 2 7 4" xfId="1460" xr:uid="{5674CF48-C8A3-4972-84FA-8CBF1EB34090}"/>
    <cellStyle name="40% - Accent6 2 8" xfId="2298" xr:uid="{2D577CBE-04F7-4A36-AC20-6421D1BC2F6D}"/>
    <cellStyle name="40% - Accent6 2 9" xfId="3166" xr:uid="{FDE0F50A-3FE4-41D6-941E-AFB8D01AB152}"/>
    <cellStyle name="40% - Accent6 3" xfId="485" xr:uid="{F4E2CDA3-A633-48FC-98C3-8C46980C5CEA}"/>
    <cellStyle name="40% - Accent6 3 2" xfId="486" xr:uid="{9FA6C374-63CA-40D4-8EA9-ED19F8F73F52}"/>
    <cellStyle name="40% - Accent6 3 2 2" xfId="487" xr:uid="{9A089441-656A-442E-A53A-C79A0A0B548E}"/>
    <cellStyle name="40% - Accent6 3 2 2 2" xfId="488" xr:uid="{8320530C-B313-40E3-BDFA-6C39248CA0A2}"/>
    <cellStyle name="40% - Accent6 3 2 2 2 2" xfId="2323" xr:uid="{FBBB6C6F-84D2-4003-8BFB-9BDCF3798DD9}"/>
    <cellStyle name="40% - Accent6 3 2 2 2 3" xfId="3191" xr:uid="{1D8F2993-EAA1-467A-8F9B-5BB2165AB9F7}"/>
    <cellStyle name="40% - Accent6 3 2 2 2 4" xfId="1464" xr:uid="{4DA2D0C4-330E-4633-AF56-61E6310B196E}"/>
    <cellStyle name="40% - Accent6 3 2 2 3" xfId="2322" xr:uid="{8E3DB2E7-D259-4CBE-A2CE-823E7EAAF4A7}"/>
    <cellStyle name="40% - Accent6 3 2 2 4" xfId="3190" xr:uid="{3C8333BC-2106-482F-B875-084C90AD75A1}"/>
    <cellStyle name="40% - Accent6 3 2 2 5" xfId="1463" xr:uid="{30CDA383-1091-4BA0-95DF-9E31A0C44FA8}"/>
    <cellStyle name="40% - Accent6 3 2 3" xfId="489" xr:uid="{F8FF69A4-9AD3-4E9F-B365-CA742F37F1C3}"/>
    <cellStyle name="40% - Accent6 3 2 3 2" xfId="2324" xr:uid="{1B79011C-C3F7-4414-BFD1-B77A378152D3}"/>
    <cellStyle name="40% - Accent6 3 2 3 3" xfId="3192" xr:uid="{258FC19B-0F34-43D7-A79A-9516CA7FBD4D}"/>
    <cellStyle name="40% - Accent6 3 2 3 4" xfId="1465" xr:uid="{78DE5C09-C93E-405A-91DE-C610BE8502FC}"/>
    <cellStyle name="40% - Accent6 3 2 4" xfId="2321" xr:uid="{FC58C549-B897-43CB-8385-6D68401E136C}"/>
    <cellStyle name="40% - Accent6 3 2 5" xfId="3189" xr:uid="{558E9514-968A-403A-9EFB-0E823A742223}"/>
    <cellStyle name="40% - Accent6 3 2 6" xfId="1462" xr:uid="{4DC02F54-248D-4CE1-B850-7091F5075FAB}"/>
    <cellStyle name="40% - Accent6 3 3" xfId="490" xr:uid="{BD5EEFA9-417B-4383-8B7D-39FF211C8634}"/>
    <cellStyle name="40% - Accent6 3 3 2" xfId="491" xr:uid="{AAA6DC21-1676-434C-9B53-62D9C509B8AA}"/>
    <cellStyle name="40% - Accent6 3 3 2 2" xfId="2326" xr:uid="{F1F7FBAA-0959-480A-A084-6E9AF4CE2355}"/>
    <cellStyle name="40% - Accent6 3 3 2 3" xfId="3194" xr:uid="{90D8A0D2-E310-4015-B66F-F708287D7440}"/>
    <cellStyle name="40% - Accent6 3 3 2 4" xfId="1467" xr:uid="{283E76D2-A045-47F4-8209-1743C52DBFCA}"/>
    <cellStyle name="40% - Accent6 3 3 3" xfId="2325" xr:uid="{CC1CDEC4-86B2-49C6-AA41-55DA8196B875}"/>
    <cellStyle name="40% - Accent6 3 3 4" xfId="3193" xr:uid="{E1F1810E-DA7D-43FF-BD05-08C1242887BE}"/>
    <cellStyle name="40% - Accent6 3 3 5" xfId="1466" xr:uid="{4FF1C8E9-C9F6-4286-B7FF-7CFFF1B9167D}"/>
    <cellStyle name="40% - Accent6 3 4" xfId="492" xr:uid="{A36A28A4-02C1-4017-A0AA-767571F6ADF0}"/>
    <cellStyle name="40% - Accent6 3 4 2" xfId="2327" xr:uid="{6F26E217-4EA4-4320-87C4-5BEAB88BEEC3}"/>
    <cellStyle name="40% - Accent6 3 4 3" xfId="3195" xr:uid="{9CBFC939-1AB0-45B8-BAD0-484293FD6E65}"/>
    <cellStyle name="40% - Accent6 3 4 4" xfId="1468" xr:uid="{A173051C-2273-45B3-8BE7-D9894EBB2992}"/>
    <cellStyle name="40% - Accent6 3 5" xfId="2320" xr:uid="{0BA43D00-8F16-4430-AB5C-A9EA56317178}"/>
    <cellStyle name="40% - Accent6 3 6" xfId="3188" xr:uid="{CE1EA58F-C4E7-4D85-877C-FA7314813652}"/>
    <cellStyle name="40% - Accent6 3 7" xfId="1461" xr:uid="{BDDCC96B-444C-4489-B3AC-AD00F0B7FAC8}"/>
    <cellStyle name="40% - Accent6 4" xfId="493" xr:uid="{D5CC99B7-BB06-4CFF-9EA8-F3B4299C6B43}"/>
    <cellStyle name="40% - Accent6 4 2" xfId="494" xr:uid="{1C16A4A4-172E-45C7-9120-37010491729D}"/>
    <cellStyle name="40% - Accent6 4 2 2" xfId="495" xr:uid="{1687F355-AD87-4553-B2AC-739A9EDE34E0}"/>
    <cellStyle name="40% - Accent6 4 2 2 2" xfId="2330" xr:uid="{37F46878-187D-487A-AAB4-F0757EECD64C}"/>
    <cellStyle name="40% - Accent6 4 2 2 3" xfId="3198" xr:uid="{BE7CABBF-0C13-411D-B67E-337AA7274470}"/>
    <cellStyle name="40% - Accent6 4 2 2 4" xfId="1471" xr:uid="{B2F1D43D-8354-4C2C-A99A-512073C59034}"/>
    <cellStyle name="40% - Accent6 4 2 3" xfId="2329" xr:uid="{5E549FA9-6253-48F1-874E-C14F1B5BC502}"/>
    <cellStyle name="40% - Accent6 4 2 4" xfId="3197" xr:uid="{D77BDA25-7C85-4807-9282-B2B9CEB57551}"/>
    <cellStyle name="40% - Accent6 4 2 5" xfId="1470" xr:uid="{59F4AC1C-4FC6-4373-B246-5D3C6D155D66}"/>
    <cellStyle name="40% - Accent6 4 3" xfId="496" xr:uid="{2F085BD0-F79D-46D2-B909-DA1E0EC01691}"/>
    <cellStyle name="40% - Accent6 4 3 2" xfId="2331" xr:uid="{3D07BEC4-F2FA-498A-9FC2-18FB585F1AAE}"/>
    <cellStyle name="40% - Accent6 4 3 3" xfId="3199" xr:uid="{D5F451FE-0412-4E5A-8911-A3A0743C0C49}"/>
    <cellStyle name="40% - Accent6 4 3 4" xfId="1472" xr:uid="{0E255B05-CF79-42D0-93FC-C3501454F076}"/>
    <cellStyle name="40% - Accent6 4 4" xfId="2328" xr:uid="{F11E39B2-3743-4131-9B69-E06161255770}"/>
    <cellStyle name="40% - Accent6 4 5" xfId="3196" xr:uid="{683C0F02-6281-4611-BB99-4BE75E9713B4}"/>
    <cellStyle name="40% - Accent6 4 6" xfId="1469" xr:uid="{63075834-407F-4B86-95DD-0C28C0B3FEAF}"/>
    <cellStyle name="40% - Accent6 5" xfId="497" xr:uid="{F38CF394-DED2-4D95-AF15-AE9671DD57BA}"/>
    <cellStyle name="40% - Accent6 5 2" xfId="498" xr:uid="{9DC3AD22-4EA6-4CF0-825E-5DD195B593C9}"/>
    <cellStyle name="40% - Accent6 5 2 2" xfId="499" xr:uid="{7527F670-3017-497A-98AB-DAD1E8D0E160}"/>
    <cellStyle name="40% - Accent6 5 2 2 2" xfId="2334" xr:uid="{B88881CA-283B-4DE0-9699-45F21DA551C8}"/>
    <cellStyle name="40% - Accent6 5 2 2 3" xfId="3202" xr:uid="{3F336036-BD47-4577-89E0-13C7335A850B}"/>
    <cellStyle name="40% - Accent6 5 2 2 4" xfId="1475" xr:uid="{56B8774A-2829-4837-A2C7-A198EFBEF460}"/>
    <cellStyle name="40% - Accent6 5 2 3" xfId="2333" xr:uid="{C991EA64-C0AB-4A9F-B824-39867FF919C0}"/>
    <cellStyle name="40% - Accent6 5 2 4" xfId="3201" xr:uid="{98AECD64-81EB-4744-883C-E3628F335308}"/>
    <cellStyle name="40% - Accent6 5 2 5" xfId="1474" xr:uid="{38E6966D-93F5-4665-818C-F71063AECBD8}"/>
    <cellStyle name="40% - Accent6 5 3" xfId="500" xr:uid="{AE46395A-37F8-4AFD-8FC6-09AC0F6222C9}"/>
    <cellStyle name="40% - Accent6 5 3 2" xfId="2335" xr:uid="{6D9108CE-CBE8-4C3B-8F48-74A68B06A672}"/>
    <cellStyle name="40% - Accent6 5 3 3" xfId="3203" xr:uid="{D87C5C8F-C176-470C-A0F5-A0763FB43DAB}"/>
    <cellStyle name="40% - Accent6 5 3 4" xfId="1476" xr:uid="{7898EB35-B2F4-452D-A13F-9143E6C62749}"/>
    <cellStyle name="40% - Accent6 5 4" xfId="2332" xr:uid="{B9267266-FE0E-494A-A503-CECB96F70BD4}"/>
    <cellStyle name="40% - Accent6 5 5" xfId="3200" xr:uid="{5644FBFD-B91F-4931-BF64-114001BF4527}"/>
    <cellStyle name="40% - Accent6 5 6" xfId="1473" xr:uid="{E25A5867-060D-446A-A012-7DA04240922D}"/>
    <cellStyle name="40% - Accent6 6" xfId="501" xr:uid="{C90CCF8B-5FD9-4F20-B633-8587608F8A5E}"/>
    <cellStyle name="40% - Accent6 6 2" xfId="502" xr:uid="{DDA721E9-4EC1-470D-89DB-E06F08E110D4}"/>
    <cellStyle name="40% - Accent6 6 2 2" xfId="2337" xr:uid="{E5653D78-6ECD-4D99-9F53-BA648B83747C}"/>
    <cellStyle name="40% - Accent6 6 2 3" xfId="3205" xr:uid="{E350820F-5608-494C-8C49-995E22DF072D}"/>
    <cellStyle name="40% - Accent6 6 2 4" xfId="1478" xr:uid="{BFA211B2-7DA4-4D80-B5BE-CA7F9AE577F5}"/>
    <cellStyle name="40% - Accent6 6 3" xfId="2336" xr:uid="{68EBEA8A-DD70-442E-8E3A-A8135300F041}"/>
    <cellStyle name="40% - Accent6 6 4" xfId="3204" xr:uid="{0E24ABA2-817D-4F47-978A-5035BB7A5C45}"/>
    <cellStyle name="40% - Accent6 6 5" xfId="1477" xr:uid="{F0BAD865-A94E-4CE7-8068-1ACC1A454C4A}"/>
    <cellStyle name="40% - Accent6 7" xfId="503" xr:uid="{B133C1CB-491F-49B9-BBF3-19A641EAD6FD}"/>
    <cellStyle name="40% - Accent6 7 2" xfId="504" xr:uid="{EA8D3A5B-9961-46E7-A983-ED09A429FB48}"/>
    <cellStyle name="40% - Accent6 7 2 2" xfId="2339" xr:uid="{AAB7F6C1-FF7B-4487-86D8-5C4C86BE3253}"/>
    <cellStyle name="40% - Accent6 7 2 3" xfId="3207" xr:uid="{C29F4E36-ABE6-489F-80AA-F86C46732C24}"/>
    <cellStyle name="40% - Accent6 7 2 4" xfId="1480" xr:uid="{338AAC37-544A-41FA-AEF6-A8274D58D25B}"/>
    <cellStyle name="40% - Accent6 7 3" xfId="2338" xr:uid="{645D7BB6-218F-4285-8816-336B9AFB42DD}"/>
    <cellStyle name="40% - Accent6 7 4" xfId="3206" xr:uid="{4156F160-BB2A-4491-A232-394F75F66CBB}"/>
    <cellStyle name="40% - Accent6 7 5" xfId="1479" xr:uid="{D6ED2429-432F-43E4-A109-EB0A9DAC8A00}"/>
    <cellStyle name="60% - Accent1 2" xfId="505" xr:uid="{D3D25FFC-0ABF-4EE1-8E89-56C33D30282D}"/>
    <cellStyle name="60% - Accent1 2 2" xfId="506" xr:uid="{3902B747-37A1-4078-B7FB-F8165F9AFC71}"/>
    <cellStyle name="60% - Accent1 2 2 2" xfId="507" xr:uid="{2891FF44-96F4-4F44-A864-39F19619DB5F}"/>
    <cellStyle name="60% - Accent1 2 2 2 2" xfId="2342" xr:uid="{CC08D75F-1E8D-4C99-82E4-0E767791FC6D}"/>
    <cellStyle name="60% - Accent1 2 2 2 3" xfId="3210" xr:uid="{F97B5010-3649-4B67-983D-81EBA88F4F67}"/>
    <cellStyle name="60% - Accent1 2 2 2 4" xfId="1483" xr:uid="{AB840B36-729A-46A3-B60F-6F8136D6D5BA}"/>
    <cellStyle name="60% - Accent1 2 2 3" xfId="2341" xr:uid="{9B3BFE1C-1D17-48EC-BDE9-11F66EB0131A}"/>
    <cellStyle name="60% - Accent1 2 2 4" xfId="3209" xr:uid="{A950DABA-510F-4784-99C8-12A4B48673CD}"/>
    <cellStyle name="60% - Accent1 2 2 5" xfId="1482" xr:uid="{8BDA7FE2-332F-44DD-8F70-010C7B2F5E57}"/>
    <cellStyle name="60% - Accent1 2 3" xfId="508" xr:uid="{0465A5DF-7375-4D0B-B614-36A191C63898}"/>
    <cellStyle name="60% - Accent1 2 3 2" xfId="2343" xr:uid="{A2944739-EFB5-436E-910C-EB25C3F330CE}"/>
    <cellStyle name="60% - Accent1 2 3 3" xfId="3211" xr:uid="{3773D26F-9FE6-4CA8-824F-F4EA4ECF8914}"/>
    <cellStyle name="60% - Accent1 2 3 4" xfId="1484" xr:uid="{E7FEFAF2-257A-4529-BE7E-3AEA20CEDA3D}"/>
    <cellStyle name="60% - Accent1 2 4" xfId="2340" xr:uid="{6AE84A0F-D709-4CB5-A0E2-EEBC42510964}"/>
    <cellStyle name="60% - Accent1 2 5" xfId="3208" xr:uid="{049DF776-CACA-49CE-930A-AF797B56AAFD}"/>
    <cellStyle name="60% - Accent1 2 6" xfId="1481" xr:uid="{172085E3-2B01-4DCE-9AAA-FEFCA9F924FF}"/>
    <cellStyle name="60% - Accent1 3" xfId="509" xr:uid="{13272442-8E20-479A-B6A1-272B74D122AD}"/>
    <cellStyle name="60% - Accent1 4" xfId="510" xr:uid="{90D483CB-AF4C-4AA2-9945-7D84D936DACC}"/>
    <cellStyle name="60% - Accent1 4 2" xfId="511" xr:uid="{F7DB2A35-F439-4224-A0AA-C1DF58F4E744}"/>
    <cellStyle name="60% - Accent1 4 2 2" xfId="2345" xr:uid="{63C3EC6C-5A61-4866-8237-517D4E2980B8}"/>
    <cellStyle name="60% - Accent1 4 2 3" xfId="3213" xr:uid="{F7DB3065-BAA6-4A30-BC94-8AB7500927C4}"/>
    <cellStyle name="60% - Accent1 4 2 4" xfId="1486" xr:uid="{E7DB5690-C96E-4497-BAD6-8D43AA35C88C}"/>
    <cellStyle name="60% - Accent1 4 3" xfId="2344" xr:uid="{D07371B2-8915-4B6A-B070-CB6A9DD4D95C}"/>
    <cellStyle name="60% - Accent1 4 4" xfId="3212" xr:uid="{0342BD12-1FF5-4725-9F23-A9C581BDDBD8}"/>
    <cellStyle name="60% - Accent1 4 5" xfId="1485" xr:uid="{DEE9A22F-0E58-4C33-A087-227415727340}"/>
    <cellStyle name="60% - Accent2 2" xfId="512" xr:uid="{A7410DC7-F7F9-47E5-82C4-EBFBF2539F38}"/>
    <cellStyle name="60% - Accent2 2 2" xfId="513" xr:uid="{A4C747B0-D88C-4AE2-A6A5-73311EB24B3C}"/>
    <cellStyle name="60% - Accent2 2 2 2" xfId="514" xr:uid="{DB90ED0C-BC73-4A95-A863-AF88BE109833}"/>
    <cellStyle name="60% - Accent2 2 2 2 2" xfId="2348" xr:uid="{C11069DE-169E-4210-A921-4638A1210DC1}"/>
    <cellStyle name="60% - Accent2 2 2 2 3" xfId="3216" xr:uid="{D07D33E1-4D3B-4DE4-BAAF-B01FB806E359}"/>
    <cellStyle name="60% - Accent2 2 2 2 4" xfId="1489" xr:uid="{BC9DEB57-ED09-4F55-8832-4E0ACD664B7D}"/>
    <cellStyle name="60% - Accent2 2 2 3" xfId="2347" xr:uid="{7D436D3D-36DF-4064-BFDF-05F12E4F539D}"/>
    <cellStyle name="60% - Accent2 2 2 4" xfId="3215" xr:uid="{74C07BB0-DE9F-428F-8B4F-509B3F986603}"/>
    <cellStyle name="60% - Accent2 2 2 5" xfId="1488" xr:uid="{E82FECE9-0179-42EE-869B-7C44F3C336BD}"/>
    <cellStyle name="60% - Accent2 2 3" xfId="515" xr:uid="{78DD4310-28F5-4ED9-A37E-5AD624F51618}"/>
    <cellStyle name="60% - Accent2 2 3 2" xfId="2349" xr:uid="{A516D565-AEFA-4E1F-B9D6-6C27584EE199}"/>
    <cellStyle name="60% - Accent2 2 3 3" xfId="3217" xr:uid="{8B3127D7-657E-4AC1-9357-A1A1C3675EB0}"/>
    <cellStyle name="60% - Accent2 2 3 4" xfId="1490" xr:uid="{C717549C-CCE3-47FB-884D-BCFA041A6579}"/>
    <cellStyle name="60% - Accent2 2 4" xfId="2346" xr:uid="{FFE62480-C475-4F02-9CD8-40E0F4E022CD}"/>
    <cellStyle name="60% - Accent2 2 5" xfId="3214" xr:uid="{B00B9A91-BC83-4880-BFBB-9DEAB4008E26}"/>
    <cellStyle name="60% - Accent2 2 6" xfId="1487" xr:uid="{79BBA53E-139F-4AD6-AB85-66C6EED6824B}"/>
    <cellStyle name="60% - Accent2 3" xfId="516" xr:uid="{7AEFAA1E-B0F5-4308-A2D4-8AE474FEDD4D}"/>
    <cellStyle name="60% - Accent2 4" xfId="517" xr:uid="{75A2B15F-B935-41CC-9060-C8FFC77C39AC}"/>
    <cellStyle name="60% - Accent2 4 2" xfId="518" xr:uid="{D14CBCBC-76C5-4ACC-A1AC-1187209CB586}"/>
    <cellStyle name="60% - Accent2 4 2 2" xfId="2351" xr:uid="{B0EDCDCE-4860-4EC4-A845-65D0B61F7C0F}"/>
    <cellStyle name="60% - Accent2 4 2 3" xfId="3219" xr:uid="{63AEC7D2-2F7F-40D9-A821-F539F1158CED}"/>
    <cellStyle name="60% - Accent2 4 2 4" xfId="1492" xr:uid="{9A899D0D-8C1E-42BA-9793-795EA8A61B4D}"/>
    <cellStyle name="60% - Accent2 4 3" xfId="2350" xr:uid="{13AE3B45-E9DA-4E8B-BFBE-5367BCF733DB}"/>
    <cellStyle name="60% - Accent2 4 4" xfId="3218" xr:uid="{E232308A-4748-484E-BF51-81B62B3766F4}"/>
    <cellStyle name="60% - Accent2 4 5" xfId="1491" xr:uid="{3D08F5F7-A135-4554-A443-9582F157C43A}"/>
    <cellStyle name="60% - Accent3 2" xfId="519" xr:uid="{01E61A45-8481-407F-BA6C-0DF973CEDA55}"/>
    <cellStyle name="60% - Accent3 2 2" xfId="520" xr:uid="{281E2905-8FF8-42A7-A3EC-3635AFA347E2}"/>
    <cellStyle name="60% - Accent3 2 2 2" xfId="521" xr:uid="{ADB3666B-F96C-4D27-A944-FD6DB0631445}"/>
    <cellStyle name="60% - Accent3 2 2 2 2" xfId="2354" xr:uid="{EA2881F1-9579-4E1B-88C6-DFCA5258B26E}"/>
    <cellStyle name="60% - Accent3 2 2 2 3" xfId="3222" xr:uid="{26D6D1A6-B9E1-47E8-96C9-02DA51C16E90}"/>
    <cellStyle name="60% - Accent3 2 2 2 4" xfId="1495" xr:uid="{1CCCB547-A434-4029-B925-627B0B98D3A3}"/>
    <cellStyle name="60% - Accent3 2 2 3" xfId="2353" xr:uid="{DC1B6906-0E58-4E6B-9758-6711FF0B5328}"/>
    <cellStyle name="60% - Accent3 2 2 4" xfId="3221" xr:uid="{E2D6BA79-D931-4E2C-9C40-8E586AD4B146}"/>
    <cellStyle name="60% - Accent3 2 2 5" xfId="1494" xr:uid="{46C2DA0A-7801-4149-82F0-A0AC4930AC56}"/>
    <cellStyle name="60% - Accent3 2 3" xfId="522" xr:uid="{49714B12-BE6A-4F03-A4A7-BA6E54774F60}"/>
    <cellStyle name="60% - Accent3 2 3 2" xfId="2355" xr:uid="{F7BD52ED-97E8-4562-AF6E-F07CD3493414}"/>
    <cellStyle name="60% - Accent3 2 3 3" xfId="3223" xr:uid="{6698A330-0775-4654-AB0D-E13B32046836}"/>
    <cellStyle name="60% - Accent3 2 3 4" xfId="1496" xr:uid="{0A2A6E5C-4833-4DFD-A9CB-332F050CFBA9}"/>
    <cellStyle name="60% - Accent3 2 4" xfId="2352" xr:uid="{0EA54193-92B4-4782-BAB0-864874D48B3B}"/>
    <cellStyle name="60% - Accent3 2 5" xfId="3220" xr:uid="{FBDB5462-92D8-4E15-B6B1-4E25DC794AF8}"/>
    <cellStyle name="60% - Accent3 2 6" xfId="1493" xr:uid="{957D5628-B621-48B3-88CE-8E5C06AC649A}"/>
    <cellStyle name="60% - Accent3 3" xfId="523" xr:uid="{E4C103D5-7C43-4C77-A5F5-4DA3667899E0}"/>
    <cellStyle name="60% - Accent3 4" xfId="524" xr:uid="{D6A19130-9ECB-434A-BFEF-ACD80334AD0C}"/>
    <cellStyle name="60% - Accent3 4 2" xfId="525" xr:uid="{962C931F-8B69-4A96-8F44-09E11F8A0132}"/>
    <cellStyle name="60% - Accent3 4 2 2" xfId="2357" xr:uid="{FB3F10E4-858D-496D-A3E2-82FC2FBA07A5}"/>
    <cellStyle name="60% - Accent3 4 2 3" xfId="3225" xr:uid="{2FEBE4C5-50EF-4FD1-872F-4CE76FC115A5}"/>
    <cellStyle name="60% - Accent3 4 2 4" xfId="1498" xr:uid="{F8054173-F1D5-42E7-8ABA-EA6EF4F021F8}"/>
    <cellStyle name="60% - Accent3 4 3" xfId="2356" xr:uid="{5C674400-2E43-4D32-ABBF-B8152D40B44E}"/>
    <cellStyle name="60% - Accent3 4 4" xfId="3224" xr:uid="{DD9745DC-71B2-4145-B892-EE065B888CA4}"/>
    <cellStyle name="60% - Accent3 4 5" xfId="1497" xr:uid="{4E91C63F-BB9E-4A71-B755-75A2DD936580}"/>
    <cellStyle name="60% - Accent4 2" xfId="526" xr:uid="{19AC77D3-719D-49D4-A943-AD4AA9EF31F9}"/>
    <cellStyle name="60% - Accent4 2 2" xfId="527" xr:uid="{17991CC7-7D67-4014-9BB1-4F6DBE22E9AD}"/>
    <cellStyle name="60% - Accent4 2 2 2" xfId="528" xr:uid="{AAFFC085-01AA-4CDD-A5B5-E0BCE571F760}"/>
    <cellStyle name="60% - Accent4 2 2 2 2" xfId="2360" xr:uid="{5F2E0CD5-EF87-4177-938A-DC476D3CE2FF}"/>
    <cellStyle name="60% - Accent4 2 2 2 3" xfId="3228" xr:uid="{639DEA8F-9AA7-46DD-B2F6-8C076DC83A3C}"/>
    <cellStyle name="60% - Accent4 2 2 2 4" xfId="1501" xr:uid="{7DF10EBD-119A-42A8-84B4-B59C8D2423DE}"/>
    <cellStyle name="60% - Accent4 2 2 3" xfId="2359" xr:uid="{972211F3-D0D0-4058-9FEA-EF59D2320719}"/>
    <cellStyle name="60% - Accent4 2 2 4" xfId="3227" xr:uid="{8FA24EA8-D91D-4464-809B-63FEE4AC8B74}"/>
    <cellStyle name="60% - Accent4 2 2 5" xfId="1500" xr:uid="{1535317A-ADAC-49F8-A7C5-51FD2BED8388}"/>
    <cellStyle name="60% - Accent4 2 3" xfId="529" xr:uid="{64FEE3F4-6332-4014-ABD0-2EA707DEF35A}"/>
    <cellStyle name="60% - Accent4 2 3 2" xfId="2361" xr:uid="{30B14E9E-DAA1-4907-AE6A-9CBA6FAC39E3}"/>
    <cellStyle name="60% - Accent4 2 3 3" xfId="3229" xr:uid="{C39F69DA-9A99-4B6C-BB71-1CCFF0E51C1D}"/>
    <cellStyle name="60% - Accent4 2 3 4" xfId="1502" xr:uid="{0A5BF189-5521-4E91-A043-3286B80EB5EE}"/>
    <cellStyle name="60% - Accent4 2 4" xfId="2358" xr:uid="{C77B66AF-6FDD-465A-9B82-ED29CF2FDDCF}"/>
    <cellStyle name="60% - Accent4 2 5" xfId="3226" xr:uid="{B9F11FBE-9801-49BB-B8B9-00F17751CB78}"/>
    <cellStyle name="60% - Accent4 2 6" xfId="1499" xr:uid="{A108065F-0ADC-4987-BAF9-11ABECB962CA}"/>
    <cellStyle name="60% - Accent4 3" xfId="530" xr:uid="{0765500A-69BD-4FC9-8767-6593BFA11E8F}"/>
    <cellStyle name="60% - Accent4 4" xfId="531" xr:uid="{2885899B-FB2A-4755-AB53-2A9CACB88B14}"/>
    <cellStyle name="60% - Accent4 4 2" xfId="532" xr:uid="{87C0CB51-0242-4D87-ADDB-569E0F712090}"/>
    <cellStyle name="60% - Accent4 4 2 2" xfId="2363" xr:uid="{9D2655AF-CF97-4DA0-9FA6-7A6E5F83E68D}"/>
    <cellStyle name="60% - Accent4 4 2 3" xfId="3231" xr:uid="{6BA179F5-F6F3-46A7-876B-B3DCFAAD21FA}"/>
    <cellStyle name="60% - Accent4 4 2 4" xfId="1504" xr:uid="{51E06534-A1E5-43D6-B45D-35481F3C409C}"/>
    <cellStyle name="60% - Accent4 4 3" xfId="2362" xr:uid="{F0160F3E-2FBF-4AF6-8D25-B0C908129FEF}"/>
    <cellStyle name="60% - Accent4 4 4" xfId="3230" xr:uid="{BC393709-6E7E-47E0-BE7F-792DFFD686C4}"/>
    <cellStyle name="60% - Accent4 4 5" xfId="1503" xr:uid="{6B73611A-CE15-426E-941B-F7FDDC1ABFFD}"/>
    <cellStyle name="60% - Accent5 2" xfId="533" xr:uid="{66F5431B-13E0-41DC-804D-DEE557FF59A5}"/>
    <cellStyle name="60% - Accent5 2 2" xfId="534" xr:uid="{1232A7EF-B68C-4088-9AD9-6DBCF585676C}"/>
    <cellStyle name="60% - Accent5 2 2 2" xfId="535" xr:uid="{B0CCB7C8-EB20-4B57-A7C8-5B1809B7EEAA}"/>
    <cellStyle name="60% - Accent5 2 2 2 2" xfId="2366" xr:uid="{87659180-8B63-46BD-A383-982808E7376C}"/>
    <cellStyle name="60% - Accent5 2 2 2 3" xfId="3234" xr:uid="{21BDA80E-0941-406A-9DD9-6E6E73147A19}"/>
    <cellStyle name="60% - Accent5 2 2 2 4" xfId="1507" xr:uid="{61844A4A-A575-4C5E-8550-5580D3D47F9B}"/>
    <cellStyle name="60% - Accent5 2 2 3" xfId="2365" xr:uid="{5AB06465-7515-48E7-A1C1-CA338029F602}"/>
    <cellStyle name="60% - Accent5 2 2 4" xfId="3233" xr:uid="{4C58AB05-C030-4880-B552-F91A697BB69F}"/>
    <cellStyle name="60% - Accent5 2 2 5" xfId="1506" xr:uid="{EF04D214-0B1C-48FD-A496-B530141917A9}"/>
    <cellStyle name="60% - Accent5 2 3" xfId="536" xr:uid="{ABCF7A70-8AD9-4CEE-9DC1-35340C374930}"/>
    <cellStyle name="60% - Accent5 2 3 2" xfId="2367" xr:uid="{413C3A79-504B-4F59-B2A2-59DDF12D36DD}"/>
    <cellStyle name="60% - Accent5 2 3 3" xfId="3235" xr:uid="{23893089-A1FD-4AAE-ABF2-0BD239402037}"/>
    <cellStyle name="60% - Accent5 2 3 4" xfId="1508" xr:uid="{81A47363-D931-4AD5-A252-E0FBA3B0F5EE}"/>
    <cellStyle name="60% - Accent5 2 4" xfId="2364" xr:uid="{0152E2A3-C9B8-4E72-BE6D-462E0FBC6F58}"/>
    <cellStyle name="60% - Accent5 2 5" xfId="3232" xr:uid="{8D958E3F-7D87-47EA-97F5-604DE4398BF0}"/>
    <cellStyle name="60% - Accent5 2 6" xfId="1505" xr:uid="{51B5C0A1-65B4-4751-A083-5EE64E88526E}"/>
    <cellStyle name="60% - Accent5 3" xfId="537" xr:uid="{7DBFA383-F152-4373-BB99-65247FF53B1D}"/>
    <cellStyle name="60% - Accent5 4" xfId="538" xr:uid="{77DFCB9B-BB52-4BA1-89CB-1C43AB2D5040}"/>
    <cellStyle name="60% - Accent5 4 2" xfId="539" xr:uid="{2EA3186F-934C-4A29-9259-8F32605C6E13}"/>
    <cellStyle name="60% - Accent5 4 2 2" xfId="2369" xr:uid="{C5B0788D-A3D3-4966-9345-EC6A94FCF18E}"/>
    <cellStyle name="60% - Accent5 4 2 3" xfId="3237" xr:uid="{A942962A-B97C-41CB-9913-65E2B9D45464}"/>
    <cellStyle name="60% - Accent5 4 2 4" xfId="1510" xr:uid="{DDE3EDEA-C20B-4BF8-A4B5-096CFB863865}"/>
    <cellStyle name="60% - Accent5 4 3" xfId="2368" xr:uid="{2EF0A24A-9D74-4734-B6C5-3117F1D2E777}"/>
    <cellStyle name="60% - Accent5 4 4" xfId="3236" xr:uid="{1B0702ED-5108-41C5-ABAD-2E56D7EB17E4}"/>
    <cellStyle name="60% - Accent5 4 5" xfId="1509" xr:uid="{E99C9A7C-687A-46B2-9B38-0759E6AE62FA}"/>
    <cellStyle name="60% - Accent6 2" xfId="540" xr:uid="{E531608C-824A-4902-872A-A00FF9F01696}"/>
    <cellStyle name="60% - Accent6 2 2" xfId="541" xr:uid="{152B72C8-8332-4F7B-9F49-BE90E0110EA9}"/>
    <cellStyle name="60% - Accent6 2 2 2" xfId="542" xr:uid="{00551EE9-85F6-4B77-8B7D-503E46938100}"/>
    <cellStyle name="60% - Accent6 2 2 2 2" xfId="2372" xr:uid="{EB2E57D2-10BA-4A45-B8D6-0D15B43B771C}"/>
    <cellStyle name="60% - Accent6 2 2 2 3" xfId="3240" xr:uid="{C5E3874E-6D8A-4757-9FEB-9C7D1573A67D}"/>
    <cellStyle name="60% - Accent6 2 2 2 4" xfId="1513" xr:uid="{42FEB544-535C-4355-8A92-6A723706C166}"/>
    <cellStyle name="60% - Accent6 2 2 3" xfId="2371" xr:uid="{F9FEF0F6-1BCC-4EC7-A71D-EA18BD319E8C}"/>
    <cellStyle name="60% - Accent6 2 2 4" xfId="3239" xr:uid="{0992724D-760A-48EE-9350-750046F53D41}"/>
    <cellStyle name="60% - Accent6 2 2 5" xfId="1512" xr:uid="{44517C8A-FF0E-4FC8-923B-7AEC1968AB39}"/>
    <cellStyle name="60% - Accent6 2 3" xfId="543" xr:uid="{49C268AA-B8AC-4D42-94E1-EDEDBDBD3940}"/>
    <cellStyle name="60% - Accent6 2 3 2" xfId="2373" xr:uid="{C1020C08-BFDA-4B9E-B846-17887FA3261B}"/>
    <cellStyle name="60% - Accent6 2 3 3" xfId="3241" xr:uid="{691080A7-5C7B-4B31-9B0A-2A2438010364}"/>
    <cellStyle name="60% - Accent6 2 3 4" xfId="1514" xr:uid="{9FF08C7D-2312-4E56-B73C-3E2F5D441C9D}"/>
    <cellStyle name="60% - Accent6 2 4" xfId="2370" xr:uid="{252ED4A8-A77E-41C2-A930-A4C6A31D691A}"/>
    <cellStyle name="60% - Accent6 2 5" xfId="3238" xr:uid="{9A85A4D8-5EA8-4568-9995-D6ECB28D1CDE}"/>
    <cellStyle name="60% - Accent6 2 6" xfId="1511" xr:uid="{ADDBA350-03AD-4E9E-BF18-AE78FD7370B6}"/>
    <cellStyle name="60% - Accent6 3" xfId="544" xr:uid="{F23DAF90-1C35-41C1-ADE0-D981FF474D29}"/>
    <cellStyle name="60% - Accent6 4" xfId="545" xr:uid="{5028A68E-9C9D-448A-9148-A189FE4F09B1}"/>
    <cellStyle name="60% - Accent6 4 2" xfId="546" xr:uid="{A9325329-C80C-4BBC-9F50-67CE89AE3AAD}"/>
    <cellStyle name="60% - Accent6 4 2 2" xfId="2375" xr:uid="{BF506EDB-C36E-466F-9558-0873B92434C3}"/>
    <cellStyle name="60% - Accent6 4 2 3" xfId="3243" xr:uid="{59C05D5B-7329-4C01-B95F-0F39572F7988}"/>
    <cellStyle name="60% - Accent6 4 2 4" xfId="1516" xr:uid="{A2A8EC09-BEEA-4C8E-80A0-ADC13D42A390}"/>
    <cellStyle name="60% - Accent6 4 3" xfId="2374" xr:uid="{CF1263F2-AB19-4878-B12A-7AD067F4B6CF}"/>
    <cellStyle name="60% - Accent6 4 4" xfId="3242" xr:uid="{E62081AA-B3A2-4639-948E-97D1809B1FE0}"/>
    <cellStyle name="60% - Accent6 4 5" xfId="1515" xr:uid="{680C6DD2-E5A4-4595-A56C-0244D37E1897}"/>
    <cellStyle name="Comma" xfId="547" builtinId="3"/>
    <cellStyle name="Comma [0] 2" xfId="548" xr:uid="{32FA1C11-9067-44F1-9633-99F12BACD6C5}"/>
    <cellStyle name="Comma [0] 3" xfId="549" xr:uid="{6011A93F-E0CF-4824-B0C5-A7A128BE1E7D}"/>
    <cellStyle name="Comma 10" xfId="550" xr:uid="{C07BDC7F-C61F-4D9C-92E9-4A8BB73A6073}"/>
    <cellStyle name="Comma 10 2" xfId="551" xr:uid="{2BDCDC0D-1483-448C-AAB1-FC0FDCBACD6B}"/>
    <cellStyle name="Comma 10 2 2" xfId="2377" xr:uid="{7E4D4F43-7522-4AE5-93B3-A5DA1224E67B}"/>
    <cellStyle name="Comma 10 2 3" xfId="3244" xr:uid="{74913DF1-1669-48BD-A363-26CEA5722FBA}"/>
    <cellStyle name="Comma 10 2 4" xfId="1517" xr:uid="{0652D2C6-B026-41A2-B3A2-74BF8216138F}"/>
    <cellStyle name="Comma 10 3" xfId="552" xr:uid="{387331F8-3DAB-4D2C-9958-81E64462BC2C}"/>
    <cellStyle name="Comma 10 3 2" xfId="2378" xr:uid="{05CC541C-B792-4E97-B6EA-4D44F33103AF}"/>
    <cellStyle name="Comma 10 3 3" xfId="3245" xr:uid="{AB452340-10D0-492D-84C7-6915072FB704}"/>
    <cellStyle name="Comma 10 3 4" xfId="1518" xr:uid="{BBCDFC1D-D0DF-42CD-BBB4-0AA3DC537981}"/>
    <cellStyle name="Comma 11" xfId="553" xr:uid="{BD2A3ED0-FD77-4BDE-B708-5A26A08E2A94}"/>
    <cellStyle name="Comma 12" xfId="554" xr:uid="{8B5398EA-F353-4A35-AD47-C6424B9C02C6}"/>
    <cellStyle name="Comma 13" xfId="555" xr:uid="{D22BA3F0-AB67-4B57-876B-C6F851B0D6CD}"/>
    <cellStyle name="Comma 14" xfId="556" xr:uid="{FAAF3FEA-8EA9-42A4-9643-4C2D43D8EAB1}"/>
    <cellStyle name="Comma 14 2" xfId="2379" xr:uid="{AFD9D5D9-CB79-44D5-A9E2-E19E7D7A0E53}"/>
    <cellStyle name="Comma 14 3" xfId="1519" xr:uid="{FAB2C124-7F17-4807-9764-448E8CB38E4D}"/>
    <cellStyle name="Comma 15" xfId="557" xr:uid="{790A96FB-7A90-4BDB-B2D2-2927174ED7E0}"/>
    <cellStyle name="Comma 16" xfId="2376" xr:uid="{E0D821DF-0704-48D0-9D42-47395CEEF9C3}"/>
    <cellStyle name="Comma 17" xfId="2697" xr:uid="{45C6DA80-C527-4F33-9EBF-E2CC60B6B808}"/>
    <cellStyle name="Comma 18" xfId="2696" xr:uid="{7E7586B5-A2BA-4078-AA57-1B1BBEC4E2A3}"/>
    <cellStyle name="Comma 19" xfId="2699" xr:uid="{E4E90803-5039-4829-9701-63AF75D62F5D}"/>
    <cellStyle name="Comma 2" xfId="558" xr:uid="{12FE6A8C-F106-4159-8F19-8634A10A3344}"/>
    <cellStyle name="Comma 2 2" xfId="559" xr:uid="{9D110EF8-CE48-4BD8-9F46-AB6B9A3CEFBB}"/>
    <cellStyle name="Comma 2 2 2" xfId="560" xr:uid="{A9BC6F97-8607-4F96-A578-2D93BDA87D86}"/>
    <cellStyle name="Comma 2 2 2 2" xfId="561" xr:uid="{A13DBD8D-39D1-43C8-9265-AEBEDC7491FA}"/>
    <cellStyle name="Comma 2 2 2 2 2" xfId="562" xr:uid="{E63EC9D2-E53B-44FB-98DD-88BD64C7F6C2}"/>
    <cellStyle name="Comma 2 2 2 2 2 2" xfId="2382" xr:uid="{33484D1E-BC7E-470B-9EAC-6BEEA1248DAC}"/>
    <cellStyle name="Comma 2 2 2 2 2 3" xfId="3248" xr:uid="{4DFB28F2-C37F-4B21-A888-A0EC25287B31}"/>
    <cellStyle name="Comma 2 2 2 2 2 4" xfId="1522" xr:uid="{5B0B21AC-5864-49D0-BF7E-B8A4173952DD}"/>
    <cellStyle name="Comma 2 2 2 2 3" xfId="2381" xr:uid="{3211C142-728D-4BDE-8417-437EA5AABC9B}"/>
    <cellStyle name="Comma 2 2 2 2 4" xfId="3247" xr:uid="{BD212054-9CAE-42A4-85F0-73937CC427E0}"/>
    <cellStyle name="Comma 2 2 2 2 5" xfId="1521" xr:uid="{5A15F706-5215-4AF0-9E64-EF30F35F8E1E}"/>
    <cellStyle name="Comma 2 2 2 3" xfId="563" xr:uid="{00DCB2DA-16FB-4D95-A47C-721E714337B3}"/>
    <cellStyle name="Comma 2 2 2 3 2" xfId="564" xr:uid="{5F98B3C2-4D94-4AB1-BC05-659A639BE5BE}"/>
    <cellStyle name="Comma 2 2 2 3 2 2" xfId="2384" xr:uid="{66496A90-3219-4356-8FEE-B36CA00AD80B}"/>
    <cellStyle name="Comma 2 2 2 3 2 3" xfId="3250" xr:uid="{41DE58BC-DA13-41AB-8BC0-852F90321F85}"/>
    <cellStyle name="Comma 2 2 2 3 2 4" xfId="1524" xr:uid="{10E96B73-B938-4A78-B054-582AC6B4614E}"/>
    <cellStyle name="Comma 2 2 2 3 3" xfId="2383" xr:uid="{D2E63C24-DFDB-4591-9B86-4C231871F645}"/>
    <cellStyle name="Comma 2 2 2 3 4" xfId="3249" xr:uid="{871408AE-4831-4B9A-B2B1-6E03570A1ECC}"/>
    <cellStyle name="Comma 2 2 2 3 5" xfId="1523" xr:uid="{D570409A-DD75-4FE8-92F0-792C406BB7B9}"/>
    <cellStyle name="Comma 2 2 2 4" xfId="565" xr:uid="{49C8415D-CDA4-4B77-9ED0-3D1A1113B7CE}"/>
    <cellStyle name="Comma 2 2 2 5" xfId="566" xr:uid="{015C5C5D-6BF7-4701-B56A-39AA5D64A98F}"/>
    <cellStyle name="Comma 2 2 2 5 2" xfId="2385" xr:uid="{40CDB5DD-8426-434F-A403-8B81B9CD2CDA}"/>
    <cellStyle name="Comma 2 2 2 5 3" xfId="3251" xr:uid="{B7F3DC00-6275-4AE8-898A-4C1866DDB383}"/>
    <cellStyle name="Comma 2 2 2 5 4" xfId="1525" xr:uid="{056DEDCF-1FD2-4605-BA86-2C2D344460FF}"/>
    <cellStyle name="Comma 2 2 2 6" xfId="2380" xr:uid="{8A61518A-7C9A-4766-ABC5-0B6ED6618138}"/>
    <cellStyle name="Comma 2 2 2 7" xfId="3246" xr:uid="{9B6B18EE-BD3E-4FB8-8886-0BFF0E828DC9}"/>
    <cellStyle name="Comma 2 2 2 8" xfId="1520" xr:uid="{B6C8FF99-2886-4A8E-BCFB-D361586551BB}"/>
    <cellStyle name="Comma 2 3" xfId="567" xr:uid="{D5836296-92E4-42F5-B9D8-231DF1A13DD2}"/>
    <cellStyle name="Comma 2 3 2" xfId="568" xr:uid="{C9FF770C-C038-4162-8A37-893DF1027F6C}"/>
    <cellStyle name="Comma 2 3 2 2" xfId="569" xr:uid="{868AD0AE-0518-4545-83EF-1BF90B6DA905}"/>
    <cellStyle name="Comma 2 3 2 3" xfId="570" xr:uid="{7CCD1EA1-CEC7-4642-AACF-F8BD79A0E71E}"/>
    <cellStyle name="Comma 2 3 2 3 2" xfId="571" xr:uid="{E32751B4-20A7-41CE-937C-778E3B89C84F}"/>
    <cellStyle name="Comma 2 4" xfId="572" xr:uid="{32682376-CD17-42A5-AABC-5A8ED89D412D}"/>
    <cellStyle name="Comma 2 4 2" xfId="573" xr:uid="{C905CED8-5DB1-47F9-B4CF-A746F8D65BDA}"/>
    <cellStyle name="Comma 2 4 2 2" xfId="574" xr:uid="{CE022F2C-A5CD-438E-9F33-6C9AFC0CF95A}"/>
    <cellStyle name="Comma 2 4 2 2 2" xfId="2388" xr:uid="{D16A3D44-7533-45E1-BB89-248B2005EEFB}"/>
    <cellStyle name="Comma 2 4 2 2 3" xfId="3254" xr:uid="{EAA3F218-0187-4BFB-8B3B-74A496CC3D57}"/>
    <cellStyle name="Comma 2 4 2 2 4" xfId="1528" xr:uid="{F7E6F180-193B-499D-BC44-DE1C80355C23}"/>
    <cellStyle name="Comma 2 4 2 3" xfId="2387" xr:uid="{8484E88C-092E-4C78-911F-763986C45703}"/>
    <cellStyle name="Comma 2 4 2 4" xfId="3253" xr:uid="{C0D81056-CA68-4510-B491-34E285908C03}"/>
    <cellStyle name="Comma 2 4 2 5" xfId="1527" xr:uid="{9B929264-469D-4301-ABC4-450369378888}"/>
    <cellStyle name="Comma 2 4 3" xfId="575" xr:uid="{D98F50E7-2F34-4F17-B1EA-B721F8EA0B72}"/>
    <cellStyle name="Comma 2 4 3 2" xfId="576" xr:uid="{3796252C-1054-4AE4-8E58-9290DAF8842A}"/>
    <cellStyle name="Comma 2 4 3 2 2" xfId="2390" xr:uid="{FE17BECE-9498-4F61-9FA9-82C9957C6715}"/>
    <cellStyle name="Comma 2 4 3 2 3" xfId="3256" xr:uid="{AF4932D5-1680-4060-ACCC-FED4EA063C5E}"/>
    <cellStyle name="Comma 2 4 3 2 4" xfId="1530" xr:uid="{942F8F12-1ADF-403F-AEFC-4368A5C70AE5}"/>
    <cellStyle name="Comma 2 4 3 3" xfId="2389" xr:uid="{30B692DD-0C59-4387-8F57-4CEA6B8A1109}"/>
    <cellStyle name="Comma 2 4 3 4" xfId="3255" xr:uid="{09034DF6-DAFC-4BC0-9110-C75E6AA4C148}"/>
    <cellStyle name="Comma 2 4 3 5" xfId="1529" xr:uid="{199EA4F1-06F1-47F4-AC3B-C232DFBA6755}"/>
    <cellStyle name="Comma 2 4 4" xfId="577" xr:uid="{1CCF9010-917F-4467-AF40-31EC859BC004}"/>
    <cellStyle name="Comma 2 4 4 2" xfId="578" xr:uid="{1D6999D9-284E-48A1-8C07-46950C9EB86D}"/>
    <cellStyle name="Comma 2 4 4 2 2" xfId="2392" xr:uid="{2E68C945-19EC-4B7A-9C47-21ED901E7BBE}"/>
    <cellStyle name="Comma 2 4 4 2 3" xfId="3258" xr:uid="{92BE6107-4201-4FAE-B609-99DA3A56D023}"/>
    <cellStyle name="Comma 2 4 4 2 4" xfId="1532" xr:uid="{D1EBE701-9C4F-45A2-91CD-3C908ABE8D33}"/>
    <cellStyle name="Comma 2 4 4 3" xfId="2391" xr:uid="{46EF48FC-6FE5-42AC-83F7-672E99CB619C}"/>
    <cellStyle name="Comma 2 4 4 4" xfId="3257" xr:uid="{48D10AFC-C05B-4E3C-B788-E6FE1E6FAE6B}"/>
    <cellStyle name="Comma 2 4 4 5" xfId="1531" xr:uid="{49605070-17D2-40E3-B18A-7DC0C63D154E}"/>
    <cellStyle name="Comma 2 4 5" xfId="579" xr:uid="{6C5F79FF-6622-4F1B-A976-B322D88252D9}"/>
    <cellStyle name="Comma 2 4 6" xfId="580" xr:uid="{878C6536-34C9-4999-9166-7341F3FAECA4}"/>
    <cellStyle name="Comma 2 4 6 2" xfId="2393" xr:uid="{A566D486-BF0F-44B7-97E5-5A688284A10E}"/>
    <cellStyle name="Comma 2 4 6 3" xfId="3259" xr:uid="{50029D35-2F0D-4792-92A8-AB1074F08B0A}"/>
    <cellStyle name="Comma 2 4 6 4" xfId="1533" xr:uid="{4D415A8A-2799-46E1-B13F-AEE9C73F884E}"/>
    <cellStyle name="Comma 2 4 7" xfId="2386" xr:uid="{D0F9DA50-3CF3-4FD6-8F32-64071EB5E029}"/>
    <cellStyle name="Comma 2 4 8" xfId="3252" xr:uid="{882C3041-2005-4287-97B7-EA5C9B4A44D5}"/>
    <cellStyle name="Comma 2 4 9" xfId="1526" xr:uid="{8CCA8BE3-F498-41F5-917D-052806774DFF}"/>
    <cellStyle name="Comma 2 5" xfId="581" xr:uid="{CA6F51B9-C39B-4ECF-913E-3135D9255650}"/>
    <cellStyle name="Comma 20" xfId="2698" xr:uid="{F5F96171-502D-4659-907A-660F8C8BD3F5}"/>
    <cellStyle name="Comma 21" xfId="1834" xr:uid="{20B77EB3-1308-4BEE-8FCF-215CBDB00C68}"/>
    <cellStyle name="Comma 22" xfId="2695" xr:uid="{CB66C1CC-AD15-47BE-89BD-675BC7B4B41C}"/>
    <cellStyle name="Comma 23" xfId="2701" xr:uid="{60E931C7-8AEE-4525-9847-66E86FD1518D}"/>
    <cellStyle name="Comma 24" xfId="2682" xr:uid="{359AC5BF-EE1F-4D6D-8977-719F8CC4B256}"/>
    <cellStyle name="Comma 25" xfId="2700" xr:uid="{CF759F65-416C-423A-AD39-F7E26B5BB0DC}"/>
    <cellStyle name="Comma 26" xfId="2703" xr:uid="{E812BF3D-0438-462A-927B-C1C9E5518D8D}"/>
    <cellStyle name="Comma 27" xfId="3558" xr:uid="{93033599-9AE9-4EE0-8785-960C5CB38A78}"/>
    <cellStyle name="Comma 3" xfId="582" xr:uid="{5C729F4B-5BA6-4B09-9B8A-C15C4775637D}"/>
    <cellStyle name="Comma 3 2" xfId="583" xr:uid="{13B6BCED-E43C-40A2-849C-C720156220C2}"/>
    <cellStyle name="Comma 3 2 2" xfId="584" xr:uid="{1F603A25-CC4F-4BF5-8612-B8B0FE5636F5}"/>
    <cellStyle name="Comma 3 2 3" xfId="585" xr:uid="{CB3A5476-1FD0-42CB-939E-5D4F78EBBD93}"/>
    <cellStyle name="Comma 3 2 3 2" xfId="2395" xr:uid="{ACFDC198-D7C0-4290-BDA7-6EAD67D85C28}"/>
    <cellStyle name="Comma 3 2 3 3" xfId="3261" xr:uid="{5751A36A-51D4-4FF1-87FF-704A54EFA64D}"/>
    <cellStyle name="Comma 3 2 3 4" xfId="1535" xr:uid="{3DA42D61-BB4E-4D14-AD92-5B3B8EB3894E}"/>
    <cellStyle name="Comma 3 2 4" xfId="2394" xr:uid="{0B03A4F9-F496-46CD-8956-5770F8A36F43}"/>
    <cellStyle name="Comma 3 2 5" xfId="3260" xr:uid="{6AEC4F83-02F1-4981-A514-DBDF7F83CD4D}"/>
    <cellStyle name="Comma 3 2 6" xfId="1534" xr:uid="{D6C48E32-892A-4D29-B343-FA431A409996}"/>
    <cellStyle name="Comma 3 3" xfId="586" xr:uid="{0CE4A1E9-F3F3-438E-A772-B196508CF7AF}"/>
    <cellStyle name="Comma 3 4" xfId="587" xr:uid="{17A4AC75-242A-49AE-937B-5870927A98FA}"/>
    <cellStyle name="Comma 3 4 2" xfId="2396" xr:uid="{4C1B367A-3E8A-4FD7-A802-48AE013B3F99}"/>
    <cellStyle name="Comma 3 4 3" xfId="3262" xr:uid="{B2D20513-9EA1-4F90-9F40-00B2D17C3650}"/>
    <cellStyle name="Comma 3 4 4" xfId="1536" xr:uid="{96972715-7D17-40AF-AE78-E021B8D33BE9}"/>
    <cellStyle name="Comma 3 5" xfId="588" xr:uid="{0E0092A1-4A68-4310-9CC0-DADFFA4AB7BB}"/>
    <cellStyle name="Comma 3 5 2" xfId="2397" xr:uid="{0948162F-4FDC-4342-B6E6-38D04A62F6FE}"/>
    <cellStyle name="Comma 3 5 3" xfId="3263" xr:uid="{251F11AE-682A-4E05-986C-362B621B6686}"/>
    <cellStyle name="Comma 3 5 4" xfId="1537" xr:uid="{30BBF9E7-7F80-4FDC-B04B-D8FA4D52EB0C}"/>
    <cellStyle name="Comma 4" xfId="589" xr:uid="{18A1E632-FD6F-4F79-A11E-DAD1F94FBEDB}"/>
    <cellStyle name="Comma 4 2" xfId="590" xr:uid="{5FCEBAEA-9615-4A2A-B9BE-01349AA75637}"/>
    <cellStyle name="Comma 4 2 2" xfId="591" xr:uid="{325B664E-75B0-4F9F-A1FB-B25508F2F9CF}"/>
    <cellStyle name="Comma 4 2 3" xfId="592" xr:uid="{47346DDC-E069-4357-9486-45F84387D6EB}"/>
    <cellStyle name="Comma 4 2 3 2" xfId="2399" xr:uid="{82C1F40B-7E9D-41E2-9026-5BD44B19B725}"/>
    <cellStyle name="Comma 4 2 3 3" xfId="3265" xr:uid="{07863359-EEC2-4280-9017-A508589C82A1}"/>
    <cellStyle name="Comma 4 2 3 4" xfId="1539" xr:uid="{07D55606-5A11-4353-8519-8A235FF8124B}"/>
    <cellStyle name="Comma 4 2 4" xfId="2398" xr:uid="{6B86C884-F9C9-4F45-9E0C-8FE24FA64304}"/>
    <cellStyle name="Comma 4 2 5" xfId="3264" xr:uid="{F7417954-E087-4B0A-8E0B-AE7678D4E0BA}"/>
    <cellStyle name="Comma 4 2 6" xfId="1538" xr:uid="{A7137E16-1BFC-4F39-A1C9-F22A1D60F55B}"/>
    <cellStyle name="Comma 5" xfId="593" xr:uid="{4D687039-EBD0-4792-8413-2CFEC5DA1601}"/>
    <cellStyle name="Comma 5 2" xfId="594" xr:uid="{03CEFF58-B64A-4D23-A7C7-C2014CED407F}"/>
    <cellStyle name="Comma 5 3" xfId="595" xr:uid="{5651BC04-5C34-4209-8DCE-28B493B6C2AA}"/>
    <cellStyle name="Comma 5 4" xfId="596" xr:uid="{95A3EF46-19D0-454D-84A5-3DB5030A7FD2}"/>
    <cellStyle name="Comma 5 4 2" xfId="597" xr:uid="{1A3D639A-19D4-4379-856B-3927A12F6363}"/>
    <cellStyle name="Comma 5 4 2 2" xfId="2401" xr:uid="{A33A15D9-A684-4000-B071-9EA9EE109C64}"/>
    <cellStyle name="Comma 5 4 2 3" xfId="3267" xr:uid="{2E1B4F80-D556-43E0-9161-3BEA9B4B2E53}"/>
    <cellStyle name="Comma 5 4 2 4" xfId="1541" xr:uid="{682FF520-D369-4229-BCE3-55F2052F3FD0}"/>
    <cellStyle name="Comma 5 4 3" xfId="2400" xr:uid="{38337220-4482-46D8-B51F-9F797C9B4E9C}"/>
    <cellStyle name="Comma 5 4 4" xfId="3266" xr:uid="{9037253D-06CF-4BB9-ADAF-6A9C19BE98E2}"/>
    <cellStyle name="Comma 5 4 5" xfId="1540" xr:uid="{27E89E48-5A40-4144-8131-39013996AE03}"/>
    <cellStyle name="Comma 6" xfId="598" xr:uid="{9ADE81FC-091B-4489-9B00-A56649110160}"/>
    <cellStyle name="Comma 6 2" xfId="599" xr:uid="{B03FB11A-9AB3-4883-8066-2BFC9F0350E7}"/>
    <cellStyle name="Comma 6 3" xfId="600" xr:uid="{8AF5D27F-80BC-41D5-AE70-1B13B42AC955}"/>
    <cellStyle name="Comma 6 3 2" xfId="601" xr:uid="{5A1C058C-8DC9-4571-A95C-1AF4C5E881E7}"/>
    <cellStyle name="Comma 6 3 2 2" xfId="2403" xr:uid="{E2595D59-07C4-444B-9147-ABE8A01CAFE7}"/>
    <cellStyle name="Comma 6 3 2 3" xfId="3269" xr:uid="{0B377550-67AA-448E-8CAC-E0E162DBA408}"/>
    <cellStyle name="Comma 6 3 2 4" xfId="1543" xr:uid="{76FFE2E2-0439-4906-B962-261284826592}"/>
    <cellStyle name="Comma 6 3 3" xfId="2402" xr:uid="{4FAD9D81-E571-410C-B5DD-3A0F6307C4A1}"/>
    <cellStyle name="Comma 6 3 4" xfId="3268" xr:uid="{33DF14AB-BBA2-4141-B886-6E94DBFB3C63}"/>
    <cellStyle name="Comma 6 3 5" xfId="1542" xr:uid="{13C83521-83B5-4E39-954E-0F75C5127D22}"/>
    <cellStyle name="Comma 7" xfId="602" xr:uid="{045725F2-9094-413C-A119-0B61A6EDFFB1}"/>
    <cellStyle name="Comma 7 2" xfId="603" xr:uid="{EE841C91-36ED-419F-93B1-01A50D94528D}"/>
    <cellStyle name="Comma 7 2 2" xfId="604" xr:uid="{E62D6F23-72C5-4334-99CC-E713BB8435B3}"/>
    <cellStyle name="Comma 7 2 2 2" xfId="2405" xr:uid="{4FB9343B-0D94-4085-B1E0-A23084BBA73D}"/>
    <cellStyle name="Comma 7 2 2 3" xfId="3271" xr:uid="{97E1B7A7-F34F-48B2-B51A-E8CAAA5516D1}"/>
    <cellStyle name="Comma 7 2 2 4" xfId="1545" xr:uid="{89904D25-5E88-49DC-8535-06F35B1F9B65}"/>
    <cellStyle name="Comma 7 2 3" xfId="2404" xr:uid="{A4E29E48-C5F0-4EB5-ADF8-801C5953F131}"/>
    <cellStyle name="Comma 7 2 4" xfId="3270" xr:uid="{D3CE6C8E-7705-43E4-B848-F0391785B27C}"/>
    <cellStyle name="Comma 7 2 5" xfId="1544" xr:uid="{5A7E81E0-D7AD-4D00-9BC6-D6B81B61B4F3}"/>
    <cellStyle name="Comma 7 3" xfId="605" xr:uid="{B06BAE1B-D059-4E4B-96AB-344A63DF24C8}"/>
    <cellStyle name="Comma 7 3 2" xfId="2406" xr:uid="{D6D9F539-BFAD-4E10-BDFF-E0B2D34E42ED}"/>
    <cellStyle name="Comma 7 3 3" xfId="3272" xr:uid="{93E9048C-4C9D-475B-8B73-F8EF2DA9A7FA}"/>
    <cellStyle name="Comma 7 3 4" xfId="1546" xr:uid="{672A8B0F-250B-4784-9D96-B3622ACDB6B3}"/>
    <cellStyle name="Comma 7 4" xfId="606" xr:uid="{E43A030B-9DE4-4F08-BF90-4A953744DAFD}"/>
    <cellStyle name="Comma 7 4 2" xfId="2407" xr:uid="{E3A6D415-BEF4-47F2-AACD-6BF7267ACAA7}"/>
    <cellStyle name="Comma 7 4 3" xfId="3273" xr:uid="{1E0896BB-A628-4A68-B134-11EE9FFA961D}"/>
    <cellStyle name="Comma 7 4 4" xfId="1547" xr:uid="{4E8B6C86-5DD5-49BD-8728-390696F4ED48}"/>
    <cellStyle name="Comma 8" xfId="607" xr:uid="{FFFECCFB-2D04-4134-9E2F-CE1CB07277AD}"/>
    <cellStyle name="Comma 8 2" xfId="608" xr:uid="{DAB6D1E1-9D15-4C60-B8C2-E8951D968184}"/>
    <cellStyle name="Comma 8 3" xfId="609" xr:uid="{DCC8338D-7A06-402C-8B80-1A0A0158F99E}"/>
    <cellStyle name="Comma 8 3 2" xfId="610" xr:uid="{3C175A75-A47D-4EF0-9B9D-294CFA2854D5}"/>
    <cellStyle name="Comma 8 3 2 2" xfId="611" xr:uid="{4AC616F3-2999-4CD0-A692-19C7B7662688}"/>
    <cellStyle name="Comma 9" xfId="612" xr:uid="{B11EE26D-631D-492A-917E-22F1BDACBBB9}"/>
    <cellStyle name="Comma 9 2" xfId="613" xr:uid="{A98FCD49-F679-4ABF-9D1D-426B69F03405}"/>
    <cellStyle name="Comma 9 2 2" xfId="2408" xr:uid="{AAEB1F7D-FA4E-44D3-B68F-C5823667867F}"/>
    <cellStyle name="Comma 9 2 3" xfId="3274" xr:uid="{33E3B15A-4EC5-47FE-9529-57D467F2F1B1}"/>
    <cellStyle name="Comma 9 2 4" xfId="1548" xr:uid="{D3DF781E-C376-4D6E-85D0-7FFDA02EE8B6}"/>
    <cellStyle name="Comma 9 3" xfId="614" xr:uid="{E9ADA992-6A6F-4731-8312-36F678236A6B}"/>
    <cellStyle name="Comma 9 3 2" xfId="2409" xr:uid="{4050DA3E-F3DF-4B20-9267-E820CC214136}"/>
    <cellStyle name="Comma 9 3 3" xfId="3275" xr:uid="{1B2C70E7-AF25-48C1-9AF0-40B2EB356E38}"/>
    <cellStyle name="Comma 9 3 4" xfId="1549" xr:uid="{6301426A-519D-430B-A342-F382EBB2F2C8}"/>
    <cellStyle name="Currency [0] 2" xfId="615" xr:uid="{93A60FB3-5377-4630-9FE6-C2A75ACC1550}"/>
    <cellStyle name="Currency [0] 3" xfId="616" xr:uid="{5989D65A-D4F8-43D5-AADC-F598729F73D9}"/>
    <cellStyle name="Currency 2" xfId="617" xr:uid="{D3618849-B830-4F57-B6EE-B0945DF32517}"/>
    <cellStyle name="Currency 2 2" xfId="618" xr:uid="{9BBCE015-AFDE-485C-9B4B-7255A19977D0}"/>
    <cellStyle name="Currency 2 2 2" xfId="619" xr:uid="{0E21F67B-9EFD-4516-99FF-B8211CE0F16C}"/>
    <cellStyle name="Currency 2 2 2 2" xfId="620" xr:uid="{411D13FF-FEF9-4ED5-A238-177DE6AB58A0}"/>
    <cellStyle name="Currency 2 2 2 2 2" xfId="2411" xr:uid="{D2D02759-40B7-4EC9-8AFD-BF96E1F9C0DE}"/>
    <cellStyle name="Currency 2 2 2 2 3" xfId="3277" xr:uid="{F765B118-21E1-44BE-9864-AE53DA4A953E}"/>
    <cellStyle name="Currency 2 2 2 2 4" xfId="1551" xr:uid="{5CDB9FAE-EF03-47BD-956D-19258895FB58}"/>
    <cellStyle name="Currency 2 2 2 3" xfId="2410" xr:uid="{E63BB186-F6D8-43F0-AE47-47ED796C4048}"/>
    <cellStyle name="Currency 2 2 2 4" xfId="3276" xr:uid="{FF114F6D-0EB6-427B-BB9D-9D14C09ECD04}"/>
    <cellStyle name="Currency 2 2 2 5" xfId="1550" xr:uid="{A46C1CF5-B2A3-47EB-BC16-99876A79E583}"/>
    <cellStyle name="Currency 2 3" xfId="621" xr:uid="{976B9A1B-17E3-4754-B13E-F5D3C585CFAE}"/>
    <cellStyle name="Currency 2 3 2" xfId="622" xr:uid="{6E06CFD6-2470-424F-8CE0-771AE22E1419}"/>
    <cellStyle name="Currency 2 3 2 2" xfId="2413" xr:uid="{99C8DC0D-034C-4F71-826B-AAA4E6FC8CE6}"/>
    <cellStyle name="Currency 2 3 2 3" xfId="3279" xr:uid="{2A33CB65-7466-4855-9BF2-0B8CC6F6C46A}"/>
    <cellStyle name="Currency 2 3 2 4" xfId="1553" xr:uid="{A6E7F5C3-206A-4F7D-B0A8-A8452CF686CC}"/>
    <cellStyle name="Currency 2 3 3" xfId="2412" xr:uid="{89277715-C02E-437D-941B-DC672C17462C}"/>
    <cellStyle name="Currency 2 3 4" xfId="3278" xr:uid="{5A0FB33C-D4A7-4F5C-ABDD-02174560277D}"/>
    <cellStyle name="Currency 2 3 5" xfId="1552" xr:uid="{02E795A3-411C-422C-B1AB-73D5E87D9B7B}"/>
    <cellStyle name="Currency 2 4" xfId="623" xr:uid="{D3F320E5-DBA9-44AD-A944-C3B3A60EDD29}"/>
    <cellStyle name="Currency 2 4 2" xfId="2414" xr:uid="{1052D0D5-0F65-44D8-93DE-7E32B95D7EB7}"/>
    <cellStyle name="Currency 2 4 3" xfId="3280" xr:uid="{2B35E181-F2E8-49DB-8CD6-54CBEA82E7DD}"/>
    <cellStyle name="Currency 2 4 4" xfId="1554" xr:uid="{BA0277DB-958A-4882-9565-1F2088E0D340}"/>
    <cellStyle name="Currency 2 5" xfId="624" xr:uid="{F2C74B1E-7E29-4687-8D89-F494831056D1}"/>
    <cellStyle name="Currency 2 5 2" xfId="2415" xr:uid="{0239828F-CE67-4D78-A925-8DBE483BA9BA}"/>
    <cellStyle name="Currency 2 5 3" xfId="3281" xr:uid="{2F029CE1-6A0E-4E4F-9582-1085ECB08CD7}"/>
    <cellStyle name="Currency 2 5 4" xfId="1555" xr:uid="{40612870-3DD8-4707-96E0-59E05F0161BC}"/>
    <cellStyle name="Currency 3" xfId="625" xr:uid="{EC9EE869-9115-4813-8A2C-4126BDB8AE5B}"/>
    <cellStyle name="Currency 4" xfId="626" xr:uid="{F7362295-5CCD-403C-9F28-9081E8B2B3B8}"/>
    <cellStyle name="Currency 5" xfId="627" xr:uid="{B7A4F1DA-139A-41A6-9610-F152D4EF33C1}"/>
    <cellStyle name="Currency 6" xfId="628" xr:uid="{ED44A28B-5F57-456F-84E6-6D7F0B86C39A}"/>
    <cellStyle name="Currency 7" xfId="629" xr:uid="{F129607A-4C3B-455F-858E-AC0A369C8744}"/>
    <cellStyle name="Currency 8" xfId="630" xr:uid="{BF1285C0-96B1-4B61-A1E7-CE7F4FAC5815}"/>
    <cellStyle name="Hyperlink" xfId="631" builtinId="8"/>
    <cellStyle name="Hyperlink 2" xfId="632" xr:uid="{72C248C7-D0F7-4568-897B-9508CE00105E}"/>
    <cellStyle name="Hyperlink 3" xfId="633" xr:uid="{325A48BC-2671-48BA-B978-3356B3928895}"/>
    <cellStyle name="Hyperlink 4" xfId="634" xr:uid="{4E246F5C-2532-4DE9-AEDB-229C548EC72F}"/>
    <cellStyle name="Neutral 2" xfId="635" xr:uid="{79177FC8-16C0-40A6-8AA7-25337658310C}"/>
    <cellStyle name="Neutral 3" xfId="636" xr:uid="{A23A70BF-F25F-4546-9343-5EF89EE01D3C}"/>
    <cellStyle name="Neutral 4" xfId="637" xr:uid="{C3B92DAA-E070-4907-897C-8C12144FBDA6}"/>
    <cellStyle name="Normal" xfId="0" builtinId="0"/>
    <cellStyle name="Normal 10" xfId="638" xr:uid="{7564AD33-7F52-4DC6-9B64-749C5A3049E4}"/>
    <cellStyle name="Normal 10 2" xfId="639" xr:uid="{4FBC3D8D-AAFB-4494-BC66-CC4D4A2370FA}"/>
    <cellStyle name="Normal 10 2 2" xfId="640" xr:uid="{7DC3BF57-14EA-416B-B2D8-49D8B10ED635}"/>
    <cellStyle name="Normal 10 2 2 2" xfId="641" xr:uid="{268BE867-D6CA-455E-A318-CF5856EC170A}"/>
    <cellStyle name="Normal 10 2 2 2 2" xfId="642" xr:uid="{3CE8652A-BB05-4E78-A302-FC9A4A9542EC}"/>
    <cellStyle name="Normal 10 2 2 2 2 2" xfId="2420" xr:uid="{37E614BA-1763-4C65-84EE-352BA05C5B7F}"/>
    <cellStyle name="Normal 10 2 2 2 2 3" xfId="3286" xr:uid="{2DA31B01-5C08-4473-8FFE-4ED730D21D34}"/>
    <cellStyle name="Normal 10 2 2 2 2 4" xfId="1560" xr:uid="{B3A4F520-B1AB-445F-8596-ECB89C1AD48B}"/>
    <cellStyle name="Normal 10 2 2 2 3" xfId="2419" xr:uid="{F0756789-FAB2-4851-A8B9-DD3E1C311798}"/>
    <cellStyle name="Normal 10 2 2 2 4" xfId="3285" xr:uid="{35BF9B94-D1CA-4F30-B70C-A33253A8EFA8}"/>
    <cellStyle name="Normal 10 2 2 2 5" xfId="1559" xr:uid="{77C1C4E9-D5FD-4E07-839C-B6AF1307D1AB}"/>
    <cellStyle name="Normal 10 2 2 3" xfId="643" xr:uid="{A484FED7-637B-4A0F-9A5B-26DDDF44F7BF}"/>
    <cellStyle name="Normal 10 2 2 3 2" xfId="2421" xr:uid="{AA1448B6-C325-4FB4-ACEB-3FD0AB59312F}"/>
    <cellStyle name="Normal 10 2 2 3 3" xfId="3287" xr:uid="{8A776511-F195-4545-B86B-A488EB71F128}"/>
    <cellStyle name="Normal 10 2 2 3 4" xfId="1561" xr:uid="{C223815C-7EEE-47C1-8B04-E855864312CE}"/>
    <cellStyle name="Normal 10 2 2 4" xfId="2418" xr:uid="{EC540FD3-2B82-4B92-A26D-779ED1F2784E}"/>
    <cellStyle name="Normal 10 2 2 5" xfId="3284" xr:uid="{1D9438A1-653E-4EFE-9C33-A6ED81984981}"/>
    <cellStyle name="Normal 10 2 2 6" xfId="1558" xr:uid="{2F27B4D6-3B0D-4FFC-B856-DAB5D2FACBFB}"/>
    <cellStyle name="Normal 10 2 3" xfId="644" xr:uid="{ACBF9B93-4116-429A-97F7-B795CACE7D99}"/>
    <cellStyle name="Normal 10 2 3 2" xfId="645" xr:uid="{C20DD564-555A-48FF-9AAE-EEDE546498B6}"/>
    <cellStyle name="Normal 10 2 3 2 2" xfId="2423" xr:uid="{CB0C6A9E-6400-4B28-90DD-51F7918FA552}"/>
    <cellStyle name="Normal 10 2 3 2 3" xfId="3289" xr:uid="{D94AFA1A-DC13-41D0-8F02-3719E96B9DF9}"/>
    <cellStyle name="Normal 10 2 3 2 4" xfId="1563" xr:uid="{957F7E6C-37E7-4F0E-AB04-59F9E637F79C}"/>
    <cellStyle name="Normal 10 2 3 3" xfId="2422" xr:uid="{6153567E-707E-484D-B7A8-533DE5074C3C}"/>
    <cellStyle name="Normal 10 2 3 4" xfId="3288" xr:uid="{AB5CB5E1-49CF-440F-AA57-F14B05B74B02}"/>
    <cellStyle name="Normal 10 2 3 5" xfId="1562" xr:uid="{9AF25432-FB40-4F5F-BF42-769D37785E5F}"/>
    <cellStyle name="Normal 10 2 4" xfId="646" xr:uid="{DC3DD205-F7BB-4FE2-9685-8F1C1B1F4F57}"/>
    <cellStyle name="Normal 10 2 4 2" xfId="2424" xr:uid="{EFEF19B2-0C3C-4980-941C-869C7EE66638}"/>
    <cellStyle name="Normal 10 2 4 3" xfId="3290" xr:uid="{40E04F46-8BAC-45B1-ABC4-1EC1E39254FE}"/>
    <cellStyle name="Normal 10 2 4 4" xfId="1564" xr:uid="{21471125-4614-4512-93DE-0B6A712A7F75}"/>
    <cellStyle name="Normal 10 2 5" xfId="2417" xr:uid="{01310982-C523-4719-AFA2-7236EF1E5474}"/>
    <cellStyle name="Normal 10 2 6" xfId="3283" xr:uid="{758092E0-41A8-4B98-9B72-91BDA430CE4E}"/>
    <cellStyle name="Normal 10 2 7" xfId="1557" xr:uid="{A5CAC032-2D64-489D-957A-9C05C048B522}"/>
    <cellStyle name="Normal 10 3" xfId="647" xr:uid="{1B46FA9F-50E5-4A8F-BF2B-1B74CCFC9875}"/>
    <cellStyle name="Normal 10 3 2" xfId="648" xr:uid="{0AE493DC-9C20-4679-A7DB-657D65A3C003}"/>
    <cellStyle name="Normal 10 3 2 2" xfId="649" xr:uid="{08843A90-1AA3-4F85-AED2-ED084A33CA60}"/>
    <cellStyle name="Normal 10 3 2 2 2" xfId="2427" xr:uid="{29C47516-B865-4CDB-A742-EF86CFD94ECB}"/>
    <cellStyle name="Normal 10 3 2 2 3" xfId="3293" xr:uid="{5DF72445-26C7-484E-88D4-115954A8F362}"/>
    <cellStyle name="Normal 10 3 2 2 4" xfId="1567" xr:uid="{80911CAB-51A3-4D48-A5F0-6B63EAA7DD09}"/>
    <cellStyle name="Normal 10 3 2 3" xfId="2426" xr:uid="{FF6ABB44-9D7E-47BD-B92F-C62B634C8BD2}"/>
    <cellStyle name="Normal 10 3 2 4" xfId="3292" xr:uid="{F12D2E4F-3307-401C-84CC-B4E88BDD4731}"/>
    <cellStyle name="Normal 10 3 2 5" xfId="1566" xr:uid="{5E6DCFCA-AC8F-4CEF-9466-3B0D7AB84FA9}"/>
    <cellStyle name="Normal 10 3 3" xfId="650" xr:uid="{F739C181-A55B-4208-BA30-28843C3C3905}"/>
    <cellStyle name="Normal 10 3 3 2" xfId="2428" xr:uid="{6657524A-0582-4166-9EA9-FA5A70D3430A}"/>
    <cellStyle name="Normal 10 3 3 3" xfId="3294" xr:uid="{BBEBE22E-BE27-4A38-8E6B-0EF0798AF2E6}"/>
    <cellStyle name="Normal 10 3 3 4" xfId="1568" xr:uid="{3F2F23BA-45E8-4BC1-A003-FC4293FE9435}"/>
    <cellStyle name="Normal 10 3 4" xfId="2425" xr:uid="{0C51D3CF-BE82-4147-ABA3-9F279004D9D9}"/>
    <cellStyle name="Normal 10 3 5" xfId="3291" xr:uid="{67D6E34D-6057-4363-901F-44A77619CA2A}"/>
    <cellStyle name="Normal 10 3 6" xfId="1565" xr:uid="{04A3F786-0EE6-42C7-A559-92EA106B0264}"/>
    <cellStyle name="Normal 10 4" xfId="651" xr:uid="{3CFF927F-03DF-4CEA-BB0A-B4CD7564C3A6}"/>
    <cellStyle name="Normal 10 4 2" xfId="652" xr:uid="{6228B66A-BA48-4CB5-AABA-BEC873EEEB0E}"/>
    <cellStyle name="Normal 10 4 2 2" xfId="653" xr:uid="{3651C299-DC8D-4B34-8407-C331184F7B84}"/>
    <cellStyle name="Normal 10 4 2 2 2" xfId="2431" xr:uid="{6E8EF621-A70A-4DC2-BC74-0365A57AF514}"/>
    <cellStyle name="Normal 10 4 2 2 3" xfId="3297" xr:uid="{B5A51937-15BE-4E2F-A865-0EE1A56D8852}"/>
    <cellStyle name="Normal 10 4 2 2 4" xfId="1571" xr:uid="{0A378579-71A0-423B-82CC-7F23FE35A2D0}"/>
    <cellStyle name="Normal 10 4 2 3" xfId="2430" xr:uid="{6C7F46F7-2430-4DA2-9268-F201AB1D918D}"/>
    <cellStyle name="Normal 10 4 2 4" xfId="3296" xr:uid="{44E03DB5-572F-48E5-8D73-F2D3CE45D4AC}"/>
    <cellStyle name="Normal 10 4 2 5" xfId="1570" xr:uid="{BA97A8CB-237E-46D2-987D-D870E77763BA}"/>
    <cellStyle name="Normal 10 4 3" xfId="654" xr:uid="{2E0076E5-588F-4600-ADAB-65BF50C4BF6B}"/>
    <cellStyle name="Normal 10 4 3 2" xfId="2432" xr:uid="{1B4939BC-A219-49C3-9107-F3F430B7123D}"/>
    <cellStyle name="Normal 10 4 3 3" xfId="3298" xr:uid="{6600F000-57BE-4932-B2EF-3B7FE634E950}"/>
    <cellStyle name="Normal 10 4 3 4" xfId="1572" xr:uid="{13080824-A4F8-4527-A589-705C621F81FE}"/>
    <cellStyle name="Normal 10 4 4" xfId="2429" xr:uid="{6A35D935-6A76-4AD6-9C38-86A835739AFA}"/>
    <cellStyle name="Normal 10 4 5" xfId="3295" xr:uid="{5EE52898-A5E6-4824-8351-6AF72B38CDC7}"/>
    <cellStyle name="Normal 10 4 6" xfId="1569" xr:uid="{4379519F-8611-4B05-859A-5A8E24AE1A18}"/>
    <cellStyle name="Normal 10 5" xfId="655" xr:uid="{9819C990-34C3-4BED-84E5-59C38EFDA677}"/>
    <cellStyle name="Normal 10 5 2" xfId="656" xr:uid="{27D0A213-C87F-460C-8B8A-79126D5D14FC}"/>
    <cellStyle name="Normal 10 5 2 2" xfId="2434" xr:uid="{35753FED-CEE7-45E4-9C3D-0DB20D23051B}"/>
    <cellStyle name="Normal 10 5 2 3" xfId="3300" xr:uid="{30491B7B-63F4-45B4-8F0A-C70C607956F4}"/>
    <cellStyle name="Normal 10 5 2 4" xfId="1574" xr:uid="{4DABC2E6-183D-4337-B67C-9EBA5FEADF4A}"/>
    <cellStyle name="Normal 10 5 3" xfId="2433" xr:uid="{2104BDF4-8324-4834-9182-0A11E7DA78AC}"/>
    <cellStyle name="Normal 10 5 4" xfId="3299" xr:uid="{99AC32EC-DB87-4797-9C91-E70CD9CC5EA9}"/>
    <cellStyle name="Normal 10 5 5" xfId="1573" xr:uid="{03452C71-D3AC-496B-B530-6EC74DA34F5C}"/>
    <cellStyle name="Normal 10 6" xfId="657" xr:uid="{AFA34B20-5EFE-4B2F-9DC6-FCC3B9546F27}"/>
    <cellStyle name="Normal 10 6 2" xfId="2435" xr:uid="{21D6044F-AE83-4BC4-B3EF-CC63B4680724}"/>
    <cellStyle name="Normal 10 6 3" xfId="3301" xr:uid="{6E2A8FFC-B0CC-45B6-A180-C276862E457C}"/>
    <cellStyle name="Normal 10 6 4" xfId="1575" xr:uid="{73CE045E-DB4D-446B-B9CE-A180FBADD4A9}"/>
    <cellStyle name="Normal 10 7" xfId="2416" xr:uid="{991B83E3-D9EF-49AA-9194-8CA0EFB5BFFA}"/>
    <cellStyle name="Normal 10 8" xfId="3282" xr:uid="{0B50D8A7-3F0C-45BB-A224-B7CA48EFFE5F}"/>
    <cellStyle name="Normal 10 9" xfId="1556" xr:uid="{58C08EFC-0F2F-4B38-A386-D0FFEE2A7D0F}"/>
    <cellStyle name="Normal 11" xfId="658" xr:uid="{4DFF44E5-A9A8-4373-860A-052E3A6179D5}"/>
    <cellStyle name="Normal 11 2" xfId="659" xr:uid="{B70C7FBF-3758-4604-99DB-D6B678552F50}"/>
    <cellStyle name="Normal 11 2 2" xfId="660" xr:uid="{33B69C2E-1237-4D2F-9560-1E22CEE895D5}"/>
    <cellStyle name="Normal 11 2 2 2" xfId="2438" xr:uid="{3F86EC04-87AE-4FAD-B296-E21638E4772B}"/>
    <cellStyle name="Normal 11 2 2 3" xfId="3304" xr:uid="{004E0150-209C-42D7-90EC-B1F3D0101223}"/>
    <cellStyle name="Normal 11 2 2 4" xfId="1578" xr:uid="{958202DB-5139-415E-BC5D-68420C50DBF9}"/>
    <cellStyle name="Normal 11 2 3" xfId="2437" xr:uid="{023F2A96-C56F-4AFB-83A0-F5C38516F0FC}"/>
    <cellStyle name="Normal 11 2 4" xfId="3303" xr:uid="{55E2A4CB-69F9-4B5E-AEDC-87F7881629A9}"/>
    <cellStyle name="Normal 11 2 5" xfId="1577" xr:uid="{0B83A82E-ED3C-4501-A9D0-906AFA08110E}"/>
    <cellStyle name="Normal 11 3" xfId="661" xr:uid="{8C0773E3-FEAE-4787-83F1-F4767A577642}"/>
    <cellStyle name="Normal 11 3 2" xfId="2439" xr:uid="{72B58CB8-CF41-43DB-AFB0-9507166A6044}"/>
    <cellStyle name="Normal 11 3 3" xfId="3305" xr:uid="{6353D21F-DF26-441D-BB38-FA33F48B57F6}"/>
    <cellStyle name="Normal 11 3 4" xfId="1579" xr:uid="{7A29AF7A-88BA-4692-AAF8-6491A6E27DE7}"/>
    <cellStyle name="Normal 11 4" xfId="2436" xr:uid="{1865045E-1105-44F2-A3FE-8DD24B751580}"/>
    <cellStyle name="Normal 11 5" xfId="3302" xr:uid="{E675B9BB-7E7B-40A1-8A18-9E55571593D9}"/>
    <cellStyle name="Normal 11 6" xfId="1576" xr:uid="{06C3D888-F0FD-4CC7-BE2A-81ECA79FB62F}"/>
    <cellStyle name="Normal 12" xfId="662" xr:uid="{F6A866D3-D331-4A58-90F6-45A1335B29E1}"/>
    <cellStyle name="Normal 12 2" xfId="663" xr:uid="{AC2FA3F9-8395-4B46-BC9F-8EC843354406}"/>
    <cellStyle name="Normal 12 2 2" xfId="664" xr:uid="{AD70CA6A-7644-4619-A533-7C542A5C4C3E}"/>
    <cellStyle name="Normal 12 2 2 2" xfId="2441" xr:uid="{EAE52963-AE10-4350-8354-2B5B443B62EA}"/>
    <cellStyle name="Normal 12 2 2 3" xfId="3307" xr:uid="{97FC8DCF-30FE-4C3A-8BC0-C7FC8ED8C9AA}"/>
    <cellStyle name="Normal 12 2 2 4" xfId="1581" xr:uid="{C1CC4081-EBCA-46BA-A502-CCC55BB7E664}"/>
    <cellStyle name="Normal 12 2 3" xfId="2440" xr:uid="{BA52A78D-9F50-43E7-B4E4-3891FE745C6C}"/>
    <cellStyle name="Normal 12 2 4" xfId="3306" xr:uid="{FEF97DEE-8BC6-40FA-870D-9B0477E59D83}"/>
    <cellStyle name="Normal 12 2 5" xfId="1580" xr:uid="{4D6583FA-F8F9-4E23-A6E2-2CC0289DD79A}"/>
    <cellStyle name="Normal 13" xfId="665" xr:uid="{C0C5C85F-5CA4-4ADC-82A5-5444DF57AF2E}"/>
    <cellStyle name="Normal 13 2" xfId="666" xr:uid="{F4466316-6B99-460C-8517-F2EA99C15592}"/>
    <cellStyle name="Normal 13 2 2" xfId="2443" xr:uid="{0759DAE9-244B-4064-B81A-CEA882D9BCBE}"/>
    <cellStyle name="Normal 13 2 3" xfId="3309" xr:uid="{46CCB9A6-F7D9-4726-BD51-9F5959A81ED7}"/>
    <cellStyle name="Normal 13 2 4" xfId="1583" xr:uid="{3185B85E-A58C-4E65-91D1-4B2E4D59E828}"/>
    <cellStyle name="Normal 13 3" xfId="2442" xr:uid="{ED4D3F28-239F-469D-B7FE-4D71B51BBD30}"/>
    <cellStyle name="Normal 13 4" xfId="3308" xr:uid="{42F8C3E4-5EE4-49B1-9103-3B37ADCE4194}"/>
    <cellStyle name="Normal 13 5" xfId="1582" xr:uid="{CC5C0F64-386B-44D8-81C7-6B26B90B88EF}"/>
    <cellStyle name="Normal 14" xfId="667" xr:uid="{57B6D162-5BA2-4D24-99D4-37FD4888EBBE}"/>
    <cellStyle name="Normal 15" xfId="668" xr:uid="{0B0AA0B6-4F0A-4164-949C-FFC676BC6229}"/>
    <cellStyle name="Normal 15 2" xfId="2444" xr:uid="{1BDD4C98-D502-43CB-9E64-F3CE2F3591B7}"/>
    <cellStyle name="Normal 15 3" xfId="1584" xr:uid="{AB30548A-70D5-45BB-899A-89025DAB288E}"/>
    <cellStyle name="Normal 16" xfId="1835" xr:uid="{2EE20B25-CEF1-4A76-9462-9492418619EF}"/>
    <cellStyle name="Normal 17" xfId="1833" xr:uid="{24C3FE33-8760-4E55-B9BD-1D10859D285A}"/>
    <cellStyle name="Normal 18" xfId="2702" xr:uid="{24752113-F7B4-46AB-9B38-9C201AE32133}"/>
    <cellStyle name="Normal 2" xfId="669" xr:uid="{B190D761-ADDB-4CFB-8149-54EEFCE0B1C0}"/>
    <cellStyle name="Normal 2 10" xfId="670" xr:uid="{25635D35-6675-4E4D-AAB1-9A83726B5117}"/>
    <cellStyle name="Normal 2 10 2" xfId="2445" xr:uid="{618BDFE8-73A9-40FB-882A-133558F9B602}"/>
    <cellStyle name="Normal 2 10 3" xfId="3310" xr:uid="{A383BDE3-575B-48AD-89CE-73C58E6A7AFC}"/>
    <cellStyle name="Normal 2 10 4" xfId="1585" xr:uid="{D377C220-D194-4879-B327-0C6C8D9F715E}"/>
    <cellStyle name="Normal 2 2" xfId="671" xr:uid="{55E2D636-4C9F-4C55-9A3D-57247FEC84CD}"/>
    <cellStyle name="Normal 2 2 2" xfId="672" xr:uid="{F6E20830-CB29-47A4-B0A7-092DAD9B1053}"/>
    <cellStyle name="Normal 2 2 3" xfId="673" xr:uid="{70F82632-05ED-411E-A5E9-816E6BE868EF}"/>
    <cellStyle name="Normal 2 2 4" xfId="674" xr:uid="{787980A7-A1D0-4AB3-BD87-C3C6CA094986}"/>
    <cellStyle name="Normal 2 3" xfId="675" xr:uid="{EE51CE16-A86F-4A42-B2B8-C3995AB8789D}"/>
    <cellStyle name="Normal 2 4" xfId="676" xr:uid="{62F8335A-0A0B-473F-BFB1-B1345EC3444C}"/>
    <cellStyle name="Normal 2 5" xfId="677" xr:uid="{1018115F-0B68-4177-878D-9C0AC00A4442}"/>
    <cellStyle name="Normal 2 5 2" xfId="678" xr:uid="{8789BCFD-BFDF-43D8-BBF7-0B43107CEE65}"/>
    <cellStyle name="Normal 2 5 3" xfId="679" xr:uid="{63557A34-8E41-4EEA-8236-120652649AD6}"/>
    <cellStyle name="Normal 2 5 3 2" xfId="680" xr:uid="{1CF34A91-7FB5-4070-AB32-83A6E8A236AD}"/>
    <cellStyle name="Normal 2 6" xfId="681" xr:uid="{0DE13140-C6B1-40AE-87DF-195FB27EE2A4}"/>
    <cellStyle name="Normal 2 7" xfId="682" xr:uid="{CB1065D6-AD36-4EC5-B4D5-C61BF4CCEE2B}"/>
    <cellStyle name="Normal 2 7 2" xfId="683" xr:uid="{8BEC1807-E7E5-4E52-9C27-29361B5EE81F}"/>
    <cellStyle name="Normal 2 8" xfId="684" xr:uid="{38121FA4-9845-4987-B0F6-C865DEF1E885}"/>
    <cellStyle name="Normal 2 9" xfId="685" xr:uid="{2EB4CE9B-28FF-4B50-85FA-CD94D99C8F74}"/>
    <cellStyle name="Normal 2 9 2" xfId="2446" xr:uid="{68826C27-84E8-482F-B849-6DA9A8C03B4B}"/>
    <cellStyle name="Normal 2 9 3" xfId="3311" xr:uid="{FFB4CA9E-207F-4D7B-A6BC-D5401B6A27D1}"/>
    <cellStyle name="Normal 2 9 4" xfId="1586" xr:uid="{5FCE14C8-800C-4899-BB3D-49706BA9B687}"/>
    <cellStyle name="Normal 3" xfId="686" xr:uid="{FA44C62A-AE90-40A1-AE26-4083C65C8737}"/>
    <cellStyle name="Normal 3 10" xfId="687" xr:uid="{25131E57-6E37-4D51-8C61-581136D4B736}"/>
    <cellStyle name="Normal 3 2" xfId="688" xr:uid="{E81436E7-1BAA-4701-95F3-20C3700A2133}"/>
    <cellStyle name="Normal 3 2 2" xfId="689" xr:uid="{56B92704-34C3-4475-8915-290624A141AB}"/>
    <cellStyle name="Normal 3 2 2 2" xfId="690" xr:uid="{FA402BEE-59D8-4E50-A925-FA9DE0BEE8E4}"/>
    <cellStyle name="Normal 3 2 2 2 2" xfId="691" xr:uid="{C6C7CDBA-7A3B-4293-A6A6-3ECC00EC61F4}"/>
    <cellStyle name="Normal 3 2 2 2 2 2" xfId="692" xr:uid="{851849C6-0491-4EE0-9EAD-492CB2C0056E}"/>
    <cellStyle name="Normal 3 2 2 2 2 2 2" xfId="693" xr:uid="{EFC66967-3D89-4D24-B559-98117BBCE60E}"/>
    <cellStyle name="Normal 3 2 2 2 2 2 2 2" xfId="2451" xr:uid="{9AD01817-4DAC-4663-91CF-BCCEC2114380}"/>
    <cellStyle name="Normal 3 2 2 2 2 2 2 3" xfId="3316" xr:uid="{1611747A-BD18-48C9-8AE0-814ECB374145}"/>
    <cellStyle name="Normal 3 2 2 2 2 2 2 4" xfId="1591" xr:uid="{ACCC4E8D-BDA0-4C52-AC0E-EF451DFC70D6}"/>
    <cellStyle name="Normal 3 2 2 2 2 2 3" xfId="2450" xr:uid="{BD11E148-E304-4024-B4EB-A81679EB8FFC}"/>
    <cellStyle name="Normal 3 2 2 2 2 2 4" xfId="3315" xr:uid="{90961C30-7CB1-4DC8-8655-C25C10F653B2}"/>
    <cellStyle name="Normal 3 2 2 2 2 2 5" xfId="1590" xr:uid="{18AD80C5-D66F-4537-8C25-568B34E264A3}"/>
    <cellStyle name="Normal 3 2 2 2 2 3" xfId="694" xr:uid="{EF49C759-4180-43D3-A67A-292B6F990792}"/>
    <cellStyle name="Normal 3 2 2 2 2 3 2" xfId="2452" xr:uid="{99A218A2-6176-43BE-89E3-01D3CFD848B2}"/>
    <cellStyle name="Normal 3 2 2 2 2 3 3" xfId="3317" xr:uid="{DC9CF195-4EA3-42C9-9199-38B458530CB2}"/>
    <cellStyle name="Normal 3 2 2 2 2 3 4" xfId="1592" xr:uid="{6491C9A4-0F2B-42ED-ADD1-92A1B53CB968}"/>
    <cellStyle name="Normal 3 2 2 2 2 4" xfId="2449" xr:uid="{157514AE-49A1-47CE-8A0F-EA2F059FCD82}"/>
    <cellStyle name="Normal 3 2 2 2 2 5" xfId="3314" xr:uid="{10041B9C-9DEB-4037-AB2F-C3557C399FD1}"/>
    <cellStyle name="Normal 3 2 2 2 2 6" xfId="1589" xr:uid="{723311E7-3946-4AB9-8315-4493408608FD}"/>
    <cellStyle name="Normal 3 2 2 2 3" xfId="695" xr:uid="{F0A25478-B998-4266-A275-2CC74B35F8B5}"/>
    <cellStyle name="Normal 3 2 2 2 3 2" xfId="696" xr:uid="{A7230ABC-CBCA-43C0-8C9A-5D6FE9E33408}"/>
    <cellStyle name="Normal 3 2 2 2 3 2 2" xfId="2454" xr:uid="{66D8FA5A-B48F-4306-948E-E9F5B49B2D98}"/>
    <cellStyle name="Normal 3 2 2 2 3 2 3" xfId="3319" xr:uid="{983435AD-6C39-444B-B7B6-F437B811484E}"/>
    <cellStyle name="Normal 3 2 2 2 3 2 4" xfId="1594" xr:uid="{1295AF59-3707-4066-8B3F-2A6AB8D82DB1}"/>
    <cellStyle name="Normal 3 2 2 2 3 3" xfId="2453" xr:uid="{B7EBD76A-2A92-4C4D-A7AE-6E3A3BEEDCAE}"/>
    <cellStyle name="Normal 3 2 2 2 3 4" xfId="3318" xr:uid="{88027F80-9A58-4B41-AACA-11B30708222F}"/>
    <cellStyle name="Normal 3 2 2 2 3 5" xfId="1593" xr:uid="{883BCF5D-DAC6-4E50-9A2E-5C63A3B84A0F}"/>
    <cellStyle name="Normal 3 2 2 2 4" xfId="697" xr:uid="{B525BC2D-12DE-44CD-934C-6E90F4F5AC76}"/>
    <cellStyle name="Normal 3 2 2 2 4 2" xfId="2455" xr:uid="{BEC7CF8A-BCB9-4782-A728-D9AB25EC135B}"/>
    <cellStyle name="Normal 3 2 2 2 4 3" xfId="3320" xr:uid="{7BBC4291-E26E-44AB-B1AA-8F1E9889F96E}"/>
    <cellStyle name="Normal 3 2 2 2 4 4" xfId="1595" xr:uid="{2BEE7631-85DD-4940-825B-6EA1DF5ABE74}"/>
    <cellStyle name="Normal 3 2 2 2 5" xfId="2448" xr:uid="{6EE3CA82-85CA-4CD6-9D30-D0620179173E}"/>
    <cellStyle name="Normal 3 2 2 2 6" xfId="3313" xr:uid="{C3211F7F-857C-459C-9571-0EDF8EAE8757}"/>
    <cellStyle name="Normal 3 2 2 2 7" xfId="1588" xr:uid="{2A5B953B-D101-49A8-AAD8-11F922A61759}"/>
    <cellStyle name="Normal 3 2 2 3" xfId="698" xr:uid="{CE41C0A7-D03C-41D2-9C0B-9684F5A79AF5}"/>
    <cellStyle name="Normal 3 2 2 3 2" xfId="699" xr:uid="{24D78439-816D-4D8D-B5C9-3B5CAEAE7639}"/>
    <cellStyle name="Normal 3 2 2 3 2 2" xfId="700" xr:uid="{D7897F63-594B-4DAD-B941-030CA1E5C408}"/>
    <cellStyle name="Normal 3 2 2 3 2 2 2" xfId="2458" xr:uid="{A5FDF5CE-BB33-4305-B561-9669F666F2E1}"/>
    <cellStyle name="Normal 3 2 2 3 2 2 3" xfId="3323" xr:uid="{8FDC05EE-DD63-4E77-AF84-9B59C514BA9D}"/>
    <cellStyle name="Normal 3 2 2 3 2 2 4" xfId="1598" xr:uid="{2CEF8A12-D6A0-490A-9721-5CC26C52B8D8}"/>
    <cellStyle name="Normal 3 2 2 3 2 3" xfId="2457" xr:uid="{1AA1E1F8-385A-452B-AA4A-7C5DEBE7B1C5}"/>
    <cellStyle name="Normal 3 2 2 3 2 4" xfId="3322" xr:uid="{4198C9B9-6A0B-4EA9-86FE-D9436CC3B2B4}"/>
    <cellStyle name="Normal 3 2 2 3 2 5" xfId="1597" xr:uid="{5683565A-3240-4A12-9CEA-BB42EE33D045}"/>
    <cellStyle name="Normal 3 2 2 3 3" xfId="701" xr:uid="{ECC9F8C5-081B-4588-AA52-3F45F81F1FCC}"/>
    <cellStyle name="Normal 3 2 2 3 3 2" xfId="2459" xr:uid="{4331520E-B255-4A40-A3D7-5C7C07DF8BB1}"/>
    <cellStyle name="Normal 3 2 2 3 3 3" xfId="3324" xr:uid="{0295AB25-C0BF-4BED-8DE5-B27BE0BE1BBF}"/>
    <cellStyle name="Normal 3 2 2 3 3 4" xfId="1599" xr:uid="{579F096D-0CDE-4D66-95C7-894AF114AB04}"/>
    <cellStyle name="Normal 3 2 2 3 4" xfId="2456" xr:uid="{B7EB7BFE-6BD2-43FD-86B8-3641DA63FB74}"/>
    <cellStyle name="Normal 3 2 2 3 5" xfId="3321" xr:uid="{299D8EC5-9E6B-4464-86AB-E8B731F372DE}"/>
    <cellStyle name="Normal 3 2 2 3 6" xfId="1596" xr:uid="{020DF065-25C0-400B-88C8-D0FC0C76438C}"/>
    <cellStyle name="Normal 3 2 2 4" xfId="702" xr:uid="{566048A9-88D4-4574-91B4-306CD59E5E51}"/>
    <cellStyle name="Normal 3 2 2 4 2" xfId="703" xr:uid="{7E99E61C-33D1-4750-ADBB-E9C49FBEB8A8}"/>
    <cellStyle name="Normal 3 2 2 4 2 2" xfId="704" xr:uid="{265FC7CE-8BB3-46EE-83B2-089E22812045}"/>
    <cellStyle name="Normal 3 2 2 4 2 2 2" xfId="2462" xr:uid="{BD999117-154F-4A73-9F47-61E6675ADDD9}"/>
    <cellStyle name="Normal 3 2 2 4 2 2 3" xfId="3327" xr:uid="{9AA13AE8-2FDC-430E-B41D-B0E96EA754C9}"/>
    <cellStyle name="Normal 3 2 2 4 2 2 4" xfId="1602" xr:uid="{44701CA8-73A7-45E4-B939-7414A1129C0F}"/>
    <cellStyle name="Normal 3 2 2 4 2 3" xfId="2461" xr:uid="{2E6BE94C-7B26-4E72-930A-04CA48505B5F}"/>
    <cellStyle name="Normal 3 2 2 4 2 4" xfId="3326" xr:uid="{113948E4-030E-449B-BB62-F93B55985F3D}"/>
    <cellStyle name="Normal 3 2 2 4 2 5" xfId="1601" xr:uid="{937F9070-89FD-4E26-BF08-DF748DA8F728}"/>
    <cellStyle name="Normal 3 2 2 4 3" xfId="705" xr:uid="{7D8BB6D3-E8F1-41A0-A43B-A984197EF5B1}"/>
    <cellStyle name="Normal 3 2 2 4 3 2" xfId="2463" xr:uid="{F610FA63-B52E-46B2-904E-4C03EA751085}"/>
    <cellStyle name="Normal 3 2 2 4 3 3" xfId="3328" xr:uid="{407794F9-CF33-4B3D-A290-BBF0E636FA56}"/>
    <cellStyle name="Normal 3 2 2 4 3 4" xfId="1603" xr:uid="{8DCE69C9-6E8F-41CC-87A5-D2AC8FDB474A}"/>
    <cellStyle name="Normal 3 2 2 4 4" xfId="2460" xr:uid="{DDD7A06D-1B3C-43CD-8490-80CD915EF37A}"/>
    <cellStyle name="Normal 3 2 2 4 5" xfId="3325" xr:uid="{0E8E4E1A-F56A-4BDA-91EC-5E9060F3AB67}"/>
    <cellStyle name="Normal 3 2 2 4 6" xfId="1600" xr:uid="{7F39B2B0-5FDC-405C-BDE9-EDFE945739BD}"/>
    <cellStyle name="Normal 3 2 2 5" xfId="706" xr:uid="{4498BB89-B864-421F-BB6E-449085AE8AD8}"/>
    <cellStyle name="Normal 3 2 2 5 2" xfId="707" xr:uid="{BEE51D17-757E-4A5D-9F72-C9A1FA2C0514}"/>
    <cellStyle name="Normal 3 2 2 5 2 2" xfId="2465" xr:uid="{C2C908F0-B02F-4149-B25F-C09CB472E077}"/>
    <cellStyle name="Normal 3 2 2 5 2 3" xfId="3330" xr:uid="{B83E1252-1C03-4682-8BF8-EBEEB0E4B3FF}"/>
    <cellStyle name="Normal 3 2 2 5 2 4" xfId="1605" xr:uid="{3700E48A-F179-464E-B7B5-A2D67F52951E}"/>
    <cellStyle name="Normal 3 2 2 5 3" xfId="2464" xr:uid="{5D2BFA66-B57F-49EC-8ADE-305D35F8B2D9}"/>
    <cellStyle name="Normal 3 2 2 5 4" xfId="3329" xr:uid="{22BF07D4-FBE6-42B3-BB81-A7D552CC2A1C}"/>
    <cellStyle name="Normal 3 2 2 5 5" xfId="1604" xr:uid="{D87B731B-E1FA-440C-BD21-FA50B10828CE}"/>
    <cellStyle name="Normal 3 2 2 6" xfId="708" xr:uid="{B8C92B9F-8386-4A1C-ACE4-3AB3142E1929}"/>
    <cellStyle name="Normal 3 2 2 6 2" xfId="2466" xr:uid="{D67ED339-6878-4349-8D29-CF6697C9C769}"/>
    <cellStyle name="Normal 3 2 2 6 3" xfId="3331" xr:uid="{568626F7-D04B-47F1-A616-99E08DAEEECD}"/>
    <cellStyle name="Normal 3 2 2 6 4" xfId="1606" xr:uid="{8A0EB5BF-16E5-4B7F-9CCC-A85BC7F59D68}"/>
    <cellStyle name="Normal 3 2 2 7" xfId="2447" xr:uid="{247419A0-F539-4FE1-8F4C-DF3FE51D92B2}"/>
    <cellStyle name="Normal 3 2 2 8" xfId="3312" xr:uid="{5C6F435E-621F-4BF7-8214-E53BA5008419}"/>
    <cellStyle name="Normal 3 2 2 9" xfId="1587" xr:uid="{1FE0DBD1-78AE-4093-9213-C9EAB785FF07}"/>
    <cellStyle name="Normal 3 2 3" xfId="709" xr:uid="{F7777BA1-D894-4509-935A-8A819AB5ED7E}"/>
    <cellStyle name="Normal 3 2 3 2" xfId="710" xr:uid="{7C5FAA0D-6F92-4C14-80F6-9DDB4A0CAB19}"/>
    <cellStyle name="Normal 3 2 3 2 2" xfId="711" xr:uid="{5D45C365-D40D-40AA-BE41-20DE39C46F84}"/>
    <cellStyle name="Normal 3 2 3 2 2 2" xfId="712" xr:uid="{775C7476-F9B4-417F-AFD5-9EA2F38521C7}"/>
    <cellStyle name="Normal 3 2 3 2 2 2 2" xfId="2470" xr:uid="{1B5270F4-8A1A-4021-B6E9-FF33CFB41BCD}"/>
    <cellStyle name="Normal 3 2 3 2 2 2 3" xfId="3335" xr:uid="{BCF1B223-0185-417D-8F8F-9874C7AD7700}"/>
    <cellStyle name="Normal 3 2 3 2 2 2 4" xfId="1610" xr:uid="{D39A1A29-F53F-4898-96B3-95960E353A7F}"/>
    <cellStyle name="Normal 3 2 3 2 2 3" xfId="2469" xr:uid="{5D5CF6DA-376D-47CE-9DDB-16281F9654AC}"/>
    <cellStyle name="Normal 3 2 3 2 2 4" xfId="3334" xr:uid="{EE340B83-0BE1-45D5-ADDC-F8100B4636A4}"/>
    <cellStyle name="Normal 3 2 3 2 2 5" xfId="1609" xr:uid="{E46A46A4-F5AA-444C-B0B5-A7E24FD8ECDA}"/>
    <cellStyle name="Normal 3 2 3 2 3" xfId="713" xr:uid="{E7BF92E8-01DC-4D3E-9763-7B6C8A6AC278}"/>
    <cellStyle name="Normal 3 2 3 2 3 2" xfId="2471" xr:uid="{F1936FD7-9557-4FD8-9884-0051ABA6A561}"/>
    <cellStyle name="Normal 3 2 3 2 3 3" xfId="3336" xr:uid="{28ECAFF6-935E-4C27-864E-DAED4CBCBEA2}"/>
    <cellStyle name="Normal 3 2 3 2 3 4" xfId="1611" xr:uid="{D0B51341-F8EC-4D7B-BFB8-2D284750FF0E}"/>
    <cellStyle name="Normal 3 2 3 2 4" xfId="2468" xr:uid="{D102275D-1562-4DB2-89A8-4D9967BCB6F8}"/>
    <cellStyle name="Normal 3 2 3 2 5" xfId="3333" xr:uid="{1B1B6825-10A1-4E4A-8DE1-E3CDF4E02F2C}"/>
    <cellStyle name="Normal 3 2 3 2 6" xfId="1608" xr:uid="{573AAD33-6944-4C30-B042-4A3B67908989}"/>
    <cellStyle name="Normal 3 2 3 3" xfId="714" xr:uid="{7700AAF2-49A7-441A-B865-0911529CEB94}"/>
    <cellStyle name="Normal 3 2 3 3 2" xfId="715" xr:uid="{25DA516C-F5DE-49FD-AC94-CC821CC1F880}"/>
    <cellStyle name="Normal 3 2 3 3 2 2" xfId="2473" xr:uid="{65EB540E-393B-4C8B-B1BC-3ECC41BBD82F}"/>
    <cellStyle name="Normal 3 2 3 3 2 3" xfId="3338" xr:uid="{68927034-465D-4604-BA6A-8BBB900A025F}"/>
    <cellStyle name="Normal 3 2 3 3 2 4" xfId="1613" xr:uid="{060EC7DA-3205-4F81-9051-F1908CD0985A}"/>
    <cellStyle name="Normal 3 2 3 3 3" xfId="2472" xr:uid="{92163FDC-CFBF-4668-B0D4-1D1A47DD2F95}"/>
    <cellStyle name="Normal 3 2 3 3 4" xfId="3337" xr:uid="{7356FC79-13D2-49D7-9305-09F6D7AAE5E6}"/>
    <cellStyle name="Normal 3 2 3 3 5" xfId="1612" xr:uid="{AA7E1FE4-5DF9-4848-8A39-799A2B766ED8}"/>
    <cellStyle name="Normal 3 2 3 4" xfId="716" xr:uid="{A9DAD83A-794B-43DA-9D86-8B1B4BFD87F9}"/>
    <cellStyle name="Normal 3 2 3 4 2" xfId="2474" xr:uid="{A268ACE6-A04D-49A0-B202-4F737E149120}"/>
    <cellStyle name="Normal 3 2 3 4 3" xfId="3339" xr:uid="{4E070701-8CE1-423B-8EC7-F45B8203472C}"/>
    <cellStyle name="Normal 3 2 3 4 4" xfId="1614" xr:uid="{1E6CE78B-8431-4A98-9864-E89176F75538}"/>
    <cellStyle name="Normal 3 2 3 5" xfId="2467" xr:uid="{337A5C3A-B60B-4508-8BBD-4529048206FC}"/>
    <cellStyle name="Normal 3 2 3 6" xfId="3332" xr:uid="{F8977956-8F7B-426C-9753-95C1A15D7456}"/>
    <cellStyle name="Normal 3 2 3 7" xfId="1607" xr:uid="{EE7C9590-5D81-46C3-9B4B-76B9ABC0FAE8}"/>
    <cellStyle name="Normal 3 2 4" xfId="717" xr:uid="{75987B48-2C41-473A-B3E9-2A9A632A8BAB}"/>
    <cellStyle name="Normal 3 2 4 2" xfId="718" xr:uid="{CBEB7D61-625F-4B8E-A049-7107BA099904}"/>
    <cellStyle name="Normal 3 2 4 2 2" xfId="719" xr:uid="{CBF5A475-03EA-4BC5-94FF-9414E6B35175}"/>
    <cellStyle name="Normal 3 2 4 2 2 2" xfId="2477" xr:uid="{8DAEEF0C-6BEA-4148-8F45-56E205057BF1}"/>
    <cellStyle name="Normal 3 2 4 2 2 3" xfId="3342" xr:uid="{F6DDE550-51D9-4D3C-B279-96D2DA35FB4C}"/>
    <cellStyle name="Normal 3 2 4 2 2 4" xfId="1617" xr:uid="{1F9F11B4-59EE-4E60-8E3E-7C5CA1FD2590}"/>
    <cellStyle name="Normal 3 2 4 2 3" xfId="2476" xr:uid="{91998077-5BCF-4B46-BDCE-0D0AE4DE6A10}"/>
    <cellStyle name="Normal 3 2 4 2 4" xfId="3341" xr:uid="{1903E065-7516-42ED-86F7-60B814DDC302}"/>
    <cellStyle name="Normal 3 2 4 2 5" xfId="1616" xr:uid="{91418E41-0A41-4FA0-B362-228D2282DB6A}"/>
    <cellStyle name="Normal 3 2 4 3" xfId="720" xr:uid="{4538E28C-B035-4376-901F-57D2F660E618}"/>
    <cellStyle name="Normal 3 2 4 3 2" xfId="2478" xr:uid="{6143687E-BC28-4E5C-AB84-7E04B7D5B018}"/>
    <cellStyle name="Normal 3 2 4 3 3" xfId="3343" xr:uid="{C6F4853A-15A0-41FA-8529-329B3403AA4B}"/>
    <cellStyle name="Normal 3 2 4 3 4" xfId="1618" xr:uid="{D182F315-C45F-4579-9945-2D28D7BB6C13}"/>
    <cellStyle name="Normal 3 2 4 4" xfId="2475" xr:uid="{0CE7FC0C-BEAC-4E5F-87D0-F2450D9785F1}"/>
    <cellStyle name="Normal 3 2 4 5" xfId="3340" xr:uid="{7BCA18FA-FD36-41A0-ACE1-0422D2BC100D}"/>
    <cellStyle name="Normal 3 2 4 6" xfId="1615" xr:uid="{B0B7B3FD-F3EF-4AB9-B962-C15A0A0AAF1F}"/>
    <cellStyle name="Normal 3 2 5" xfId="721" xr:uid="{3C15C0BE-159C-4BDA-81C9-E371D3203D02}"/>
    <cellStyle name="Normal 3 2 6" xfId="722" xr:uid="{D36F4CB6-D186-4BA6-BB07-197F24C0AFCD}"/>
    <cellStyle name="Normal 3 2 6 2" xfId="723" xr:uid="{61483AB5-5D0A-4906-932A-D42CCD492C4C}"/>
    <cellStyle name="Normal 3 2 6 2 2" xfId="724" xr:uid="{CDB29061-AE22-45DE-90B1-A0F7515E3A19}"/>
    <cellStyle name="Normal 3 2 6 2 2 2" xfId="2481" xr:uid="{73CD0FAB-0AE2-4754-AFAE-36F1821A922B}"/>
    <cellStyle name="Normal 3 2 6 2 2 3" xfId="3346" xr:uid="{1C0596B5-5EC1-40B7-9858-87BBEF3CE2A6}"/>
    <cellStyle name="Normal 3 2 6 2 2 4" xfId="1621" xr:uid="{1ACEC529-403E-4CF0-A4D9-DA459DD48AAB}"/>
    <cellStyle name="Normal 3 2 6 2 3" xfId="2480" xr:uid="{89730407-818D-40D5-A7E9-955363821616}"/>
    <cellStyle name="Normal 3 2 6 2 4" xfId="3345" xr:uid="{85FF9FD3-D8A6-4D69-B9B4-7C9587AD3457}"/>
    <cellStyle name="Normal 3 2 6 2 5" xfId="1620" xr:uid="{4197C08C-9C63-4C03-ACC9-EE78A8C12B3F}"/>
    <cellStyle name="Normal 3 2 6 3" xfId="725" xr:uid="{F40B7711-5978-41B5-9782-FFBEA49568C6}"/>
    <cellStyle name="Normal 3 2 6 3 2" xfId="2482" xr:uid="{880FF17F-DE2D-477B-9F4B-7D2E78513EDC}"/>
    <cellStyle name="Normal 3 2 6 3 3" xfId="3347" xr:uid="{B69D0240-0A95-4E12-8CFB-4BBAB706E2A1}"/>
    <cellStyle name="Normal 3 2 6 3 4" xfId="1622" xr:uid="{AA65C30D-434A-43F7-906F-FC99923B61A6}"/>
    <cellStyle name="Normal 3 2 6 4" xfId="2479" xr:uid="{4C1A01B6-CD87-426B-8961-5090884AC6D1}"/>
    <cellStyle name="Normal 3 2 6 5" xfId="3344" xr:uid="{2DC1D5CD-89C0-4C7E-96EC-5AC01ADAAB73}"/>
    <cellStyle name="Normal 3 2 6 6" xfId="1619" xr:uid="{CC995574-42A7-4EBF-ABA5-62872F82A7FE}"/>
    <cellStyle name="Normal 3 2 7" xfId="726" xr:uid="{1A5E2A1F-19F5-4272-B74C-03C8ADC4977F}"/>
    <cellStyle name="Normal 3 2 7 2" xfId="727" xr:uid="{CB842CBD-B758-41DE-9E14-4C74972617CA}"/>
    <cellStyle name="Normal 3 2 7 2 2" xfId="728" xr:uid="{71169295-40D2-47ED-A7F1-B7F843BF1963}"/>
    <cellStyle name="Normal 3 2 7 2 2 2" xfId="2485" xr:uid="{95D9C2EC-AC8D-4C0A-9F7C-9D85C6997073}"/>
    <cellStyle name="Normal 3 2 7 2 2 3" xfId="3350" xr:uid="{AF5C65B5-C750-485E-8659-94CB669E69DA}"/>
    <cellStyle name="Normal 3 2 7 2 2 4" xfId="1625" xr:uid="{23432F20-9C9F-4F84-928D-012F0EC38F6F}"/>
    <cellStyle name="Normal 3 2 7 2 3" xfId="2484" xr:uid="{5E7E5ECE-7112-4E27-839E-C2DFA0845EE4}"/>
    <cellStyle name="Normal 3 2 7 2 4" xfId="3349" xr:uid="{B5DEFF42-4D40-48D4-935D-7684064457A2}"/>
    <cellStyle name="Normal 3 2 7 2 5" xfId="1624" xr:uid="{8EB72DBF-5AB0-4C26-868F-EC38C41B9673}"/>
    <cellStyle name="Normal 3 2 7 3" xfId="729" xr:uid="{81D0F847-F1B5-45F7-945B-9B43247768BB}"/>
    <cellStyle name="Normal 3 2 7 3 2" xfId="2486" xr:uid="{68D992ED-FDF5-42DD-8467-399E08EBD2F8}"/>
    <cellStyle name="Normal 3 2 7 3 3" xfId="3351" xr:uid="{BF06EE48-27DE-4373-9D43-86896399CAC8}"/>
    <cellStyle name="Normal 3 2 7 3 4" xfId="1626" xr:uid="{03839DC1-8815-46B8-A210-53E717F33CC0}"/>
    <cellStyle name="Normal 3 2 7 4" xfId="2483" xr:uid="{64AEE2BF-9B19-4A0B-B98D-B6CDC998696D}"/>
    <cellStyle name="Normal 3 2 7 5" xfId="3348" xr:uid="{803D3F06-3C1D-48A7-A0D9-B79EC023E2A7}"/>
    <cellStyle name="Normal 3 2 7 6" xfId="1623" xr:uid="{1A4690FD-E875-4448-B1A6-31D754AFFB82}"/>
    <cellStyle name="Normal 3 3" xfId="730" xr:uid="{D67CB246-BD62-4D33-B59C-E222F85A20A9}"/>
    <cellStyle name="Normal 3 3 2" xfId="731" xr:uid="{8B796EA0-D31C-4040-9A80-A76BB61007A1}"/>
    <cellStyle name="Normal 3 3 2 2" xfId="732" xr:uid="{019AC0CD-6D85-4529-B059-624469E35D48}"/>
    <cellStyle name="Normal 3 3 2 2 2" xfId="733" xr:uid="{0B3098D8-D9C9-492F-96E8-4056CDDCFE31}"/>
    <cellStyle name="Normal 3 3 2 2 2 2" xfId="734" xr:uid="{23B1109F-FB0E-4B96-8CA5-1502FB9A217A}"/>
    <cellStyle name="Normal 3 3 2 2 2 2 2" xfId="2490" xr:uid="{590E7621-26A7-48FD-922F-AA2D9B72ACC2}"/>
    <cellStyle name="Normal 3 3 2 2 2 2 3" xfId="3355" xr:uid="{4B292D37-AE83-4DDF-B3D5-7EC158A73711}"/>
    <cellStyle name="Normal 3 3 2 2 2 2 4" xfId="1630" xr:uid="{AE3453A4-4F93-4407-9344-20A9032894C3}"/>
    <cellStyle name="Normal 3 3 2 2 2 3" xfId="2489" xr:uid="{DBF463D6-BDEC-423B-9DEA-8FFAE4AB9571}"/>
    <cellStyle name="Normal 3 3 2 2 2 4" xfId="3354" xr:uid="{2583AC03-78B4-492B-AE7E-0C4C316E6191}"/>
    <cellStyle name="Normal 3 3 2 2 2 5" xfId="1629" xr:uid="{769B4A1D-903D-4087-8EC6-AA6C529E3AE8}"/>
    <cellStyle name="Normal 3 3 2 2 3" xfId="735" xr:uid="{99132380-225D-4978-8A2F-5CDBFB1D5107}"/>
    <cellStyle name="Normal 3 3 2 2 3 2" xfId="2491" xr:uid="{E942AC95-671B-41C9-B5EA-BD5B58FCE530}"/>
    <cellStyle name="Normal 3 3 2 2 3 3" xfId="3356" xr:uid="{E0D20823-1B2C-47F5-98C6-286C6236DF7B}"/>
    <cellStyle name="Normal 3 3 2 2 3 4" xfId="1631" xr:uid="{0A79D030-0DF5-4BEE-B4A7-AB6D7C556140}"/>
    <cellStyle name="Normal 3 3 2 2 4" xfId="2488" xr:uid="{E430A932-48DB-4DB9-9297-6A772814A3C2}"/>
    <cellStyle name="Normal 3 3 2 2 5" xfId="3353" xr:uid="{79A1EB00-144D-4BD6-9450-FA2C84C7DEAA}"/>
    <cellStyle name="Normal 3 3 2 2 6" xfId="1628" xr:uid="{6C6BFB7E-6A59-4ED2-8739-DCDC0FB253C6}"/>
    <cellStyle name="Normal 3 3 2 3" xfId="736" xr:uid="{4C712002-2BA2-4044-A3A0-FBFC3DE58030}"/>
    <cellStyle name="Normal 3 3 2 3 2" xfId="737" xr:uid="{EEC2C7C7-360E-43DF-81AE-7E996EDCE46F}"/>
    <cellStyle name="Normal 3 3 2 3 2 2" xfId="738" xr:uid="{C65BD879-BADF-41A5-8A96-AA61EBF0E128}"/>
    <cellStyle name="Normal 3 3 2 3 3" xfId="739" xr:uid="{811CDBBF-BBAD-43BB-8D0D-6A39A10E299A}"/>
    <cellStyle name="Normal 3 3 2 3 3 2" xfId="740" xr:uid="{0C52F58A-AE55-4D13-AEED-5B82D81A7EF5}"/>
    <cellStyle name="Normal 3 3 2 3 3 2 2" xfId="2493" xr:uid="{CC253E30-AC6E-4F04-8E15-6B50530C0692}"/>
    <cellStyle name="Normal 3 3 2 3 3 2 3" xfId="3358" xr:uid="{4F56DE16-8D90-46E0-8863-C1A95AEA5070}"/>
    <cellStyle name="Normal 3 3 2 3 3 2 4" xfId="1633" xr:uid="{F0C01CE2-1918-45EB-AB10-BA23ECB02355}"/>
    <cellStyle name="Normal 3 3 2 3 3 3" xfId="2492" xr:uid="{C69CE823-CEF1-4B3B-94FA-95B690149444}"/>
    <cellStyle name="Normal 3 3 2 3 3 4" xfId="3357" xr:uid="{E7F84115-8F7C-4FB9-A7A8-6EB97483DC1D}"/>
    <cellStyle name="Normal 3 3 2 3 3 5" xfId="1632" xr:uid="{86C6687B-A074-4524-AC6A-94F55F8C498A}"/>
    <cellStyle name="Normal 3 3 2 4" xfId="741" xr:uid="{978483AC-2BE3-4B97-833E-7F25E2EBCD18}"/>
    <cellStyle name="Normal 3 3 2 4 2" xfId="742" xr:uid="{24AFC55C-488B-43E9-82BA-916AE378F1E1}"/>
    <cellStyle name="Normal 3 3 2 4 2 2" xfId="743" xr:uid="{D4A9351A-C294-46E8-96B1-9B1F665FE9B7}"/>
    <cellStyle name="Normal 3 3 2 4 2 2 2" xfId="2495" xr:uid="{1FFCC7B9-CC95-4230-A897-2A033257815D}"/>
    <cellStyle name="Normal 3 3 2 4 2 2 3" xfId="3360" xr:uid="{0A08C993-5EA1-4F99-A744-CA077F9B553E}"/>
    <cellStyle name="Normal 3 3 2 4 2 2 4" xfId="1635" xr:uid="{BB13579D-3265-40E1-8C94-67256C759F2E}"/>
    <cellStyle name="Normal 3 3 2 4 2 3" xfId="2494" xr:uid="{9A3B00C0-0B1F-4CB8-99EC-FB7046A086EE}"/>
    <cellStyle name="Normal 3 3 2 4 2 4" xfId="3359" xr:uid="{2DCB08C2-5942-41DB-8313-AA36592CF019}"/>
    <cellStyle name="Normal 3 3 2 4 2 5" xfId="1634" xr:uid="{172C55DB-2657-4BB1-905A-90807751E01C}"/>
    <cellStyle name="Normal 3 3 2 5" xfId="744" xr:uid="{BC9AE9C6-F1D1-41AF-934D-90F54514E75F}"/>
    <cellStyle name="Normal 3 3 2 5 2" xfId="2496" xr:uid="{DA60B1E6-CB8D-44B2-B2AB-02AAC0DAE2E9}"/>
    <cellStyle name="Normal 3 3 2 5 3" xfId="3361" xr:uid="{EAAA7308-B86D-40F4-A8D5-5597EE8B7096}"/>
    <cellStyle name="Normal 3 3 2 5 4" xfId="1636" xr:uid="{18348349-AC2B-4490-A790-D9E2FE203977}"/>
    <cellStyle name="Normal 3 3 2 6" xfId="2487" xr:uid="{3D441F4B-F52A-4967-8037-4296750AC259}"/>
    <cellStyle name="Normal 3 3 2 7" xfId="3352" xr:uid="{95B9FF26-0028-4955-A53C-0B63D4D14902}"/>
    <cellStyle name="Normal 3 3 2 8" xfId="1627" xr:uid="{C02C3D50-9476-49F2-803A-F0551E99BAB5}"/>
    <cellStyle name="Normal 3 3 3" xfId="745" xr:uid="{70567938-895E-43D1-82D8-CA26C0FB98D1}"/>
    <cellStyle name="Normal 3 3 3 2" xfId="746" xr:uid="{B7975BF6-CBBC-4829-90C0-E6EC2206F6EA}"/>
    <cellStyle name="Normal 3 3 3 2 2" xfId="747" xr:uid="{F3106653-2062-41FC-B67D-3692ACC6A86A}"/>
    <cellStyle name="Normal 3 3 3 2 2 2" xfId="2499" xr:uid="{4A5CB977-43AD-480A-8104-AC87D8F22D50}"/>
    <cellStyle name="Normal 3 3 3 2 2 3" xfId="3364" xr:uid="{3FFD5F77-F127-44BE-8223-A9719C80238F}"/>
    <cellStyle name="Normal 3 3 3 2 2 4" xfId="1639" xr:uid="{9CC5A77C-A632-4A7C-BA6F-20B3B1056B60}"/>
    <cellStyle name="Normal 3 3 3 2 3" xfId="2498" xr:uid="{1BB3D678-88D9-4A1B-B697-058140CBF4AE}"/>
    <cellStyle name="Normal 3 3 3 2 4" xfId="3363" xr:uid="{99CF8685-6360-41B2-8862-78735CB6D8BB}"/>
    <cellStyle name="Normal 3 3 3 2 5" xfId="1638" xr:uid="{A38E0954-4FDF-43BE-856F-E824B885A9A6}"/>
    <cellStyle name="Normal 3 3 3 3" xfId="748" xr:uid="{E0A389F1-B2CE-4A04-8A55-422F8B7CC18C}"/>
    <cellStyle name="Normal 3 3 3 3 2" xfId="2500" xr:uid="{BDD8B7B9-B1A0-4200-AB2C-8FEA580FDB39}"/>
    <cellStyle name="Normal 3 3 3 3 3" xfId="3365" xr:uid="{348E5D48-6759-44AA-9879-CCE3753B39A2}"/>
    <cellStyle name="Normal 3 3 3 3 4" xfId="1640" xr:uid="{70AA79C9-6A59-4B99-92B9-AA447B39C0A7}"/>
    <cellStyle name="Normal 3 3 3 4" xfId="2497" xr:uid="{A79694CA-F49B-44C1-B704-997EE4DD77CE}"/>
    <cellStyle name="Normal 3 3 3 5" xfId="3362" xr:uid="{BF00271A-6AB4-4EA9-BDB6-8BD07E5EE211}"/>
    <cellStyle name="Normal 3 3 3 6" xfId="1637" xr:uid="{3B2D5B33-E054-49E3-A08F-A88ADCE77AA0}"/>
    <cellStyle name="Normal 3 3 4" xfId="749" xr:uid="{F3CFEC7C-A9EC-498E-858B-CB957273D25F}"/>
    <cellStyle name="Normal 3 3 4 2" xfId="750" xr:uid="{49B7977A-73DF-4D3A-A4B7-3A613ABAACD2}"/>
    <cellStyle name="Normal 3 3 4 2 2" xfId="751" xr:uid="{6E61920D-904E-4092-83B0-BB7F99939FC9}"/>
    <cellStyle name="Normal 3 3 4 2 2 2" xfId="2503" xr:uid="{367C503F-6720-454A-BE1B-3510C3598E6F}"/>
    <cellStyle name="Normal 3 3 4 2 2 3" xfId="3368" xr:uid="{8DC7F41E-DD3C-42E7-B5DF-D99BAF2943C7}"/>
    <cellStyle name="Normal 3 3 4 2 2 4" xfId="1643" xr:uid="{C1CC8608-8B08-4A82-98AE-63AEAD3E659F}"/>
    <cellStyle name="Normal 3 3 4 2 3" xfId="2502" xr:uid="{AFFBBF83-AE53-4876-BE1B-5234396E5269}"/>
    <cellStyle name="Normal 3 3 4 2 4" xfId="3367" xr:uid="{F7B7002A-E73E-43B8-9C65-5D38B303CC85}"/>
    <cellStyle name="Normal 3 3 4 2 5" xfId="1642" xr:uid="{9419E03B-1062-409B-A77A-684F81C46A4B}"/>
    <cellStyle name="Normal 3 3 4 3" xfId="752" xr:uid="{D5DF03D1-0235-4214-A608-8DCD337182B7}"/>
    <cellStyle name="Normal 3 3 4 3 2" xfId="2504" xr:uid="{64BB4BB1-F74C-4978-BB41-1EBD70D6C898}"/>
    <cellStyle name="Normal 3 3 4 3 3" xfId="3369" xr:uid="{0093CF94-1B07-45BF-91DB-A701D38A3045}"/>
    <cellStyle name="Normal 3 3 4 3 4" xfId="1644" xr:uid="{968F736F-1A38-4C82-A254-D873E76945FE}"/>
    <cellStyle name="Normal 3 3 4 4" xfId="2501" xr:uid="{7BD954BC-FE5D-4031-A776-2939A17240DD}"/>
    <cellStyle name="Normal 3 3 4 5" xfId="3366" xr:uid="{AA47F6CA-CCA3-45F4-B8E2-1578B795F790}"/>
    <cellStyle name="Normal 3 3 4 6" xfId="1641" xr:uid="{E0A502DC-0622-41B7-A4D2-96375DAD03D3}"/>
    <cellStyle name="Normal 3 3 5" xfId="753" xr:uid="{CD2A1D45-8D9F-47EB-9B20-6260142E6567}"/>
    <cellStyle name="Normal 3 3 5 2" xfId="754" xr:uid="{75422C6A-AF01-43B3-ACE9-C08C9C248AE8}"/>
    <cellStyle name="Normal 3 3 5 2 2" xfId="755" xr:uid="{3C2BD6DE-C7A2-4EAA-ABF1-CBFC450A9A70}"/>
    <cellStyle name="Normal 3 3 5 2 2 2" xfId="2507" xr:uid="{B6032DA4-B9FE-4507-8D1F-9DB50E81EC40}"/>
    <cellStyle name="Normal 3 3 5 2 2 3" xfId="3372" xr:uid="{A228F7E5-1C5D-4B9F-B4AD-ACC6CC875007}"/>
    <cellStyle name="Normal 3 3 5 2 2 4" xfId="1647" xr:uid="{FDF05CDA-BCC1-40ED-B01F-15F213CC488E}"/>
    <cellStyle name="Normal 3 3 5 2 3" xfId="2506" xr:uid="{E46C4F94-D2FC-43DC-9405-DD5A7A12AECD}"/>
    <cellStyle name="Normal 3 3 5 2 4" xfId="3371" xr:uid="{CD532636-A963-40AB-8238-E34BB54A164E}"/>
    <cellStyle name="Normal 3 3 5 2 5" xfId="1646" xr:uid="{0193894C-06EC-4BC6-83F2-C3140F8BEC03}"/>
    <cellStyle name="Normal 3 3 5 3" xfId="756" xr:uid="{FDAFEE01-4373-4099-A938-6E0E18D57027}"/>
    <cellStyle name="Normal 3 3 5 3 2" xfId="2508" xr:uid="{F3D6D850-6C19-43D6-9DEC-F7ADEFEBDAFC}"/>
    <cellStyle name="Normal 3 3 5 3 3" xfId="3373" xr:uid="{D1E9C774-1925-43BF-B2C3-D92DB4B785B6}"/>
    <cellStyle name="Normal 3 3 5 3 4" xfId="1648" xr:uid="{B7040691-538B-408C-8B81-B6E438FA6797}"/>
    <cellStyle name="Normal 3 3 5 4" xfId="2505" xr:uid="{EDFDE2D7-C9FB-48A4-B507-3E6108515156}"/>
    <cellStyle name="Normal 3 3 5 5" xfId="3370" xr:uid="{D2DFCF15-A503-4FC8-8A5C-4E181250E24D}"/>
    <cellStyle name="Normal 3 3 5 6" xfId="1645" xr:uid="{FAD33335-11DB-40F5-B740-CE82D386581A}"/>
    <cellStyle name="Normal 3 3 6" xfId="757" xr:uid="{2D3F8685-6A12-44A6-94E5-8A4BAD1834AC}"/>
    <cellStyle name="Normal 3 4" xfId="758" xr:uid="{8478CEBB-C527-4835-8861-136094387669}"/>
    <cellStyle name="Normal 3 4 2" xfId="759" xr:uid="{ADC9586E-D36F-41B6-884E-C1D3A2F40787}"/>
    <cellStyle name="Normal 3 4 2 2" xfId="760" xr:uid="{B47F7DD6-ACA1-4670-A8D6-455E2D948F5D}"/>
    <cellStyle name="Normal 3 4 2 2 2" xfId="761" xr:uid="{1A9E3B5E-6C3A-4309-B619-1B2A592070F5}"/>
    <cellStyle name="Normal 3 4 2 2 2 2" xfId="762" xr:uid="{E9E043A5-75E2-4B4C-9F52-7C770DF352EC}"/>
    <cellStyle name="Normal 3 4 2 2 2 2 2" xfId="2512" xr:uid="{9528A7FE-1F3F-43CF-B373-8A3190125228}"/>
    <cellStyle name="Normal 3 4 2 2 2 2 3" xfId="3377" xr:uid="{A1FF08B1-F4CD-4151-88CB-4FABF8A98506}"/>
    <cellStyle name="Normal 3 4 2 2 2 2 4" xfId="1652" xr:uid="{80C22567-32BB-45C6-A6BA-6722E5A7292B}"/>
    <cellStyle name="Normal 3 4 2 2 2 3" xfId="2511" xr:uid="{505555D4-FC1E-480F-A1A3-8720FDDC1DF9}"/>
    <cellStyle name="Normal 3 4 2 2 2 4" xfId="3376" xr:uid="{C8C3975E-202E-409E-A57E-71F26A5DBA31}"/>
    <cellStyle name="Normal 3 4 2 2 2 5" xfId="1651" xr:uid="{8A94A832-9290-4F87-B89F-1D140EBE3795}"/>
    <cellStyle name="Normal 3 4 2 2 3" xfId="763" xr:uid="{42322AA4-5E52-4611-8FE7-BA12B908C600}"/>
    <cellStyle name="Normal 3 4 2 2 3 2" xfId="2513" xr:uid="{11D4F891-DD25-461B-BD66-7A18F4D76A76}"/>
    <cellStyle name="Normal 3 4 2 2 3 3" xfId="3378" xr:uid="{16BD829E-DF71-4313-94EC-945149F4980E}"/>
    <cellStyle name="Normal 3 4 2 2 3 4" xfId="1653" xr:uid="{7E79A2E1-2D4A-4E5E-AB2E-C287F54AFCE6}"/>
    <cellStyle name="Normal 3 4 2 2 4" xfId="2510" xr:uid="{478BA0AE-5418-4A84-A214-33B2DE51FF23}"/>
    <cellStyle name="Normal 3 4 2 2 5" xfId="3375" xr:uid="{99BB65A9-4C87-45A4-9D4D-C1FB3BA63419}"/>
    <cellStyle name="Normal 3 4 2 2 6" xfId="1650" xr:uid="{00002965-48D6-4CEB-85B5-28A732F5FD4B}"/>
    <cellStyle name="Normal 3 4 2 3" xfId="764" xr:uid="{660FF2EF-D82E-4895-99AE-FF6D2CB3C0AA}"/>
    <cellStyle name="Normal 3 4 2 3 2" xfId="765" xr:uid="{A5AF76C7-711D-40D7-821C-CCA6F6A1C607}"/>
    <cellStyle name="Normal 3 4 2 3 2 2" xfId="2515" xr:uid="{A3D39D44-C13E-4690-9E88-F4A0B3926F18}"/>
    <cellStyle name="Normal 3 4 2 3 2 3" xfId="3380" xr:uid="{EABBADFF-5133-4357-B009-80E2F4994A42}"/>
    <cellStyle name="Normal 3 4 2 3 2 4" xfId="1655" xr:uid="{8B82BF57-8737-4D78-88C1-90C3B3DBAA52}"/>
    <cellStyle name="Normal 3 4 2 3 3" xfId="2514" xr:uid="{4E0E5551-CD9D-437D-8EBA-03A3972320E4}"/>
    <cellStyle name="Normal 3 4 2 3 4" xfId="3379" xr:uid="{DCF3B8D0-C4FD-49D7-A836-F13B84560B6F}"/>
    <cellStyle name="Normal 3 4 2 3 5" xfId="1654" xr:uid="{9368225F-E8F9-4AF1-A8FC-C0A4BE8FBF92}"/>
    <cellStyle name="Normal 3 4 2 4" xfId="766" xr:uid="{21734E5E-ACD1-4837-8EE5-4C6599962D16}"/>
    <cellStyle name="Normal 3 4 2 4 2" xfId="2516" xr:uid="{D89843D1-5D12-4F39-97A9-2A8345F74AA6}"/>
    <cellStyle name="Normal 3 4 2 4 3" xfId="3381" xr:uid="{80A7CE47-8A24-4890-BF6A-984D5B7B0649}"/>
    <cellStyle name="Normal 3 4 2 4 4" xfId="1656" xr:uid="{0D938441-2ECC-48A1-ACB8-CD885D59D295}"/>
    <cellStyle name="Normal 3 4 2 5" xfId="2509" xr:uid="{28D93B30-835A-40F3-8B51-4C1EC46DC674}"/>
    <cellStyle name="Normal 3 4 2 6" xfId="3374" xr:uid="{CD2A6A0F-17E5-43A4-B214-575A478E2302}"/>
    <cellStyle name="Normal 3 4 2 7" xfId="1649" xr:uid="{6BA33590-6C3C-4EE3-AE62-948976BA0D66}"/>
    <cellStyle name="Normal 3 4 3" xfId="767" xr:uid="{EDBB73EF-2ABA-44F4-9E47-15A914967199}"/>
    <cellStyle name="Normal 3 4 3 2" xfId="768" xr:uid="{C75D6AEB-AE88-4523-987E-46C8031B726D}"/>
    <cellStyle name="Normal 3 4 3 2 2" xfId="769" xr:uid="{A7EA33C0-3F30-44F4-8F98-D3F205A5DDBC}"/>
    <cellStyle name="Normal 3 4 3 2 2 2" xfId="2519" xr:uid="{51CD5BC8-40B4-4C1F-9FD2-F378A337F9C6}"/>
    <cellStyle name="Normal 3 4 3 2 2 3" xfId="3384" xr:uid="{07A46854-A790-47CE-8159-F084463C05DD}"/>
    <cellStyle name="Normal 3 4 3 2 2 4" xfId="1659" xr:uid="{450D253E-1300-4AB4-AA52-D2A8A380D98C}"/>
    <cellStyle name="Normal 3 4 3 2 3" xfId="2518" xr:uid="{9A8937B8-06FC-4BFB-B299-321DF1D8CF3A}"/>
    <cellStyle name="Normal 3 4 3 2 4" xfId="3383" xr:uid="{76E71D0B-E40A-428B-A886-7D6F92F39304}"/>
    <cellStyle name="Normal 3 4 3 2 5" xfId="1658" xr:uid="{906D17F1-16D6-4451-A057-1ED38CFDE5EB}"/>
    <cellStyle name="Normal 3 4 3 3" xfId="770" xr:uid="{1D74C723-9142-4C17-AD07-8440935E0D39}"/>
    <cellStyle name="Normal 3 4 3 3 2" xfId="2520" xr:uid="{21B34B7B-2D3D-4CCB-9926-778659854EB0}"/>
    <cellStyle name="Normal 3 4 3 3 3" xfId="3385" xr:uid="{19E1ACE3-19E8-4903-A821-06C61C528E42}"/>
    <cellStyle name="Normal 3 4 3 3 4" xfId="1660" xr:uid="{2CF82C0F-BF42-4CCA-B1BB-21B1451E2F6D}"/>
    <cellStyle name="Normal 3 4 3 4" xfId="2517" xr:uid="{9A3DB86C-5961-4226-9288-9DF99778A149}"/>
    <cellStyle name="Normal 3 4 3 5" xfId="3382" xr:uid="{D2F57126-FED2-4A65-887F-EED65A3A0428}"/>
    <cellStyle name="Normal 3 4 3 6" xfId="1657" xr:uid="{A4BEF8E7-29FC-4FD2-8D38-81126386DE0E}"/>
    <cellStyle name="Normal 3 4 4" xfId="771" xr:uid="{8F466EB7-BB65-4F2C-88D1-01D5FBBCE57A}"/>
    <cellStyle name="Normal 3 4 4 2" xfId="772" xr:uid="{65C07384-B5F6-4B52-9352-A1EB966206F6}"/>
    <cellStyle name="Normal 3 4 4 2 2" xfId="773" xr:uid="{21B02EAD-C22D-49F2-A934-193A0BBCA9E9}"/>
    <cellStyle name="Normal 3 4 4 2 2 2" xfId="2523" xr:uid="{FF75A1E2-A789-4FE7-9174-E0BA9428FC27}"/>
    <cellStyle name="Normal 3 4 4 2 2 3" xfId="3388" xr:uid="{B0E1E38B-488E-4EF0-858A-0095A695C5A6}"/>
    <cellStyle name="Normal 3 4 4 2 2 4" xfId="1663" xr:uid="{1DA582A0-051C-455A-9CE9-FD01403E6438}"/>
    <cellStyle name="Normal 3 4 4 2 3" xfId="2522" xr:uid="{1F567DBD-1B5E-40C7-A951-B59BC01AA1BB}"/>
    <cellStyle name="Normal 3 4 4 2 4" xfId="3387" xr:uid="{BE016BA6-2064-40BE-AF7A-C07838690CF4}"/>
    <cellStyle name="Normal 3 4 4 2 5" xfId="1662" xr:uid="{E5598B77-A7B7-4A35-99F6-046DD6880EDD}"/>
    <cellStyle name="Normal 3 4 4 3" xfId="774" xr:uid="{4D377FCB-335F-47FC-B783-D92C7AECE9D1}"/>
    <cellStyle name="Normal 3 4 4 3 2" xfId="2524" xr:uid="{2E2CAA02-07EF-4AFB-93C2-5BDE48BA05E8}"/>
    <cellStyle name="Normal 3 4 4 3 3" xfId="3389" xr:uid="{C3457D21-D59F-4D95-863C-FD7533109714}"/>
    <cellStyle name="Normal 3 4 4 3 4" xfId="1664" xr:uid="{C9FA0C68-F5A0-49EC-B3BC-7E99E77691D3}"/>
    <cellStyle name="Normal 3 4 4 4" xfId="2521" xr:uid="{5680DACF-B56E-4B06-89FB-57BD2D20FDE4}"/>
    <cellStyle name="Normal 3 4 4 5" xfId="3386" xr:uid="{EF92B8D1-C09A-4B43-9648-A06A3D2D6856}"/>
    <cellStyle name="Normal 3 4 4 6" xfId="1661" xr:uid="{B8E288CE-C8D3-463F-8BD1-FAF16497AFD2}"/>
    <cellStyle name="Normal 3 4 5" xfId="775" xr:uid="{0C93FAB4-32D5-407B-BB09-0E848DFAE682}"/>
    <cellStyle name="Normal 3 4 5 2" xfId="776" xr:uid="{C88E87AA-72FC-4D4E-8406-5AACCF07A476}"/>
    <cellStyle name="Normal 3 4 5 2 2" xfId="777" xr:uid="{FC8779E3-2437-41E6-9B29-0A50E16512A9}"/>
    <cellStyle name="Normal 3 4 5 2 2 2" xfId="2527" xr:uid="{D3B9599C-C19D-45E2-B821-58AC8933F206}"/>
    <cellStyle name="Normal 3 4 5 2 2 3" xfId="3392" xr:uid="{E27D29E8-9B0D-4CC8-9075-7CFE1E8115B6}"/>
    <cellStyle name="Normal 3 4 5 2 2 4" xfId="1667" xr:uid="{CCEC2752-0701-412B-B2E2-D808DC88865E}"/>
    <cellStyle name="Normal 3 4 5 2 3" xfId="2526" xr:uid="{B1399C47-6869-4F7B-8D59-DF2CA1887AB7}"/>
    <cellStyle name="Normal 3 4 5 2 4" xfId="3391" xr:uid="{89842C78-AAA5-4EF3-80C7-D641B853811F}"/>
    <cellStyle name="Normal 3 4 5 2 5" xfId="1666" xr:uid="{A143E212-D2EC-419F-8923-47FFD39ABA65}"/>
    <cellStyle name="Normal 3 4 5 3" xfId="778" xr:uid="{7477BD7B-946F-4FFB-9C3A-BAA6883FFB21}"/>
    <cellStyle name="Normal 3 4 5 3 2" xfId="2528" xr:uid="{07FE1705-94F0-42F0-9CEC-779494586FBE}"/>
    <cellStyle name="Normal 3 4 5 3 3" xfId="3393" xr:uid="{C33D8158-F401-45DB-B74D-4B18976A8F18}"/>
    <cellStyle name="Normal 3 4 5 3 4" xfId="1668" xr:uid="{2D95D7A2-E11E-47AA-A894-D764797CF092}"/>
    <cellStyle name="Normal 3 4 5 4" xfId="2525" xr:uid="{FAE637E0-D9BD-4587-8D20-FBFEECED4F7B}"/>
    <cellStyle name="Normal 3 4 5 5" xfId="3390" xr:uid="{2DF9A9E9-3552-4C1A-A39D-BCF25D279371}"/>
    <cellStyle name="Normal 3 4 5 6" xfId="1665" xr:uid="{9EB8416A-3540-420F-B046-61134BDA9658}"/>
    <cellStyle name="Normal 3 5" xfId="779" xr:uid="{D49354DE-85E4-494D-8E3C-7B5CD4596648}"/>
    <cellStyle name="Normal 3 5 2" xfId="780" xr:uid="{361E52DF-0D36-4A2E-A962-A3AAA4A2F712}"/>
    <cellStyle name="Normal 3 5 2 2" xfId="781" xr:uid="{823CD4A5-5E3E-4AF6-8F11-CBA60A3CA4D0}"/>
    <cellStyle name="Normal 3 5 2 2 2" xfId="782" xr:uid="{3F9DD57C-213A-4D34-BB9E-B9E5C5DC31FF}"/>
    <cellStyle name="Normal 3 5 2 2 2 2" xfId="2532" xr:uid="{0CAA9F18-95FC-49F7-B144-C18491EFE373}"/>
    <cellStyle name="Normal 3 5 2 2 2 3" xfId="3397" xr:uid="{04ABEF9D-1F7A-4BE0-B5B8-F5FD21D61F27}"/>
    <cellStyle name="Normal 3 5 2 2 2 4" xfId="1672" xr:uid="{A3CDE5C0-BEDC-4B96-922E-ABA70E770687}"/>
    <cellStyle name="Normal 3 5 2 2 3" xfId="2531" xr:uid="{7DCA2CCC-1212-49D3-AF77-4FD9D6575043}"/>
    <cellStyle name="Normal 3 5 2 2 4" xfId="3396" xr:uid="{AC57E501-F42B-4D62-82B8-65924CC76197}"/>
    <cellStyle name="Normal 3 5 2 2 5" xfId="1671" xr:uid="{F0A4371C-4AB2-47CC-B582-37CFA5D22F18}"/>
    <cellStyle name="Normal 3 5 2 3" xfId="783" xr:uid="{9506690E-BFF2-4C62-8F25-63A279217D71}"/>
    <cellStyle name="Normal 3 5 2 3 2" xfId="2533" xr:uid="{7D48EB29-4048-4D7A-99CB-C5B114F96124}"/>
    <cellStyle name="Normal 3 5 2 3 3" xfId="3398" xr:uid="{F38D1609-89B3-4807-BDA9-28070D98DC0C}"/>
    <cellStyle name="Normal 3 5 2 3 4" xfId="1673" xr:uid="{F88A0697-89A9-448E-B94E-0EB6EC492FEA}"/>
    <cellStyle name="Normal 3 5 2 4" xfId="2530" xr:uid="{F9D5CD16-E037-4D8E-9ADD-FB4128F4F98E}"/>
    <cellStyle name="Normal 3 5 2 5" xfId="3395" xr:uid="{BE648AF7-8F56-44D6-A29B-85B92EED8329}"/>
    <cellStyle name="Normal 3 5 2 6" xfId="1670" xr:uid="{8B70CBAC-8901-4658-BF0C-BCC92E024795}"/>
    <cellStyle name="Normal 3 5 3" xfId="784" xr:uid="{DA816FA3-E839-4B6A-B2EC-ECB0B9779924}"/>
    <cellStyle name="Normal 3 5 3 2" xfId="785" xr:uid="{C5FE0C4E-1A6C-415B-93DB-94CCFF1156BA}"/>
    <cellStyle name="Normal 3 5 3 2 2" xfId="2535" xr:uid="{702ADA99-FC4B-44BF-AAA0-1F18DD81E7E1}"/>
    <cellStyle name="Normal 3 5 3 2 3" xfId="3400" xr:uid="{73544C5E-AF44-4E9D-8A5D-F368B8FFDA4C}"/>
    <cellStyle name="Normal 3 5 3 2 4" xfId="1675" xr:uid="{DD136525-59CA-4EE0-AE83-5AD2D7C1CD0A}"/>
    <cellStyle name="Normal 3 5 3 3" xfId="2534" xr:uid="{4D40D1E5-DA24-4F8F-BE19-31D572867192}"/>
    <cellStyle name="Normal 3 5 3 4" xfId="3399" xr:uid="{5C6EE7CB-F325-4A8E-BA7F-4ABBDAFE1486}"/>
    <cellStyle name="Normal 3 5 3 5" xfId="1674" xr:uid="{7FE86DB7-1CF5-4536-AF9D-4684A8F035B0}"/>
    <cellStyle name="Normal 3 5 4" xfId="786" xr:uid="{6B9ACA1D-FB21-4FA6-8650-B15ED748739D}"/>
    <cellStyle name="Normal 3 5 4 2" xfId="2536" xr:uid="{6223C825-C17D-4F43-95F1-D4DFCD1B9E37}"/>
    <cellStyle name="Normal 3 5 4 3" xfId="3401" xr:uid="{60AC8A4E-23AF-40C7-B79D-A3DA104F975C}"/>
    <cellStyle name="Normal 3 5 4 4" xfId="1676" xr:uid="{8AF853E6-35BA-46C1-82EB-C62AD75F15C5}"/>
    <cellStyle name="Normal 3 5 5" xfId="2529" xr:uid="{DB9B035F-3CE2-4599-857E-3936FD6EEBFB}"/>
    <cellStyle name="Normal 3 5 6" xfId="3394" xr:uid="{D30B559F-914E-427B-B6AF-90D44D50E744}"/>
    <cellStyle name="Normal 3 5 7" xfId="1669" xr:uid="{27223F54-5DEB-463B-AA1D-94613537924E}"/>
    <cellStyle name="Normal 3 6" xfId="787" xr:uid="{96BE922F-669C-4F0D-800A-D1DB6405E0D6}"/>
    <cellStyle name="Normal 3 6 2" xfId="788" xr:uid="{51CD340C-B40B-4E1F-A6AC-F13A278DE73B}"/>
    <cellStyle name="Normal 3 6 2 2" xfId="789" xr:uid="{6B2DBFE1-9BDA-4123-80A9-A78208EE2BB3}"/>
    <cellStyle name="Normal 3 6 2 2 2" xfId="2539" xr:uid="{7FCD6A3C-74EB-448C-9B83-73BC5E4610EF}"/>
    <cellStyle name="Normal 3 6 2 2 3" xfId="3404" xr:uid="{1FA8C9D6-FD1D-43CF-9097-FED70A9C1A14}"/>
    <cellStyle name="Normal 3 6 2 2 4" xfId="1679" xr:uid="{163ADCFC-4987-4100-B0DF-02181AA9931B}"/>
    <cellStyle name="Normal 3 6 2 3" xfId="2538" xr:uid="{FE3E7975-E559-4802-9FA4-35A091FD0760}"/>
    <cellStyle name="Normal 3 6 2 4" xfId="3403" xr:uid="{01BB851B-3094-4C93-BCBF-17A8CF462A7F}"/>
    <cellStyle name="Normal 3 6 2 5" xfId="1678" xr:uid="{4CFA6585-6B28-4A8B-BF4A-4F4F83CC8325}"/>
    <cellStyle name="Normal 3 6 3" xfId="790" xr:uid="{F83CC2CB-798D-4A73-B173-294A9801445C}"/>
    <cellStyle name="Normal 3 6 3 2" xfId="2540" xr:uid="{6CF90107-05AC-4918-BCEA-93CBE17FBDEC}"/>
    <cellStyle name="Normal 3 6 3 3" xfId="3405" xr:uid="{5E58F15E-B3A7-4925-AFD3-703345AFBDEF}"/>
    <cellStyle name="Normal 3 6 3 4" xfId="1680" xr:uid="{2DA0760C-7AA3-4336-A4CF-065279A2E60F}"/>
    <cellStyle name="Normal 3 6 4" xfId="2537" xr:uid="{AD9D599D-73B9-4017-8BB7-03DA19914892}"/>
    <cellStyle name="Normal 3 6 5" xfId="3402" xr:uid="{13AC7883-49FE-4CCB-AD37-163DC8D95324}"/>
    <cellStyle name="Normal 3 6 6" xfId="1677" xr:uid="{010A9D23-BD64-4B63-9675-F2FAF46805A7}"/>
    <cellStyle name="Normal 3 7" xfId="791" xr:uid="{40FB0793-A32A-4B42-980F-F09705F0E00B}"/>
    <cellStyle name="Normal 3 8" xfId="792" xr:uid="{9CE2ACA7-8125-4922-8044-E2DFF63EEAA5}"/>
    <cellStyle name="Normal 3 8 2" xfId="793" xr:uid="{B2EB1F97-90BE-4798-A487-D0FF7207B5B7}"/>
    <cellStyle name="Normal 3 8 2 2" xfId="794" xr:uid="{91AE0A1A-5144-4B95-9841-2F66556CC229}"/>
    <cellStyle name="Normal 3 8 2 2 2" xfId="2543" xr:uid="{9111B6B3-A445-42CE-8AF9-AEF72FF4DE36}"/>
    <cellStyle name="Normal 3 8 2 2 3" xfId="3408" xr:uid="{0C13D6EF-DAE1-47F3-AD03-7286C5E50091}"/>
    <cellStyle name="Normal 3 8 2 2 4" xfId="1683" xr:uid="{C07F63D5-1293-44A5-B139-113508211C25}"/>
    <cellStyle name="Normal 3 8 2 3" xfId="2542" xr:uid="{86B359FE-23D3-42C2-8987-7CC3C8D71378}"/>
    <cellStyle name="Normal 3 8 2 4" xfId="3407" xr:uid="{A2C559BE-0EC4-478E-9D2B-31A5FCF916A0}"/>
    <cellStyle name="Normal 3 8 2 5" xfId="1682" xr:uid="{9F74EE0A-AEDC-4E00-8D2A-13DC68192B2F}"/>
    <cellStyle name="Normal 3 8 3" xfId="795" xr:uid="{D42A0CB4-E4FC-48F2-B9BB-1E3BEC1D3835}"/>
    <cellStyle name="Normal 3 8 3 2" xfId="2544" xr:uid="{0C3799EE-39CC-41EF-B084-28903AE51C2B}"/>
    <cellStyle name="Normal 3 8 3 3" xfId="3409" xr:uid="{541B0747-5903-481E-A3C2-B34486DEBBA1}"/>
    <cellStyle name="Normal 3 8 3 4" xfId="1684" xr:uid="{662B919F-FE49-41BD-B1AE-319DB0A7DD26}"/>
    <cellStyle name="Normal 3 8 4" xfId="2541" xr:uid="{CBD50DCB-4DB5-47D6-ABDE-D29B2BC4FEAC}"/>
    <cellStyle name="Normal 3 8 5" xfId="3406" xr:uid="{B57097C8-31D7-4FC5-B7F5-017EFBCD8237}"/>
    <cellStyle name="Normal 3 8 6" xfId="1681" xr:uid="{ACB7DEAF-4D2F-4817-BDCC-33E6DDD39EAC}"/>
    <cellStyle name="Normal 3 9" xfId="796" xr:uid="{F5BAC0B4-BBE0-48EF-8C87-CE460BF1A1DE}"/>
    <cellStyle name="Normal 3 9 2" xfId="797" xr:uid="{2E1E5D5E-218E-4642-A4C4-4181413875EB}"/>
    <cellStyle name="Normal 3 9 2 2" xfId="798" xr:uid="{0CC22FDA-394E-4FD1-AE98-A745C2704D3E}"/>
    <cellStyle name="Normal 3 9 2 2 2" xfId="2547" xr:uid="{B99D0D3C-732E-4F9F-BF8F-502A67A22B47}"/>
    <cellStyle name="Normal 3 9 2 2 3" xfId="3412" xr:uid="{6B39E16E-B35A-4DFC-9641-DE1C56179F2A}"/>
    <cellStyle name="Normal 3 9 2 2 4" xfId="1687" xr:uid="{63D7BD60-596E-4A1A-9E85-6FDEED4D2AF4}"/>
    <cellStyle name="Normal 3 9 2 3" xfId="2546" xr:uid="{1AE9A493-9BA9-47F3-8260-46B6E4C5D46B}"/>
    <cellStyle name="Normal 3 9 2 4" xfId="3411" xr:uid="{2D7542EC-417E-4F13-BED8-BDEA43842829}"/>
    <cellStyle name="Normal 3 9 2 5" xfId="1686" xr:uid="{7775B05E-F5A9-4C69-91F5-465748099485}"/>
    <cellStyle name="Normal 3 9 3" xfId="799" xr:uid="{BAD45978-21FA-4362-B342-065B858DFB74}"/>
    <cellStyle name="Normal 3 9 3 2" xfId="2548" xr:uid="{960F897E-FFB9-4882-93B4-60207958FDB5}"/>
    <cellStyle name="Normal 3 9 3 3" xfId="3413" xr:uid="{3612488E-1A6B-4F99-BDEA-7DD2DD719CB5}"/>
    <cellStyle name="Normal 3 9 3 4" xfId="1688" xr:uid="{79645E29-98CC-440C-BE18-732F96D29FDD}"/>
    <cellStyle name="Normal 3 9 4" xfId="2545" xr:uid="{E31CF6FC-6E7A-471B-9BDA-D195F9A0D6A8}"/>
    <cellStyle name="Normal 3 9 5" xfId="3410" xr:uid="{3FE27500-B709-4B17-9889-6A9B17F4D865}"/>
    <cellStyle name="Normal 3 9 6" xfId="1685" xr:uid="{EC901859-B69B-4B85-8F0C-859E8E0ED7CB}"/>
    <cellStyle name="Normal 4" xfId="800" xr:uid="{13042FC4-9BD5-4C20-A973-2AEC839823D4}"/>
    <cellStyle name="Normal 4 2" xfId="801" xr:uid="{265687D9-C3A8-4128-A252-1EA07E91D5C9}"/>
    <cellStyle name="Normal 4 2 2" xfId="802" xr:uid="{78B9648D-D8CD-4119-8AB4-8DEDE1A93D16}"/>
    <cellStyle name="Normal 4 2 2 2" xfId="803" xr:uid="{77ADFDE5-571D-4FD6-AF71-CF351825B827}"/>
    <cellStyle name="Normal 4 2 2 2 2" xfId="2551" xr:uid="{8DFC7711-F66A-411A-9594-9063E96B4A67}"/>
    <cellStyle name="Normal 4 2 2 2 3" xfId="3416" xr:uid="{1EE80F62-905C-439A-96F2-EF52D58C3FAD}"/>
    <cellStyle name="Normal 4 2 2 2 4" xfId="1691" xr:uid="{831CE72D-6B6D-4613-82C4-E834674B998D}"/>
    <cellStyle name="Normal 4 2 2 3" xfId="2550" xr:uid="{96E14E7C-C8D3-453F-B001-8F3520AB1967}"/>
    <cellStyle name="Normal 4 2 2 4" xfId="3415" xr:uid="{5DF9F4B0-1198-4E62-B3C8-506ACC7DDE58}"/>
    <cellStyle name="Normal 4 2 2 5" xfId="1690" xr:uid="{D8441785-8821-44C1-99FB-BC3D3ECE70E9}"/>
    <cellStyle name="Normal 4 2 3" xfId="804" xr:uid="{44DA1297-8985-42EB-9508-12DB949A0957}"/>
    <cellStyle name="Normal 4 2 3 2" xfId="805" xr:uid="{8358CA1C-6788-482E-AA10-22104055CD20}"/>
    <cellStyle name="Normal 4 2 3 2 2" xfId="2553" xr:uid="{156AF2F5-21DF-473C-A13D-B02A27B81421}"/>
    <cellStyle name="Normal 4 2 3 2 3" xfId="3418" xr:uid="{BCA1E6B1-CF6F-460D-B862-1A40F0B5D0F5}"/>
    <cellStyle name="Normal 4 2 3 2 4" xfId="1693" xr:uid="{81B2D9B3-5ABC-47C7-8796-4FA4F8A7A1D9}"/>
    <cellStyle name="Normal 4 2 3 3" xfId="2552" xr:uid="{B3F45F75-509F-4589-A659-DBAE072A82D1}"/>
    <cellStyle name="Normal 4 2 3 4" xfId="3417" xr:uid="{C2EEE8E4-F88C-4BB9-8C52-A06DBB19160C}"/>
    <cellStyle name="Normal 4 2 3 5" xfId="1692" xr:uid="{6AEF22D1-6A92-48F6-A306-D5E0EAC81DF1}"/>
    <cellStyle name="Normal 4 2 4" xfId="806" xr:uid="{A9FD5343-5700-4B48-B61A-BBBEDC2C4343}"/>
    <cellStyle name="Normal 4 2 4 2" xfId="2554" xr:uid="{40694EDE-8998-464F-A091-A4C835A164A4}"/>
    <cellStyle name="Normal 4 2 4 3" xfId="3419" xr:uid="{6A2046BA-959E-4372-97A1-840E54128948}"/>
    <cellStyle name="Normal 4 2 4 4" xfId="1694" xr:uid="{51A6D655-FA01-472D-9539-C4425D95347F}"/>
    <cellStyle name="Normal 4 2 5" xfId="2549" xr:uid="{F0D53EF4-61DE-4D2E-A1C0-4F346E162193}"/>
    <cellStyle name="Normal 4 2 6" xfId="3414" xr:uid="{8C79B8C6-D526-4FE9-807C-3650A9589DAF}"/>
    <cellStyle name="Normal 4 2 7" xfId="1689" xr:uid="{6288ACDC-C67B-4D0D-82FC-8AEB2E84ACBA}"/>
    <cellStyle name="Normal 4 3" xfId="807" xr:uid="{3B7D45C0-B466-484C-9E17-8A517FC0F69F}"/>
    <cellStyle name="Normal 4 3 2" xfId="808" xr:uid="{F5878694-9E97-4AB5-B0C2-25F71D8DD1C5}"/>
    <cellStyle name="Normal 4 3 2 2" xfId="809" xr:uid="{F21EE473-5954-444E-8C37-85F99E6C262F}"/>
    <cellStyle name="Normal 4 3 2 2 2" xfId="810" xr:uid="{429408DF-A2A5-4408-921D-98E5C32F2E37}"/>
    <cellStyle name="Normal 4 4" xfId="811" xr:uid="{C845A7F7-C0F9-4097-B847-6385C547FD70}"/>
    <cellStyle name="Normal 4 4 2" xfId="812" xr:uid="{A9AA8B4A-4F2C-4280-869C-B2C4C4305157}"/>
    <cellStyle name="Normal 4 4 2 2" xfId="813" xr:uid="{E69B8505-299E-4BFA-8655-883EB336E6E1}"/>
    <cellStyle name="Normal 5" xfId="814" xr:uid="{59CA6C65-BF07-4715-8093-0D2DD85EDE28}"/>
    <cellStyle name="Normal 6" xfId="815" xr:uid="{165B42D9-06D4-4925-989A-A82962B3770E}"/>
    <cellStyle name="Normal 6 2" xfId="816" xr:uid="{9729BA65-6D6D-4F7C-8ACD-2EC108DDE1FF}"/>
    <cellStyle name="Normal 6 2 2" xfId="817" xr:uid="{2470A844-8FF8-461F-AD5D-ACF5978C1802}"/>
    <cellStyle name="Normal 6 2 3" xfId="818" xr:uid="{16F9FCAC-9BD7-4FB9-B411-1EA419BA9A86}"/>
    <cellStyle name="Normal 6 2 3 2" xfId="2556" xr:uid="{1699D39A-C2B6-48CC-AF82-52F029977F44}"/>
    <cellStyle name="Normal 6 2 3 3" xfId="3421" xr:uid="{F0A40845-EE78-4314-ABAF-9C80242E1B45}"/>
    <cellStyle name="Normal 6 2 3 4" xfId="1696" xr:uid="{D62AA9FB-2373-467A-827F-29A696B98C85}"/>
    <cellStyle name="Normal 6 2 4" xfId="2555" xr:uid="{58036B9B-2890-443F-8054-560E5FCE4822}"/>
    <cellStyle name="Normal 6 2 5" xfId="3420" xr:uid="{6EB2EB93-B865-429C-BC06-A2A75DDD63C0}"/>
    <cellStyle name="Normal 6 2 6" xfId="1695" xr:uid="{BFAEB321-04E9-43AC-911D-4E342802D85B}"/>
    <cellStyle name="Normal 63" xfId="819" xr:uid="{DC6344B4-84D0-4197-9DC3-F76847E0800F}"/>
    <cellStyle name="Normal 63 2" xfId="820" xr:uid="{D748FED0-FF16-4804-A67B-5ED2A442E56F}"/>
    <cellStyle name="Normal 63 2 2" xfId="2558" xr:uid="{5500BB86-D697-4010-B356-5C0CB158FC75}"/>
    <cellStyle name="Normal 63 2 3" xfId="3423" xr:uid="{227D8103-8C18-486B-9920-BE8F4639CE6C}"/>
    <cellStyle name="Normal 63 2 4" xfId="1698" xr:uid="{6F91F65A-AE2B-47EC-A14E-47069BA3CA54}"/>
    <cellStyle name="Normal 63 3" xfId="2557" xr:uid="{E252CAF6-619C-4631-8335-2B80EE7FFBB2}"/>
    <cellStyle name="Normal 63 4" xfId="3422" xr:uid="{6EE82358-FF78-45E2-A4D5-83E694BE740F}"/>
    <cellStyle name="Normal 63 5" xfId="1697" xr:uid="{397D6ED9-834D-4435-B8A0-739102662D86}"/>
    <cellStyle name="Normal 7" xfId="821" xr:uid="{194EA858-40D7-48A8-8B63-6120FB32CB5A}"/>
    <cellStyle name="Normal 7 2" xfId="822" xr:uid="{EC1084C4-C8D4-4DC0-B9D8-34A2905B3CA2}"/>
    <cellStyle name="Normal 7 3" xfId="823" xr:uid="{04AAF7DC-9C36-40C8-B936-F3918FE0773D}"/>
    <cellStyle name="Normal 7 3 2" xfId="824" xr:uid="{16D61482-724D-4C23-888A-FE277CE1775A}"/>
    <cellStyle name="Normal 7 3 2 2" xfId="2560" xr:uid="{59AF5460-73E4-4C1F-A7F5-5CC106481F5A}"/>
    <cellStyle name="Normal 7 3 2 3" xfId="3425" xr:uid="{CF7653EA-39C4-4C9D-AC25-94666A125709}"/>
    <cellStyle name="Normal 7 3 2 4" xfId="1700" xr:uid="{3CE32574-4539-44A8-9DC8-79C91E345B92}"/>
    <cellStyle name="Normal 7 3 3" xfId="2559" xr:uid="{88D93C13-2C08-4BC9-BC8D-C861447D8304}"/>
    <cellStyle name="Normal 7 3 4" xfId="3424" xr:uid="{B53D7B60-4B3C-476D-B0A0-D5BE19F996F8}"/>
    <cellStyle name="Normal 7 3 5" xfId="1699" xr:uid="{02C8DA31-DE09-48EF-BCCC-E827AF33A729}"/>
    <cellStyle name="Normal 8" xfId="825" xr:uid="{BEA35215-AD9F-4BE4-8964-EF3E979D7F85}"/>
    <cellStyle name="Normal 8 10" xfId="3426" xr:uid="{F4D0A1A4-938C-4B84-A0AE-B1962F1A99DE}"/>
    <cellStyle name="Normal 8 11" xfId="1701" xr:uid="{0CC55DC3-DB2C-4C76-9578-DEAE821704CC}"/>
    <cellStyle name="Normal 8 2" xfId="826" xr:uid="{90953004-8731-4BED-BE0B-670C67203095}"/>
    <cellStyle name="Normal 8 2 2" xfId="827" xr:uid="{CF2611BA-4B38-49F1-B3D4-5FCDA51A9C7B}"/>
    <cellStyle name="Normal 8 2 2 2" xfId="828" xr:uid="{B6D6EE66-8F68-4A38-9BD0-385EB18D90A2}"/>
    <cellStyle name="Normal 8 2 2 2 2" xfId="829" xr:uid="{1DFB337B-0827-4619-8768-4681D6B582D9}"/>
    <cellStyle name="Normal 8 2 2 2 2 2" xfId="830" xr:uid="{113AE2A4-3B78-4DF0-A1DC-00BD2A63D0FB}"/>
    <cellStyle name="Normal 8 2 2 2 2 2 2" xfId="2566" xr:uid="{3574099D-24FB-4D8F-8B3C-3822ABA5EEDA}"/>
    <cellStyle name="Normal 8 2 2 2 2 2 3" xfId="3431" xr:uid="{8D46F978-0954-4C6F-826A-2876479FEE77}"/>
    <cellStyle name="Normal 8 2 2 2 2 2 4" xfId="1706" xr:uid="{8D9697C3-C716-4024-9F23-76FC3D461C7A}"/>
    <cellStyle name="Normal 8 2 2 2 2 3" xfId="2565" xr:uid="{7C139D29-E207-4434-A4BD-6AAE55DAB30D}"/>
    <cellStyle name="Normal 8 2 2 2 2 4" xfId="3430" xr:uid="{6C22D886-784A-4DA2-AE6D-91384782F48D}"/>
    <cellStyle name="Normal 8 2 2 2 2 5" xfId="1705" xr:uid="{AF43FD29-0700-4B4F-B47F-06DF2051F3E4}"/>
    <cellStyle name="Normal 8 2 2 2 3" xfId="831" xr:uid="{CB3DD3A2-BC75-4340-AFF7-42110BE4E319}"/>
    <cellStyle name="Normal 8 2 2 2 3 2" xfId="2567" xr:uid="{8439E62D-356D-4DE4-A0F7-B63A81E67E85}"/>
    <cellStyle name="Normal 8 2 2 2 3 3" xfId="3432" xr:uid="{827012D9-2698-42D8-82D3-EE30A0A0A66D}"/>
    <cellStyle name="Normal 8 2 2 2 3 4" xfId="1707" xr:uid="{2DA4A243-57B2-4D0F-B7B2-79DE4C0D821B}"/>
    <cellStyle name="Normal 8 2 2 2 4" xfId="2564" xr:uid="{585E5D81-6420-4DBD-BB3D-4313FAC5CF13}"/>
    <cellStyle name="Normal 8 2 2 2 5" xfId="3429" xr:uid="{94694C3F-411B-41DF-A862-1584735D1EA4}"/>
    <cellStyle name="Normal 8 2 2 2 6" xfId="1704" xr:uid="{854440FD-51BA-4B0B-84B6-34AD16ED918A}"/>
    <cellStyle name="Normal 8 2 2 3" xfId="832" xr:uid="{23F90A30-8ECF-4FED-800A-71D1D0A269DE}"/>
    <cellStyle name="Normal 8 2 2 3 2" xfId="833" xr:uid="{C54923C6-F265-4852-B75A-40660F5E93A0}"/>
    <cellStyle name="Normal 8 2 2 3 2 2" xfId="2569" xr:uid="{F89B9E05-A5D1-4497-9599-349C244AA817}"/>
    <cellStyle name="Normal 8 2 2 3 2 3" xfId="3434" xr:uid="{B187930F-3DDE-4570-B976-ADD60930EA00}"/>
    <cellStyle name="Normal 8 2 2 3 2 4" xfId="1709" xr:uid="{ECE32598-58F3-4BDD-8A35-B872BD2AD4A6}"/>
    <cellStyle name="Normal 8 2 2 3 3" xfId="2568" xr:uid="{862A522A-DFC4-4702-AC5E-4F7597ABAD11}"/>
    <cellStyle name="Normal 8 2 2 3 4" xfId="3433" xr:uid="{DEDE0715-84F3-4872-97D3-3D687F48FEDD}"/>
    <cellStyle name="Normal 8 2 2 3 5" xfId="1708" xr:uid="{482C1EB2-552E-489A-ABCB-42B2F97F55DA}"/>
    <cellStyle name="Normal 8 2 2 4" xfId="834" xr:uid="{F7E2C98C-9921-479D-8283-F1FDB875CD5B}"/>
    <cellStyle name="Normal 8 2 2 4 2" xfId="2570" xr:uid="{A1326001-3C2C-4F72-B6CA-9AD10FBAFC6A}"/>
    <cellStyle name="Normal 8 2 2 4 3" xfId="3435" xr:uid="{9F54D26D-0EE7-4F33-A819-69309C2C949A}"/>
    <cellStyle name="Normal 8 2 2 4 4" xfId="1710" xr:uid="{DEAF8E2D-9604-47C7-8839-E18FD19A90A0}"/>
    <cellStyle name="Normal 8 2 2 5" xfId="2563" xr:uid="{A16B8C1D-9C19-4A91-95C3-90BF0C96EB5E}"/>
    <cellStyle name="Normal 8 2 2 6" xfId="3428" xr:uid="{1EEEE1C7-2512-4532-96D4-AA3B36236A69}"/>
    <cellStyle name="Normal 8 2 2 7" xfId="1703" xr:uid="{1E529594-E777-41B5-BDF4-F542412E2D60}"/>
    <cellStyle name="Normal 8 2 3" xfId="835" xr:uid="{BF9CB8CF-2BE8-41D6-B5D1-A2F11AFBB3E1}"/>
    <cellStyle name="Normal 8 2 3 2" xfId="836" xr:uid="{E85CEA19-7A1E-4F23-930B-5AABE164B5EC}"/>
    <cellStyle name="Normal 8 2 3 2 2" xfId="837" xr:uid="{65E21E96-C1D7-422B-AA50-F2B54ABF19A0}"/>
    <cellStyle name="Normal 8 2 3 2 2 2" xfId="2573" xr:uid="{AF1C28F3-EFE6-42D6-AD94-3C6602771042}"/>
    <cellStyle name="Normal 8 2 3 2 2 3" xfId="3438" xr:uid="{53A8DBDB-3333-4C3E-9FC6-D5E4E6EF062C}"/>
    <cellStyle name="Normal 8 2 3 2 2 4" xfId="1713" xr:uid="{F52A0A22-689B-4C17-9C5F-BA4E0A18E18B}"/>
    <cellStyle name="Normal 8 2 3 2 3" xfId="2572" xr:uid="{4B5179AC-F324-421A-89B1-83DDD64D8DE9}"/>
    <cellStyle name="Normal 8 2 3 2 4" xfId="3437" xr:uid="{FAC68D2B-A6AD-4469-A4E2-B04575FC6AE4}"/>
    <cellStyle name="Normal 8 2 3 2 5" xfId="1712" xr:uid="{9894A283-92D1-46AC-9251-EBE1199A33A5}"/>
    <cellStyle name="Normal 8 2 3 3" xfId="838" xr:uid="{9363D61C-780A-44D4-870F-92B7D0E9C53D}"/>
    <cellStyle name="Normal 8 2 3 3 2" xfId="2574" xr:uid="{0E3758EF-7513-458A-9804-93409EF055F3}"/>
    <cellStyle name="Normal 8 2 3 3 3" xfId="3439" xr:uid="{176DFE7B-7783-40A7-97ED-25532B004CEA}"/>
    <cellStyle name="Normal 8 2 3 3 4" xfId="1714" xr:uid="{4A7D9136-9793-46EF-A518-6BD38B0E84FD}"/>
    <cellStyle name="Normal 8 2 3 4" xfId="2571" xr:uid="{1F298A8C-3B5D-4C77-B92C-10A3ABB1FC82}"/>
    <cellStyle name="Normal 8 2 3 5" xfId="3436" xr:uid="{B907D11C-F315-4BE6-BBD0-C0220D0FA9DD}"/>
    <cellStyle name="Normal 8 2 3 6" xfId="1711" xr:uid="{933D23BD-68D1-4C92-8CD2-46A093E3ADFA}"/>
    <cellStyle name="Normal 8 2 4" xfId="839" xr:uid="{9BCBE695-4C33-420C-A0AD-02FFED7D4750}"/>
    <cellStyle name="Normal 8 2 4 2" xfId="840" xr:uid="{CF5B0C09-B98E-446C-9748-EA7412DB3F71}"/>
    <cellStyle name="Normal 8 2 4 2 2" xfId="841" xr:uid="{A0735C57-7B83-4C32-B053-789E703D3A02}"/>
    <cellStyle name="Normal 8 2 4 2 2 2" xfId="2577" xr:uid="{ACEEA5DC-91AE-4929-8E04-A53CEDF0AEB2}"/>
    <cellStyle name="Normal 8 2 4 2 2 3" xfId="3442" xr:uid="{1862249C-BF41-4935-9305-834612D23B67}"/>
    <cellStyle name="Normal 8 2 4 2 2 4" xfId="1717" xr:uid="{C568D065-7393-4E7B-AF0C-EB92F61D0FB2}"/>
    <cellStyle name="Normal 8 2 4 2 3" xfId="2576" xr:uid="{045BE168-5585-46F4-AEA0-D3493DD8BFC3}"/>
    <cellStyle name="Normal 8 2 4 2 4" xfId="3441" xr:uid="{BDA783E9-CD4E-42DD-B97E-1F9D16C226F8}"/>
    <cellStyle name="Normal 8 2 4 2 5" xfId="1716" xr:uid="{98C5A9B6-4652-466F-BBAB-C9BDD221028D}"/>
    <cellStyle name="Normal 8 2 4 3" xfId="842" xr:uid="{3F49E3BD-F613-440C-875E-737FA83F0675}"/>
    <cellStyle name="Normal 8 2 4 3 2" xfId="2578" xr:uid="{7FBBA342-3C15-4168-B742-F4A8F3610584}"/>
    <cellStyle name="Normal 8 2 4 3 3" xfId="3443" xr:uid="{A60108EE-B600-49C2-AEB6-971F2C5863BA}"/>
    <cellStyle name="Normal 8 2 4 3 4" xfId="1718" xr:uid="{F96CA14A-E2D9-416A-88D4-530A05F6B279}"/>
    <cellStyle name="Normal 8 2 4 4" xfId="2575" xr:uid="{7F147D8A-5B04-4647-A31B-E5472CB93BE5}"/>
    <cellStyle name="Normal 8 2 4 5" xfId="3440" xr:uid="{47639220-A4E5-455C-803B-611A270F836A}"/>
    <cellStyle name="Normal 8 2 4 6" xfId="1715" xr:uid="{5BBFF689-0C1D-4D38-B428-0F0D081DAD90}"/>
    <cellStyle name="Normal 8 2 5" xfId="843" xr:uid="{FFF206D5-A1E3-45F4-B062-8496F179B1BC}"/>
    <cellStyle name="Normal 8 2 5 2" xfId="844" xr:uid="{78D050F1-6B95-4783-A052-70FC50A41B52}"/>
    <cellStyle name="Normal 8 2 5 2 2" xfId="2580" xr:uid="{3A2532D5-62CD-4275-96CB-CD979F3CC67E}"/>
    <cellStyle name="Normal 8 2 5 2 3" xfId="3445" xr:uid="{350A576E-6B09-4D38-AE29-39CE5C38B61F}"/>
    <cellStyle name="Normal 8 2 5 2 4" xfId="1720" xr:uid="{30702433-DF68-47B8-AA81-54B648DEC74A}"/>
    <cellStyle name="Normal 8 2 5 3" xfId="2579" xr:uid="{2BBAD518-CFBC-4EB9-96C1-B089311666AB}"/>
    <cellStyle name="Normal 8 2 5 4" xfId="3444" xr:uid="{375DA9D4-95E1-48C1-95B2-BA7CD2E443A1}"/>
    <cellStyle name="Normal 8 2 5 5" xfId="1719" xr:uid="{FFC65CE1-FCEC-477B-B52F-56CA332E3DC8}"/>
    <cellStyle name="Normal 8 2 6" xfId="845" xr:uid="{F903C11D-1575-4B2D-802B-72606F4E0F7D}"/>
    <cellStyle name="Normal 8 2 6 2" xfId="2581" xr:uid="{749204CD-A46D-41A0-B92C-2D597E91E431}"/>
    <cellStyle name="Normal 8 2 6 3" xfId="3446" xr:uid="{373679A9-C82B-40BE-ACAB-682E61225E8E}"/>
    <cellStyle name="Normal 8 2 6 4" xfId="1721" xr:uid="{27DBBDEC-F588-4D8B-8F3C-6016CC54C1D5}"/>
    <cellStyle name="Normal 8 2 7" xfId="2562" xr:uid="{799FFAE7-1AE0-4686-B2BE-0061F9ACCCAF}"/>
    <cellStyle name="Normal 8 2 8" xfId="3427" xr:uid="{CB876566-EFF4-463E-BBE1-8B3FB56CBDCD}"/>
    <cellStyle name="Normal 8 2 9" xfId="1702" xr:uid="{B53B6826-2A5C-4EE1-B9B7-2B5BE9FA5C46}"/>
    <cellStyle name="Normal 8 3" xfId="846" xr:uid="{9A4488F5-7924-4BA9-A994-B5FE3223582B}"/>
    <cellStyle name="Normal 8 3 2" xfId="847" xr:uid="{C6754862-09CC-4192-98E4-7B2BB51D82E2}"/>
    <cellStyle name="Normal 8 3 2 2" xfId="848" xr:uid="{6CC42EEB-E532-4171-AC02-3EEF10AD5F1A}"/>
    <cellStyle name="Normal 8 3 2 2 2" xfId="849" xr:uid="{4F2BF259-D37A-4CBF-A08F-91DCF55D84A5}"/>
    <cellStyle name="Normal 8 3 2 2 2 2" xfId="2585" xr:uid="{62BAEFD9-04E8-49AF-AD14-3809839FE261}"/>
    <cellStyle name="Normal 8 3 2 2 2 3" xfId="3450" xr:uid="{B452DF69-CC98-4E1D-9A7F-9031CDF6CD47}"/>
    <cellStyle name="Normal 8 3 2 2 2 4" xfId="1725" xr:uid="{F7D1F292-7A35-4A5F-B558-698FAACA8ABE}"/>
    <cellStyle name="Normal 8 3 2 2 3" xfId="2584" xr:uid="{0D51E8BF-1315-4A25-8595-70EDA56E8829}"/>
    <cellStyle name="Normal 8 3 2 2 4" xfId="3449" xr:uid="{9F67111D-B7B8-46EB-B878-EBF830B3E02A}"/>
    <cellStyle name="Normal 8 3 2 2 5" xfId="1724" xr:uid="{A44A7D4B-EF43-4A19-B723-0E4AF1FDD463}"/>
    <cellStyle name="Normal 8 3 2 3" xfId="850" xr:uid="{C7115FDB-39D1-4F94-B195-E95FBE37EBCA}"/>
    <cellStyle name="Normal 8 3 2 3 2" xfId="2586" xr:uid="{B028E874-C86D-432E-9D69-805764B07800}"/>
    <cellStyle name="Normal 8 3 2 3 3" xfId="3451" xr:uid="{8AE4BEE4-BFD5-476A-82EE-48E6138D5FF2}"/>
    <cellStyle name="Normal 8 3 2 3 4" xfId="1726" xr:uid="{BB3F9696-D1B2-4520-BDCD-6BA2349799EE}"/>
    <cellStyle name="Normal 8 3 2 4" xfId="2583" xr:uid="{1EBA1936-56D2-4377-927C-95AE9BCC0ABC}"/>
    <cellStyle name="Normal 8 3 2 5" xfId="3448" xr:uid="{EACA649B-D2BC-4F26-9C6A-ACB7EBE6473A}"/>
    <cellStyle name="Normal 8 3 2 6" xfId="1723" xr:uid="{740FBB3F-BE4D-4C8A-B121-FAFA04A1AD3E}"/>
    <cellStyle name="Normal 8 3 3" xfId="851" xr:uid="{4B689CBF-DFBE-43BA-AB88-ACE446EE3A05}"/>
    <cellStyle name="Normal 8 3 3 2" xfId="852" xr:uid="{A07B3ABC-57B7-45DB-A2FC-2A77ECD41FB0}"/>
    <cellStyle name="Normal 8 3 3 2 2" xfId="2588" xr:uid="{F2D91AC9-9249-43EB-AE68-AFD15556A172}"/>
    <cellStyle name="Normal 8 3 3 2 3" xfId="3453" xr:uid="{2BF70021-1F0B-4EE3-9182-8F5D8256F6EC}"/>
    <cellStyle name="Normal 8 3 3 2 4" xfId="1728" xr:uid="{C8B3BBD6-AF83-4212-9E9D-6E3753CD54D6}"/>
    <cellStyle name="Normal 8 3 3 3" xfId="2587" xr:uid="{AB653399-6EDC-43B3-B78E-76E5FD7A7A57}"/>
    <cellStyle name="Normal 8 3 3 4" xfId="3452" xr:uid="{37763E2B-C780-43B3-9D4E-FB928B132195}"/>
    <cellStyle name="Normal 8 3 3 5" xfId="1727" xr:uid="{C1910C8F-3A8D-4FBB-B74E-AADA18C61223}"/>
    <cellStyle name="Normal 8 3 4" xfId="853" xr:uid="{8B08E994-2A8A-43E3-A4C9-7630296892E1}"/>
    <cellStyle name="Normal 8 3 4 2" xfId="2589" xr:uid="{D8EDD86E-7FB5-4E3C-85E7-357DFC7D25AA}"/>
    <cellStyle name="Normal 8 3 4 3" xfId="3454" xr:uid="{39587F54-D0AA-4E54-8584-BD20C9DBCFC8}"/>
    <cellStyle name="Normal 8 3 4 4" xfId="1729" xr:uid="{728C941E-CD8F-4FD4-A0E9-CCA8940029E9}"/>
    <cellStyle name="Normal 8 3 5" xfId="2582" xr:uid="{7909742B-607E-41D5-9691-EC44B0E2AB50}"/>
    <cellStyle name="Normal 8 3 6" xfId="3447" xr:uid="{09EDAF5F-9DA4-4DA5-8A4D-305D514141C9}"/>
    <cellStyle name="Normal 8 3 7" xfId="1722" xr:uid="{C170E853-1679-4A8A-9E22-EEB2F965ABF6}"/>
    <cellStyle name="Normal 8 4" xfId="854" xr:uid="{1E3AC68F-B4BA-4B69-9C2A-B26247DB03E9}"/>
    <cellStyle name="Normal 8 4 2" xfId="855" xr:uid="{01AB1226-3BC6-4E72-A027-817256530C46}"/>
    <cellStyle name="Normal 8 4 2 2" xfId="856" xr:uid="{7CEE6F5E-297F-4EB4-A660-B0286860158F}"/>
    <cellStyle name="Normal 8 4 2 2 2" xfId="2592" xr:uid="{FD4E3135-52DF-42A6-88CE-0E4FE91FD7D4}"/>
    <cellStyle name="Normal 8 4 2 2 3" xfId="3457" xr:uid="{DB85D04D-51B5-477F-BACF-2562E1E5FE5D}"/>
    <cellStyle name="Normal 8 4 2 2 4" xfId="1732" xr:uid="{6B4979FF-810F-4347-9DA4-8E60C0BD2915}"/>
    <cellStyle name="Normal 8 4 2 3" xfId="2591" xr:uid="{E872F085-E4C4-44F7-B880-0E59C80FFB93}"/>
    <cellStyle name="Normal 8 4 2 4" xfId="3456" xr:uid="{5F92FDFC-230A-497C-871F-E7C58709AAA5}"/>
    <cellStyle name="Normal 8 4 2 5" xfId="1731" xr:uid="{2797B258-1C8E-4A60-A802-D0A4B3298EBE}"/>
    <cellStyle name="Normal 8 4 3" xfId="857" xr:uid="{57AD1E69-A9BA-4EDB-B521-BDAE57DE54B0}"/>
    <cellStyle name="Normal 8 4 3 2" xfId="2593" xr:uid="{B8D928A3-C3B2-476F-986A-9779D538D2D1}"/>
    <cellStyle name="Normal 8 4 3 3" xfId="3458" xr:uid="{5D88A7A1-D672-4CFC-8D8E-EF37F5749F25}"/>
    <cellStyle name="Normal 8 4 3 4" xfId="1733" xr:uid="{CC563FE6-A32F-4B2B-9FF4-53B3269E503F}"/>
    <cellStyle name="Normal 8 4 4" xfId="2590" xr:uid="{A9396E6E-F809-432B-BD58-1E1661AEED38}"/>
    <cellStyle name="Normal 8 4 5" xfId="3455" xr:uid="{AA567F66-BC9B-4A20-AD0E-AAC2C236CE98}"/>
    <cellStyle name="Normal 8 4 6" xfId="1730" xr:uid="{F54A195F-21D1-4A7F-957D-E73789AEF93B}"/>
    <cellStyle name="Normal 8 5" xfId="858" xr:uid="{1C0F96D7-5B05-4A77-AE16-A6F8C492CB50}"/>
    <cellStyle name="Normal 8 5 2" xfId="859" xr:uid="{5F3BEC0B-8B83-4AC3-BEF5-29444D339BEE}"/>
    <cellStyle name="Normal 8 5 2 2" xfId="860" xr:uid="{4B64635D-C038-4241-AF06-23B0A20ADCD6}"/>
    <cellStyle name="Normal 8 5 2 2 2" xfId="2596" xr:uid="{46648A73-F2C3-4223-96AB-91A681EB2C95}"/>
    <cellStyle name="Normal 8 5 2 2 3" xfId="3461" xr:uid="{9959096A-88BB-4390-ACC2-3313E259BB49}"/>
    <cellStyle name="Normal 8 5 2 2 4" xfId="1736" xr:uid="{CF08C570-8042-403E-B1CE-13520902B70E}"/>
    <cellStyle name="Normal 8 5 2 3" xfId="2595" xr:uid="{8D1B1AEE-C0A6-482E-9541-F8656A38796C}"/>
    <cellStyle name="Normal 8 5 2 4" xfId="3460" xr:uid="{153CCE1C-BFEC-4539-A2FF-7F7127DA3CC2}"/>
    <cellStyle name="Normal 8 5 2 5" xfId="1735" xr:uid="{A3CA85DC-0BF2-4DC0-84B5-E7CCBE5D1851}"/>
    <cellStyle name="Normal 8 5 3" xfId="861" xr:uid="{2E396517-4F41-4713-A06E-423C19FB8873}"/>
    <cellStyle name="Normal 8 5 3 2" xfId="2597" xr:uid="{A2183551-88B3-431B-BCCD-D5F8360E1AD7}"/>
    <cellStyle name="Normal 8 5 3 3" xfId="3462" xr:uid="{B3ABD5EA-6933-47F6-B3B1-C50C5D6DD7F0}"/>
    <cellStyle name="Normal 8 5 3 4" xfId="1737" xr:uid="{AAA784A9-FF83-41E8-9E3F-CCD9B67B72D8}"/>
    <cellStyle name="Normal 8 5 4" xfId="2594" xr:uid="{73E93176-BCD1-4BEC-A749-8DD58FF0E61C}"/>
    <cellStyle name="Normal 8 5 5" xfId="3459" xr:uid="{5FC4B7DD-6A90-4B57-8018-FDD90484725B}"/>
    <cellStyle name="Normal 8 5 6" xfId="1734" xr:uid="{A59FA382-4228-4F9C-97D8-166D8DC6CDD6}"/>
    <cellStyle name="Normal 8 6" xfId="862" xr:uid="{A4CD3C03-8DE4-40BF-B18B-C5C69CCE859D}"/>
    <cellStyle name="Normal 8 6 2" xfId="863" xr:uid="{781E36EE-7B2C-4964-89D2-245F25A06ED9}"/>
    <cellStyle name="Normal 8 6 2 2" xfId="2599" xr:uid="{7743C79B-2EEF-4D60-99DF-FADF0AA92953}"/>
    <cellStyle name="Normal 8 6 2 3" xfId="3464" xr:uid="{34BEA26C-8894-41F4-8263-3E4E93291314}"/>
    <cellStyle name="Normal 8 6 2 4" xfId="1739" xr:uid="{611D6E60-AF0E-417B-87AD-BE30AF56C9E0}"/>
    <cellStyle name="Normal 8 6 3" xfId="2598" xr:uid="{6AB169D5-E1A5-4572-AD73-31F28F6B464F}"/>
    <cellStyle name="Normal 8 6 4" xfId="3463" xr:uid="{54DFF832-BF76-43B3-952D-0DC3ECB62813}"/>
    <cellStyle name="Normal 8 6 5" xfId="1738" xr:uid="{7873CD84-B66B-45F0-85D7-946F3575BD99}"/>
    <cellStyle name="Normal 8 7" xfId="864" xr:uid="{892A9AF6-9B53-4DE1-A2ED-90935B798186}"/>
    <cellStyle name="Normal 8 7 2" xfId="865" xr:uid="{3FFD61AE-20F4-4127-A7E1-774042389EF6}"/>
    <cellStyle name="Normal 8 7 2 2" xfId="2601" xr:uid="{BECB0596-AAC9-46D4-883C-7D740CC89531}"/>
    <cellStyle name="Normal 8 7 2 3" xfId="3466" xr:uid="{CE995707-39C6-4D08-B6CB-2A37CEE7F216}"/>
    <cellStyle name="Normal 8 7 2 4" xfId="1741" xr:uid="{EA68EC55-867A-44D0-82E5-036BE703755E}"/>
    <cellStyle name="Normal 8 7 3" xfId="2600" xr:uid="{A89F400E-4D32-459E-AF44-351F24D43428}"/>
    <cellStyle name="Normal 8 7 4" xfId="3465" xr:uid="{B9B6385A-C256-4B42-BCB4-DEB8C30F4FF7}"/>
    <cellStyle name="Normal 8 7 5" xfId="1740" xr:uid="{2F924DDA-451B-43A2-B92B-F3161044549B}"/>
    <cellStyle name="Normal 8 8" xfId="866" xr:uid="{CB485510-2C3F-49BE-A4DC-7F4A4D0DDEA0}"/>
    <cellStyle name="Normal 8 8 2" xfId="2602" xr:uid="{F9D20767-DB76-4BAD-9529-7E6639E44AFC}"/>
    <cellStyle name="Normal 8 8 3" xfId="3467" xr:uid="{7760BDEC-D49D-4C47-88CF-9BDDD2223A46}"/>
    <cellStyle name="Normal 8 8 4" xfId="1742" xr:uid="{80E95F72-B371-48FA-A11D-3C860FCC694A}"/>
    <cellStyle name="Normal 8 9" xfId="2561" xr:uid="{18A16397-C496-4C18-8F71-0EA12D6462C3}"/>
    <cellStyle name="Normal 9" xfId="867" xr:uid="{8E849101-673D-4EC7-AB6B-F577EDED87BF}"/>
    <cellStyle name="Normal 9 2" xfId="868" xr:uid="{28A2CD62-C344-4F3E-B7CB-154E456527E0}"/>
    <cellStyle name="Note 2" xfId="869" xr:uid="{BDB2A8AA-1826-438D-9F51-E99CEAEDCCE6}"/>
    <cellStyle name="Note 2 10" xfId="3468" xr:uid="{24BA740C-3346-45F3-899F-F059B195EAC5}"/>
    <cellStyle name="Note 2 11" xfId="1743" xr:uid="{BBD6A6FF-C33D-4EC6-B693-6364CDF8633D}"/>
    <cellStyle name="Note 2 2" xfId="870" xr:uid="{469C156D-75B8-43F1-B3A3-C035718B0341}"/>
    <cellStyle name="Note 2 2 2" xfId="871" xr:uid="{6003D178-7540-4ED7-A5D9-9A900F1BF068}"/>
    <cellStyle name="Note 2 2 2 2" xfId="872" xr:uid="{F909A2E5-6DE1-4B09-A7EB-29EA9B15BCC9}"/>
    <cellStyle name="Note 2 2 2 2 2" xfId="873" xr:uid="{BAB709C3-0727-4803-BB7B-92C6B0179CBD}"/>
    <cellStyle name="Note 2 2 2 2 2 2" xfId="874" xr:uid="{7235D4D7-944F-4B78-AA7D-37A7BF4D590B}"/>
    <cellStyle name="Note 2 2 2 2 2 2 2" xfId="2608" xr:uid="{61776ADA-58B5-47DE-9F04-B20D487A251D}"/>
    <cellStyle name="Note 2 2 2 2 2 2 3" xfId="3473" xr:uid="{9823C0A1-88ED-45E3-94BF-76C7955A0FA3}"/>
    <cellStyle name="Note 2 2 2 2 2 2 4" xfId="1748" xr:uid="{7C2F5B79-D063-4AB2-8EDB-49AEE5ADFDF1}"/>
    <cellStyle name="Note 2 2 2 2 2 3" xfId="2607" xr:uid="{8FD58B65-2956-4F81-A9E8-055F4B1028AB}"/>
    <cellStyle name="Note 2 2 2 2 2 4" xfId="3472" xr:uid="{8D6DDD75-81E5-4377-B799-756BCA2E8C51}"/>
    <cellStyle name="Note 2 2 2 2 2 5" xfId="1747" xr:uid="{4588D11E-248A-4E42-962D-7AD1123291D3}"/>
    <cellStyle name="Note 2 2 2 2 3" xfId="875" xr:uid="{919545E3-65EC-4F48-8AC3-1B93A788EE1D}"/>
    <cellStyle name="Note 2 2 2 2 3 2" xfId="2609" xr:uid="{49065312-DEB6-453D-91B3-A2B4BEBCBF66}"/>
    <cellStyle name="Note 2 2 2 2 3 3" xfId="3474" xr:uid="{FA1D3D42-1BA5-44BA-AB80-5907799A0867}"/>
    <cellStyle name="Note 2 2 2 2 3 4" xfId="1749" xr:uid="{4011C598-81EA-4756-8A79-8D68A9B12B90}"/>
    <cellStyle name="Note 2 2 2 2 4" xfId="2606" xr:uid="{50D1E82F-EC5E-4752-9E6A-18C756F954D7}"/>
    <cellStyle name="Note 2 2 2 2 5" xfId="3471" xr:uid="{82A00D28-640A-41E5-8696-A3672AA63674}"/>
    <cellStyle name="Note 2 2 2 2 6" xfId="1746" xr:uid="{80C2A913-3794-4797-86D1-3427CF9A9AB9}"/>
    <cellStyle name="Note 2 2 2 3" xfId="876" xr:uid="{393DB9F7-CF3A-4563-9DB7-085D60A18C58}"/>
    <cellStyle name="Note 2 2 2 3 2" xfId="877" xr:uid="{D49FD25D-BCD0-4691-B748-25508EA6C9A7}"/>
    <cellStyle name="Note 2 2 2 3 2 2" xfId="2611" xr:uid="{19494F64-5FC8-44C1-B9C3-4865A98DF30A}"/>
    <cellStyle name="Note 2 2 2 3 2 3" xfId="3476" xr:uid="{42D8C260-FDCB-4D79-BF5D-C263172A8474}"/>
    <cellStyle name="Note 2 2 2 3 2 4" xfId="1751" xr:uid="{396D8E4F-E80E-481F-A188-8041A33C9E89}"/>
    <cellStyle name="Note 2 2 2 3 3" xfId="2610" xr:uid="{98497973-7090-4CC3-B5D7-CA8E5B5E9BD0}"/>
    <cellStyle name="Note 2 2 2 3 4" xfId="3475" xr:uid="{8E996C2F-BE98-4A5A-B6A2-83101D3C37DD}"/>
    <cellStyle name="Note 2 2 2 3 5" xfId="1750" xr:uid="{6AE8DF1A-75FA-45DA-A08A-C611F7BF4A46}"/>
    <cellStyle name="Note 2 2 2 4" xfId="878" xr:uid="{4AF9580B-514D-4988-BC26-8F12D352DFCA}"/>
    <cellStyle name="Note 2 2 2 4 2" xfId="2612" xr:uid="{9E94A3DF-126C-456E-953A-4A10896A41D0}"/>
    <cellStyle name="Note 2 2 2 4 3" xfId="3477" xr:uid="{B209E108-413F-4EAE-BB4E-60A262895BD2}"/>
    <cellStyle name="Note 2 2 2 4 4" xfId="1752" xr:uid="{D90ED0FE-78F7-4C3A-B268-816767D27078}"/>
    <cellStyle name="Note 2 2 2 5" xfId="2605" xr:uid="{BB6EB74F-18FF-491C-8E8E-F613425C1EFE}"/>
    <cellStyle name="Note 2 2 2 6" xfId="3470" xr:uid="{D58BF6DE-D754-4E61-AB7E-C9BAAE23CAFA}"/>
    <cellStyle name="Note 2 2 2 7" xfId="1745" xr:uid="{614B3060-A9C4-4874-8D1D-E9B2FBBB2E5D}"/>
    <cellStyle name="Note 2 2 3" xfId="879" xr:uid="{416F970B-CFC5-4641-9114-6C01673EC76B}"/>
    <cellStyle name="Note 2 2 3 2" xfId="880" xr:uid="{3C82FD47-0D90-45BC-956C-188EC666EDCE}"/>
    <cellStyle name="Note 2 2 3 2 2" xfId="881" xr:uid="{95681DFD-B97C-41FF-A36A-119262CA5B03}"/>
    <cellStyle name="Note 2 2 3 2 2 2" xfId="2615" xr:uid="{802E5C02-240E-46E8-8BAA-958AEE9C1019}"/>
    <cellStyle name="Note 2 2 3 2 2 3" xfId="3480" xr:uid="{84896D87-8DA0-4EE8-A6CB-5547CFAF79A4}"/>
    <cellStyle name="Note 2 2 3 2 2 4" xfId="1755" xr:uid="{41817FB3-D272-4498-A3B6-F31DBC080AFF}"/>
    <cellStyle name="Note 2 2 3 2 3" xfId="2614" xr:uid="{65804535-7277-4E9F-864B-D141A762BAD5}"/>
    <cellStyle name="Note 2 2 3 2 4" xfId="3479" xr:uid="{BE256053-607F-4FAB-9E8B-45FC79CA4CF7}"/>
    <cellStyle name="Note 2 2 3 2 5" xfId="1754" xr:uid="{C53370DE-2E44-4EB1-8CE1-D1E33FC58415}"/>
    <cellStyle name="Note 2 2 3 3" xfId="882" xr:uid="{B552CFA6-43F3-44DA-86B4-0BD9F53306A3}"/>
    <cellStyle name="Note 2 2 3 3 2" xfId="2616" xr:uid="{00C43512-591F-4A23-8E7C-6A5FE3866FBE}"/>
    <cellStyle name="Note 2 2 3 3 3" xfId="3481" xr:uid="{7C2C89BF-979C-488F-A053-9002B5E10787}"/>
    <cellStyle name="Note 2 2 3 3 4" xfId="1756" xr:uid="{0BA3B11E-1ACD-41BA-B3D0-83235101A8F4}"/>
    <cellStyle name="Note 2 2 3 4" xfId="2613" xr:uid="{0BC29F92-2A64-43D1-88DD-1CE87BF92C07}"/>
    <cellStyle name="Note 2 2 3 5" xfId="3478" xr:uid="{BC64871C-FE20-45D4-948A-372168FE3996}"/>
    <cellStyle name="Note 2 2 3 6" xfId="1753" xr:uid="{722C1BD2-7543-4275-8F1D-E3A9F9C96144}"/>
    <cellStyle name="Note 2 2 4" xfId="883" xr:uid="{3ED3B7E1-DF23-4BEA-A74B-9A1D063FD021}"/>
    <cellStyle name="Note 2 2 4 2" xfId="884" xr:uid="{AEB66085-027C-4A43-BF25-F36D775492F6}"/>
    <cellStyle name="Note 2 2 4 2 2" xfId="885" xr:uid="{112D6D2B-8AC2-41C7-A663-909A50E8D93C}"/>
    <cellStyle name="Note 2 2 4 2 2 2" xfId="2619" xr:uid="{3BEF272A-0DD1-4215-85A5-0C15793FAEAE}"/>
    <cellStyle name="Note 2 2 4 2 2 3" xfId="3484" xr:uid="{B64B9847-D44F-454C-9FB6-863271BF0296}"/>
    <cellStyle name="Note 2 2 4 2 2 4" xfId="1759" xr:uid="{5F0A8539-0934-47B4-A685-5F1539209651}"/>
    <cellStyle name="Note 2 2 4 2 3" xfId="2618" xr:uid="{533F126F-78ED-4DD6-9BD2-78E921C0BE29}"/>
    <cellStyle name="Note 2 2 4 2 4" xfId="3483" xr:uid="{10575199-5FCC-40AF-9B6B-A0F77EB98142}"/>
    <cellStyle name="Note 2 2 4 2 5" xfId="1758" xr:uid="{E3075030-8F54-48AF-A497-00E9A841A1DF}"/>
    <cellStyle name="Note 2 2 4 3" xfId="886" xr:uid="{4DCB835E-A155-47CE-AD77-1C9D9BF44A68}"/>
    <cellStyle name="Note 2 2 4 3 2" xfId="2620" xr:uid="{3536D097-3196-41A2-A895-54641BFE0211}"/>
    <cellStyle name="Note 2 2 4 3 3" xfId="3485" xr:uid="{82D37EFB-390C-494E-BECB-2F01FA419296}"/>
    <cellStyle name="Note 2 2 4 3 4" xfId="1760" xr:uid="{CAB63476-A519-4FC8-828B-F275C26E1EFD}"/>
    <cellStyle name="Note 2 2 4 4" xfId="2617" xr:uid="{A0254233-947D-40F3-B731-5B159DE1C840}"/>
    <cellStyle name="Note 2 2 4 5" xfId="3482" xr:uid="{E307AC3A-5F22-4D2C-9A8A-6E7E7624352E}"/>
    <cellStyle name="Note 2 2 4 6" xfId="1757" xr:uid="{4E9AA4A0-2C69-46FC-AAB3-3AB1981C4EF5}"/>
    <cellStyle name="Note 2 2 5" xfId="887" xr:uid="{3708209A-2C91-40B8-BEF7-D8FAB94AA906}"/>
    <cellStyle name="Note 2 2 5 2" xfId="888" xr:uid="{BE922DC7-077D-442A-8E83-9CA24250DFC4}"/>
    <cellStyle name="Note 2 2 5 2 2" xfId="2622" xr:uid="{DF334E9A-5DA3-4C01-920B-AD127606E88A}"/>
    <cellStyle name="Note 2 2 5 2 3" xfId="3487" xr:uid="{13A21929-598E-4AC1-B0C4-0E285F11F3B8}"/>
    <cellStyle name="Note 2 2 5 2 4" xfId="1762" xr:uid="{0AFAA8B4-B804-4A77-80F4-B15F1D5A8052}"/>
    <cellStyle name="Note 2 2 5 3" xfId="2621" xr:uid="{C8171864-ECEE-442A-B90D-355B58E4A588}"/>
    <cellStyle name="Note 2 2 5 4" xfId="3486" xr:uid="{D9141D58-05B3-45C6-A36F-90AC6B74F8AA}"/>
    <cellStyle name="Note 2 2 5 5" xfId="1761" xr:uid="{6BA0C59A-9B8B-4C21-8631-E098563E3EB4}"/>
    <cellStyle name="Note 2 2 6" xfId="889" xr:uid="{5E9D2568-DC36-429A-93F2-71B84003C54E}"/>
    <cellStyle name="Note 2 2 6 2" xfId="2623" xr:uid="{AA9D9F0E-EEAF-4C90-A7BC-FC94D1D6AA6B}"/>
    <cellStyle name="Note 2 2 6 3" xfId="3488" xr:uid="{5D0A995A-F178-4457-B425-73F2C36C8CAD}"/>
    <cellStyle name="Note 2 2 6 4" xfId="1763" xr:uid="{D9EBEBFA-AE8F-4F05-898B-C3D0784FBE61}"/>
    <cellStyle name="Note 2 2 7" xfId="2604" xr:uid="{90B6A138-5D90-41DA-B438-3C61E8A3B5B7}"/>
    <cellStyle name="Note 2 2 8" xfId="3469" xr:uid="{4E4B9F59-CE9C-48D6-9D95-408CDA98DBE4}"/>
    <cellStyle name="Note 2 2 9" xfId="1744" xr:uid="{EB278202-24FD-4497-873D-045E1688B26D}"/>
    <cellStyle name="Note 2 3" xfId="890" xr:uid="{EFC07ED8-2F38-4B7B-80BB-BA75BDFF1787}"/>
    <cellStyle name="Note 2 3 2" xfId="891" xr:uid="{2BFA96E4-182F-4A47-A08E-31F31F52352B}"/>
    <cellStyle name="Note 2 3 2 2" xfId="892" xr:uid="{D733D11B-DD59-4D67-80BE-012EB5173778}"/>
    <cellStyle name="Note 2 3 2 2 2" xfId="893" xr:uid="{64FC8082-8061-405A-859B-53152F3B6C8B}"/>
    <cellStyle name="Note 2 3 2 2 2 2" xfId="2627" xr:uid="{AE8BFF72-3FCA-4852-A2D9-92A26116A452}"/>
    <cellStyle name="Note 2 3 2 2 2 3" xfId="3492" xr:uid="{953D022C-8B13-4E5A-9E22-3CCFA4112B7C}"/>
    <cellStyle name="Note 2 3 2 2 2 4" xfId="1767" xr:uid="{296BECEC-BD5D-4D55-899D-39562730D531}"/>
    <cellStyle name="Note 2 3 2 2 3" xfId="2626" xr:uid="{DBC9F549-2084-48E9-A6EA-544F32389C0B}"/>
    <cellStyle name="Note 2 3 2 2 4" xfId="3491" xr:uid="{F8655079-8CD9-4E4B-933E-54B7B950527A}"/>
    <cellStyle name="Note 2 3 2 2 5" xfId="1766" xr:uid="{BE90A017-7659-40BB-A5A3-8615CEE934AC}"/>
    <cellStyle name="Note 2 3 2 3" xfId="894" xr:uid="{3E7858AB-28D9-4710-88BA-4C156D02BE2F}"/>
    <cellStyle name="Note 2 3 2 3 2" xfId="2628" xr:uid="{B963B105-83B2-483A-86A2-138D7F269D73}"/>
    <cellStyle name="Note 2 3 2 3 3" xfId="3493" xr:uid="{1E207E0B-D9AF-4983-84BD-1521F41BEFE1}"/>
    <cellStyle name="Note 2 3 2 3 4" xfId="1768" xr:uid="{1C5DB6C3-A787-48E9-B4CD-1DF7952A5A92}"/>
    <cellStyle name="Note 2 3 2 4" xfId="2625" xr:uid="{2B74F3E3-6030-46C6-93BC-5F67D922000C}"/>
    <cellStyle name="Note 2 3 2 5" xfId="3490" xr:uid="{58988913-E6F5-4B85-9AFB-DAAFB05E97A6}"/>
    <cellStyle name="Note 2 3 2 6" xfId="1765" xr:uid="{5F89C610-9E47-4B70-8EFE-EE2A8D3B820B}"/>
    <cellStyle name="Note 2 3 3" xfId="895" xr:uid="{188DA8C6-DBB0-4018-B75F-4C22147059C0}"/>
    <cellStyle name="Note 2 3 3 2" xfId="896" xr:uid="{406BFC7B-2613-4A64-BBCA-1D487811A6BB}"/>
    <cellStyle name="Note 2 3 3 2 2" xfId="2630" xr:uid="{D118A0E4-EFB9-4301-B8DB-8FBE35866813}"/>
    <cellStyle name="Note 2 3 3 2 3" xfId="3495" xr:uid="{714FC258-1752-4E57-A548-1807A27A0633}"/>
    <cellStyle name="Note 2 3 3 2 4" xfId="1770" xr:uid="{7E18072C-181C-4374-9A50-EA892685B228}"/>
    <cellStyle name="Note 2 3 3 3" xfId="2629" xr:uid="{FB1ED3E8-6ADB-45AD-BF15-7E06ADC07150}"/>
    <cellStyle name="Note 2 3 3 4" xfId="3494" xr:uid="{2AA28058-1390-4FC2-8267-ECA6C9BE6CD3}"/>
    <cellStyle name="Note 2 3 3 5" xfId="1769" xr:uid="{9AF23D21-A378-4179-B4D5-AE0A2DD99748}"/>
    <cellStyle name="Note 2 3 4" xfId="897" xr:uid="{D8CFF3EF-3599-4591-8F44-00709719D6C0}"/>
    <cellStyle name="Note 2 3 4 2" xfId="2631" xr:uid="{5419A990-67C5-4CAA-9907-7AA696EB8DAB}"/>
    <cellStyle name="Note 2 3 4 3" xfId="3496" xr:uid="{58FC765B-E0A2-415E-A1C3-83F8BEE84485}"/>
    <cellStyle name="Note 2 3 4 4" xfId="1771" xr:uid="{7A9F2C7A-B451-4EA5-81AA-F2B060CF7F05}"/>
    <cellStyle name="Note 2 3 5" xfId="2624" xr:uid="{76FB25CA-C59A-4962-B31F-699F6EB3FEBA}"/>
    <cellStyle name="Note 2 3 6" xfId="3489" xr:uid="{506B4594-FFDF-4971-B430-2E33B4CC29A4}"/>
    <cellStyle name="Note 2 3 7" xfId="1764" xr:uid="{B0A746E3-B7CA-48E9-94C0-4070EE7E8010}"/>
    <cellStyle name="Note 2 4" xfId="898" xr:uid="{9582FE6D-9059-4F93-8BDB-49434EC7DE05}"/>
    <cellStyle name="Note 2 4 2" xfId="899" xr:uid="{A48E5426-2CF2-4E09-AEDB-0A881E31D535}"/>
    <cellStyle name="Note 2 4 2 2" xfId="900" xr:uid="{7792469A-5D70-4C06-AD69-9EE67643D6D2}"/>
    <cellStyle name="Note 2 4 2 2 2" xfId="2634" xr:uid="{164DC8B9-13BF-417D-A39D-C07C741A3AEF}"/>
    <cellStyle name="Note 2 4 2 2 3" xfId="3499" xr:uid="{F423EAAD-B772-4B6D-8316-F9ADABD833DA}"/>
    <cellStyle name="Note 2 4 2 2 4" xfId="1774" xr:uid="{CF6E62A6-7F47-43E9-B029-F27004694DA9}"/>
    <cellStyle name="Note 2 4 2 3" xfId="2633" xr:uid="{C43461EF-29B2-4749-9C7A-A9690D037E88}"/>
    <cellStyle name="Note 2 4 2 4" xfId="3498" xr:uid="{0367892C-800D-44A3-9DFE-D554266C75B8}"/>
    <cellStyle name="Note 2 4 2 5" xfId="1773" xr:uid="{BFCB0F9C-457C-4E5C-8E18-AFE016941005}"/>
    <cellStyle name="Note 2 4 3" xfId="901" xr:uid="{BC663BF7-10D9-41A7-9F59-6332BB223500}"/>
    <cellStyle name="Note 2 4 3 2" xfId="2635" xr:uid="{EF5B7FDF-8C0C-441F-B3EA-CD16F6A591CC}"/>
    <cellStyle name="Note 2 4 3 3" xfId="3500" xr:uid="{0735A599-42E7-4838-B4C8-84C2672058A4}"/>
    <cellStyle name="Note 2 4 3 4" xfId="1775" xr:uid="{3D035982-1643-4995-8614-47C11E644F85}"/>
    <cellStyle name="Note 2 4 4" xfId="2632" xr:uid="{4DE731AA-15D1-4BBB-9E21-701E0A96996B}"/>
    <cellStyle name="Note 2 4 5" xfId="3497" xr:uid="{F84F89BE-EB24-4C24-B844-FE64D639AFC6}"/>
    <cellStyle name="Note 2 4 6" xfId="1772" xr:uid="{CC6CD98B-0AEA-4410-BCE5-69EF4662DDBF}"/>
    <cellStyle name="Note 2 5" xfId="902" xr:uid="{B61AA4F5-83B7-46E7-936C-22F6B235362D}"/>
    <cellStyle name="Note 2 5 2" xfId="903" xr:uid="{AA65F5FD-8E05-411C-AF58-FFFA73FDE327}"/>
    <cellStyle name="Note 2 5 2 2" xfId="904" xr:uid="{01B63264-A0A6-4C20-82B2-90E9C4B686BA}"/>
    <cellStyle name="Note 2 5 2 2 2" xfId="2638" xr:uid="{7AA10178-0B33-437C-ACE5-FCE477139AB0}"/>
    <cellStyle name="Note 2 5 2 2 3" xfId="3503" xr:uid="{BFC513F6-618E-498B-A485-020C6A32BDE3}"/>
    <cellStyle name="Note 2 5 2 2 4" xfId="1778" xr:uid="{A600C792-418C-4212-A271-C40D60FB1EFA}"/>
    <cellStyle name="Note 2 5 2 3" xfId="2637" xr:uid="{FC7D97E1-5539-488A-95A3-6A6D2D6E9ABC}"/>
    <cellStyle name="Note 2 5 2 4" xfId="3502" xr:uid="{A2F92EAC-E921-431A-89DA-0CC24E7E0FBB}"/>
    <cellStyle name="Note 2 5 2 5" xfId="1777" xr:uid="{0F5B274C-2894-4A60-A02D-B179741E7730}"/>
    <cellStyle name="Note 2 5 3" xfId="905" xr:uid="{BAF45EBD-260E-4109-9353-BDEA482974D9}"/>
    <cellStyle name="Note 2 5 3 2" xfId="2639" xr:uid="{11AD667F-E038-4873-9498-B622F3D77920}"/>
    <cellStyle name="Note 2 5 3 3" xfId="3504" xr:uid="{FE5A049D-EB63-433D-97D5-DB6C0715D66C}"/>
    <cellStyle name="Note 2 5 3 4" xfId="1779" xr:uid="{7B8F6623-2564-468F-844E-DE94833385C0}"/>
    <cellStyle name="Note 2 5 4" xfId="2636" xr:uid="{253D75E9-1708-4788-A571-109E123B5FEA}"/>
    <cellStyle name="Note 2 5 5" xfId="3501" xr:uid="{FC1B4A40-316F-4D6F-A9C2-E397A67706AE}"/>
    <cellStyle name="Note 2 5 6" xfId="1776" xr:uid="{F4929587-97C5-4352-BF1E-CB4D4C3D2951}"/>
    <cellStyle name="Note 2 6" xfId="906" xr:uid="{5A3BCC3D-4628-4013-84F0-74EAC1C9A5EE}"/>
    <cellStyle name="Note 2 6 2" xfId="907" xr:uid="{840BA6C1-C1DC-4A40-9BA9-05E3EAAFEAA6}"/>
    <cellStyle name="Note 2 6 2 2" xfId="2641" xr:uid="{98F81277-7784-4231-9986-772B3B9F4E44}"/>
    <cellStyle name="Note 2 6 2 3" xfId="3506" xr:uid="{34061517-17DD-4851-B1A6-402FC14E23BA}"/>
    <cellStyle name="Note 2 6 2 4" xfId="1781" xr:uid="{BDDA61F9-10D9-426B-88F5-D56DC0AD0A0F}"/>
    <cellStyle name="Note 2 6 3" xfId="2640" xr:uid="{3582D650-2725-4B27-B6E7-A90D591E23AD}"/>
    <cellStyle name="Note 2 6 4" xfId="3505" xr:uid="{10897BAD-A349-4BBD-9A01-540F3D9990FB}"/>
    <cellStyle name="Note 2 6 5" xfId="1780" xr:uid="{C44153DC-73F9-4FFB-8712-40E5C2E1A4E3}"/>
    <cellStyle name="Note 2 7" xfId="908" xr:uid="{5AAFD2B6-AFCB-4802-A166-59449A6AD2B2}"/>
    <cellStyle name="Note 2 7 2" xfId="909" xr:uid="{A22397D3-C0D9-4B81-9AFA-4C6F0CCD4096}"/>
    <cellStyle name="Note 2 7 2 2" xfId="2643" xr:uid="{682714F0-4DB8-44D7-B24E-FD8CC2612344}"/>
    <cellStyle name="Note 2 7 2 3" xfId="3508" xr:uid="{3CAB77F2-4D91-424A-B549-40BB2A5C4A82}"/>
    <cellStyle name="Note 2 7 2 4" xfId="1783" xr:uid="{FA705725-C8B9-424A-B08C-04554C5F9D89}"/>
    <cellStyle name="Note 2 7 3" xfId="2642" xr:uid="{7EB30F74-474B-4E49-9BCF-33E649CAE49E}"/>
    <cellStyle name="Note 2 7 4" xfId="3507" xr:uid="{C0E774C8-E347-4398-A61B-295359CB5C21}"/>
    <cellStyle name="Note 2 7 5" xfId="1782" xr:uid="{4687EC61-0A68-45BC-90F2-EFE698495183}"/>
    <cellStyle name="Note 2 8" xfId="910" xr:uid="{C8CC048F-1638-4F30-81E9-7E910AFD9519}"/>
    <cellStyle name="Note 2 8 2" xfId="2644" xr:uid="{4F6C87EF-9C66-46AD-B533-6DE45E09E1EA}"/>
    <cellStyle name="Note 2 8 3" xfId="3509" xr:uid="{935BFBEF-8585-41C5-BF31-38596B2838DA}"/>
    <cellStyle name="Note 2 8 4" xfId="1784" xr:uid="{9FCFBC69-4D5B-4019-BAED-8335A1CC1E30}"/>
    <cellStyle name="Note 2 9" xfId="2603" xr:uid="{7324F684-0E81-4318-BB26-28F4A37BDE65}"/>
    <cellStyle name="Note 3" xfId="911" xr:uid="{75661B9E-CA2A-45C1-95B0-7C8049037CB8}"/>
    <cellStyle name="Note 3 10" xfId="1785" xr:uid="{BB838853-50B4-4BA7-9023-A9F8337292C4}"/>
    <cellStyle name="Note 3 2" xfId="912" xr:uid="{DDD955B1-2F85-43B6-B90C-A3BCBF883595}"/>
    <cellStyle name="Note 3 2 2" xfId="913" xr:uid="{A3C99B53-C9C4-4915-8E66-A93B7EB42F19}"/>
    <cellStyle name="Note 3 2 2 2" xfId="914" xr:uid="{10BDB4F2-C426-4F4A-BA3E-029752427906}"/>
    <cellStyle name="Note 3 2 2 2 2" xfId="915" xr:uid="{6D15C7AF-D910-4617-9380-2033195E178B}"/>
    <cellStyle name="Note 3 2 2 2 2 2" xfId="2649" xr:uid="{64405592-0956-4662-A7CD-2CCCA4EF068F}"/>
    <cellStyle name="Note 3 2 2 2 2 3" xfId="3514" xr:uid="{BE85EDFE-1EC9-4C38-958F-2DE3B1C2F7B9}"/>
    <cellStyle name="Note 3 2 2 2 2 4" xfId="1789" xr:uid="{88D39DDE-A9B5-4CA5-865A-9727844D472D}"/>
    <cellStyle name="Note 3 2 2 2 3" xfId="2648" xr:uid="{6B4A95A4-013C-481C-A7A3-68A440C7F965}"/>
    <cellStyle name="Note 3 2 2 2 4" xfId="3513" xr:uid="{2A47AA79-40F1-493E-B476-8D00AA85EFD8}"/>
    <cellStyle name="Note 3 2 2 2 5" xfId="1788" xr:uid="{8A5B7D0F-4C59-4F1A-AA1F-1939211E40F1}"/>
    <cellStyle name="Note 3 2 2 3" xfId="916" xr:uid="{657EB32C-E21A-46E3-8589-D878828E318A}"/>
    <cellStyle name="Note 3 2 2 3 2" xfId="2650" xr:uid="{5428A54C-6CFB-4ED7-99C0-169F2CFDE033}"/>
    <cellStyle name="Note 3 2 2 3 3" xfId="3515" xr:uid="{0EC95403-0DED-419B-A206-39F3211C4A22}"/>
    <cellStyle name="Note 3 2 2 3 4" xfId="1790" xr:uid="{4BBE0434-4E97-45F2-BC4E-9AB341BE0B7F}"/>
    <cellStyle name="Note 3 2 2 4" xfId="2647" xr:uid="{A2D3619B-6E85-4434-A776-CA2E63678F6C}"/>
    <cellStyle name="Note 3 2 2 5" xfId="3512" xr:uid="{F05BBB69-C152-4EAC-A7DE-77FF52CB5A17}"/>
    <cellStyle name="Note 3 2 2 6" xfId="1787" xr:uid="{20B979F0-754E-46D1-A30A-F4024D224C4B}"/>
    <cellStyle name="Note 3 2 3" xfId="917" xr:uid="{F5F9F53B-886E-42C1-A22B-900828C07451}"/>
    <cellStyle name="Note 3 2 3 2" xfId="918" xr:uid="{F3891725-F931-4269-B8E5-F7C457DFAE8B}"/>
    <cellStyle name="Note 3 2 3 2 2" xfId="2652" xr:uid="{5569394B-6076-43A6-B145-3CE7F70314E7}"/>
    <cellStyle name="Note 3 2 3 2 3" xfId="3517" xr:uid="{169BA96F-F6DB-4F85-BE54-DDE0C1F9FCA7}"/>
    <cellStyle name="Note 3 2 3 2 4" xfId="1792" xr:uid="{36895B17-3E31-4421-BEFD-85A164D121CF}"/>
    <cellStyle name="Note 3 2 3 3" xfId="2651" xr:uid="{CE043A4A-E790-432F-AA04-655A8F62F000}"/>
    <cellStyle name="Note 3 2 3 4" xfId="3516" xr:uid="{865F532B-E041-4F46-BFBC-19112022D574}"/>
    <cellStyle name="Note 3 2 3 5" xfId="1791" xr:uid="{7BF20A9D-3ECF-4EB2-B178-DACBACD9216F}"/>
    <cellStyle name="Note 3 2 4" xfId="919" xr:uid="{0B705015-8B28-4020-A771-98DDBFBB7424}"/>
    <cellStyle name="Note 3 2 4 2" xfId="2653" xr:uid="{67CF25BE-01E7-40AB-93E8-4DE3105F2263}"/>
    <cellStyle name="Note 3 2 4 3" xfId="3518" xr:uid="{E974D163-BECF-4A21-8453-D2724F345EF9}"/>
    <cellStyle name="Note 3 2 4 4" xfId="1793" xr:uid="{107ADAC3-6710-48E4-9CF2-06F813DDC82E}"/>
    <cellStyle name="Note 3 2 5" xfId="2646" xr:uid="{8D76732C-E98C-41BD-9E42-B2C371E13F67}"/>
    <cellStyle name="Note 3 2 6" xfId="3511" xr:uid="{774D00BA-CF6F-4D7E-AB50-74D39919F5F4}"/>
    <cellStyle name="Note 3 2 7" xfId="1786" xr:uid="{53FF5928-A7E8-49F5-AE4A-87AFFB47B7B5}"/>
    <cellStyle name="Note 3 3" xfId="920" xr:uid="{CCB85436-A664-41D6-A7C6-66B313889DF8}"/>
    <cellStyle name="Note 3 3 2" xfId="921" xr:uid="{E427651A-85BD-4E09-976F-8A4B8BCC8E89}"/>
    <cellStyle name="Note 3 3 2 2" xfId="922" xr:uid="{6CD0BDB6-7241-494F-8084-8B423B952616}"/>
    <cellStyle name="Note 3 3 2 2 2" xfId="2656" xr:uid="{375FAE3C-CC50-4AA6-9D29-B9A09E547158}"/>
    <cellStyle name="Note 3 3 2 2 3" xfId="3521" xr:uid="{1604D335-CA8C-44A6-A857-7C1BF5773113}"/>
    <cellStyle name="Note 3 3 2 2 4" xfId="1796" xr:uid="{1213ADB2-7EBE-4AC3-A394-3DF30F246DA7}"/>
    <cellStyle name="Note 3 3 2 3" xfId="2655" xr:uid="{2A914B77-7698-4976-9370-CCA199E556FD}"/>
    <cellStyle name="Note 3 3 2 4" xfId="3520" xr:uid="{BE91154F-9429-4AF6-9ADB-410B889DCF1A}"/>
    <cellStyle name="Note 3 3 2 5" xfId="1795" xr:uid="{16F643E5-D6DF-4A61-B944-42F0BBAEC3A2}"/>
    <cellStyle name="Note 3 3 3" xfId="923" xr:uid="{20953DB4-CDD7-4676-9543-A59631EC331F}"/>
    <cellStyle name="Note 3 3 3 2" xfId="2657" xr:uid="{E9294C06-9F73-432F-898C-B434BF4C4A21}"/>
    <cellStyle name="Note 3 3 3 3" xfId="3522" xr:uid="{F2BBD26C-2CFA-49C0-A08B-734C042F79B1}"/>
    <cellStyle name="Note 3 3 3 4" xfId="1797" xr:uid="{A4E282C4-EEAB-46DF-BCDA-37CE94F8580D}"/>
    <cellStyle name="Note 3 3 4" xfId="2654" xr:uid="{57E474D2-8D37-477D-A6BD-A7406CD8C71D}"/>
    <cellStyle name="Note 3 3 5" xfId="3519" xr:uid="{D1DF9279-D6B5-48F2-B41E-D3067239E655}"/>
    <cellStyle name="Note 3 3 6" xfId="1794" xr:uid="{6BBB376A-4F17-4D18-899D-ECAEF2F091FD}"/>
    <cellStyle name="Note 3 4" xfId="924" xr:uid="{23BA437C-0A0D-47D2-9120-B47FC39874D7}"/>
    <cellStyle name="Note 3 4 2" xfId="925" xr:uid="{9F2D303C-1D01-4B1E-9B2D-56CD0E4C30C5}"/>
    <cellStyle name="Note 3 4 2 2" xfId="926" xr:uid="{3695314C-D58F-41CA-BF47-45EDD76DD880}"/>
    <cellStyle name="Note 3 4 2 2 2" xfId="2660" xr:uid="{28A39459-F999-4D22-A122-001E3616D260}"/>
    <cellStyle name="Note 3 4 2 2 3" xfId="3525" xr:uid="{2E16777F-34A5-4265-9676-783F07334F4A}"/>
    <cellStyle name="Note 3 4 2 2 4" xfId="1800" xr:uid="{8AF185A5-FB4D-4BC6-9E9C-40C34F5C7069}"/>
    <cellStyle name="Note 3 4 2 3" xfId="2659" xr:uid="{E871B1FB-4403-4061-9BBE-4539DF9C95DA}"/>
    <cellStyle name="Note 3 4 2 4" xfId="3524" xr:uid="{E11B0137-45A6-4896-9960-B3735222AF42}"/>
    <cellStyle name="Note 3 4 2 5" xfId="1799" xr:uid="{2DDC10CB-3F8E-4F21-AE2F-A55733F57463}"/>
    <cellStyle name="Note 3 4 3" xfId="927" xr:uid="{7F5DA593-287C-4F6B-9F14-7C5780EEBB4B}"/>
    <cellStyle name="Note 3 4 3 2" xfId="2661" xr:uid="{4AA893E0-1356-42DE-94E1-84B062FA0E6D}"/>
    <cellStyle name="Note 3 4 3 3" xfId="3526" xr:uid="{A6EA2110-BE74-432B-A1E6-33A7F4AED422}"/>
    <cellStyle name="Note 3 4 3 4" xfId="1801" xr:uid="{A78D00DC-CF6D-4B08-8A60-1354E9EEDD90}"/>
    <cellStyle name="Note 3 4 4" xfId="2658" xr:uid="{38EE621D-A26C-40FD-96BA-32C238A58F28}"/>
    <cellStyle name="Note 3 4 5" xfId="3523" xr:uid="{89301F02-7775-4EC1-9B9C-4933AEDC3935}"/>
    <cellStyle name="Note 3 4 6" xfId="1798" xr:uid="{C392887B-FBBC-465B-9798-27496B8F0670}"/>
    <cellStyle name="Note 3 5" xfId="928" xr:uid="{00BCF5A9-1512-476F-A7F4-FAACF458D0C4}"/>
    <cellStyle name="Note 3 5 2" xfId="929" xr:uid="{E2AF3520-2402-4583-BEAB-14EFF913BD7B}"/>
    <cellStyle name="Note 3 5 2 2" xfId="2663" xr:uid="{96F017F8-0CF7-40E3-86B1-25ABD9A5C899}"/>
    <cellStyle name="Note 3 5 2 3" xfId="3528" xr:uid="{6720F9BF-A46C-4083-BC35-D5A9BB9109DF}"/>
    <cellStyle name="Note 3 5 2 4" xfId="1803" xr:uid="{5C94CDBB-06DD-4CC0-BB84-327B60293091}"/>
    <cellStyle name="Note 3 5 3" xfId="2662" xr:uid="{5AEF5D24-8CB6-459E-A2C3-A81FA1A2A105}"/>
    <cellStyle name="Note 3 5 4" xfId="3527" xr:uid="{ED710987-A8BE-4268-8048-96B3FB42B16D}"/>
    <cellStyle name="Note 3 5 5" xfId="1802" xr:uid="{57E0AFF9-7797-4D6B-A9F5-E4671651AE98}"/>
    <cellStyle name="Note 3 6" xfId="930" xr:uid="{21CA46A6-A373-4FB6-AE06-111344F58D6F}"/>
    <cellStyle name="Note 3 6 2" xfId="931" xr:uid="{BB19B245-0260-40E1-8EC9-F30856C31337}"/>
    <cellStyle name="Note 3 6 2 2" xfId="2665" xr:uid="{12695D78-CB80-478C-8877-3BA3C233DBCA}"/>
    <cellStyle name="Note 3 6 2 3" xfId="3530" xr:uid="{C84BD0D3-01DC-4916-9765-1D4079DA388C}"/>
    <cellStyle name="Note 3 6 2 4" xfId="1805" xr:uid="{31A82B26-29E6-4368-9A7F-23E85B183736}"/>
    <cellStyle name="Note 3 6 3" xfId="2664" xr:uid="{FC70D348-6BBD-41EE-93E9-3ADCF74F1678}"/>
    <cellStyle name="Note 3 6 4" xfId="3529" xr:uid="{696FED40-CDBB-4944-9BB8-ABF9D7A3C877}"/>
    <cellStyle name="Note 3 6 5" xfId="1804" xr:uid="{E0FF1ACB-94A8-4DED-9452-F13BF6C794B3}"/>
    <cellStyle name="Note 3 7" xfId="932" xr:uid="{6FEACBC8-512A-4C29-B654-7762CD2B125C}"/>
    <cellStyle name="Note 3 7 2" xfId="2666" xr:uid="{45312E85-33BD-40B9-BA50-E7E1CA2DB6B6}"/>
    <cellStyle name="Note 3 7 3" xfId="3531" xr:uid="{33880F24-C26D-4725-94C0-0D2621F4B269}"/>
    <cellStyle name="Note 3 7 4" xfId="1806" xr:uid="{E8B92BD1-2F07-4594-98FF-4F7EF46C04A4}"/>
    <cellStyle name="Note 3 8" xfId="2645" xr:uid="{4A4FE04D-7D9D-4FF9-AD09-C431BF67D3D5}"/>
    <cellStyle name="Note 3 9" xfId="3510" xr:uid="{7590759A-F79F-49C6-AD1D-9361BDD58FBD}"/>
    <cellStyle name="Note 4" xfId="933" xr:uid="{EB39D399-7DD2-4B1C-A397-4F5C1E8CE8F4}"/>
    <cellStyle name="Note 4 2" xfId="934" xr:uid="{02BAF64F-E777-4E2B-BF6D-CC329474574E}"/>
    <cellStyle name="Note 4 2 2" xfId="2668" xr:uid="{84F2D821-C279-4D44-8441-806D09AA6EB7}"/>
    <cellStyle name="Note 4 2 3" xfId="3533" xr:uid="{DB34F1BF-5DE5-4D8F-B6A5-0A22ED0FCAC6}"/>
    <cellStyle name="Note 4 2 4" xfId="1808" xr:uid="{93A8B00D-B878-432F-A36D-7831E929FC64}"/>
    <cellStyle name="Note 4 3" xfId="2667" xr:uid="{F3B11E6C-C409-4A2F-8DEA-3EB5D3EC41FC}"/>
    <cellStyle name="Note 4 4" xfId="3532" xr:uid="{D3BB1BE1-442D-41D4-9A57-CD09734FC721}"/>
    <cellStyle name="Note 4 5" xfId="1807" xr:uid="{72C26842-A78A-4F58-A036-DCFB5C1510D7}"/>
    <cellStyle name="Note 5" xfId="935" xr:uid="{20342958-256E-4A76-AF82-353E05AE5C19}"/>
    <cellStyle name="Note 5 2" xfId="936" xr:uid="{1B5E12B7-0197-4F51-88F6-7EA0407B301C}"/>
    <cellStyle name="Note 5 2 2" xfId="2670" xr:uid="{B667272D-FD1D-413B-9D37-6D3C04AAA6F3}"/>
    <cellStyle name="Note 5 2 3" xfId="3535" xr:uid="{C6026108-2092-4FE8-B0E8-F3640CF53089}"/>
    <cellStyle name="Note 5 2 4" xfId="1810" xr:uid="{5511E832-DC7F-4B56-9E5E-2C889293999F}"/>
    <cellStyle name="Note 5 3" xfId="2669" xr:uid="{1EF1F70A-A998-477E-9A27-B61187C6CBB2}"/>
    <cellStyle name="Note 5 4" xfId="3534" xr:uid="{5825FCFC-58EE-44B6-9B11-F4C46AC72EE2}"/>
    <cellStyle name="Note 5 5" xfId="1809" xr:uid="{C221A1AE-83D8-465D-97CD-F79C2CEC1FCE}"/>
    <cellStyle name="Note 6" xfId="937" xr:uid="{4673180E-64D3-4336-AC12-9901AD7846A4}"/>
    <cellStyle name="Note 6 2" xfId="938" xr:uid="{2EB07D2D-C5E8-4DDD-920A-B459797704DE}"/>
    <cellStyle name="Note 6 2 2" xfId="2672" xr:uid="{F6248898-9B88-4990-B128-454FB71E2015}"/>
    <cellStyle name="Note 6 2 3" xfId="3537" xr:uid="{43CB67FD-B29E-4F5B-84CE-8AAA54DF1000}"/>
    <cellStyle name="Note 6 2 4" xfId="1812" xr:uid="{15D3346B-B1E0-4D8C-85B6-35D6B7D78F12}"/>
    <cellStyle name="Note 6 3" xfId="2671" xr:uid="{94196637-91E2-4BA2-9A1F-17BF3E0D6D22}"/>
    <cellStyle name="Note 6 4" xfId="3536" xr:uid="{9AFCD69B-2BFB-4494-B132-EADE376FC6F2}"/>
    <cellStyle name="Note 6 5" xfId="1811" xr:uid="{0DFB790B-773B-40F4-815E-EE5E5ACD1944}"/>
    <cellStyle name="Percent" xfId="939" builtinId="5"/>
    <cellStyle name="Percent 10" xfId="2673" xr:uid="{8354F704-DE71-477F-83B4-D340E6DAB952}"/>
    <cellStyle name="Percent 2" xfId="940" xr:uid="{3D3316EB-433B-47BB-A7E5-0A1B5EEB02AE}"/>
    <cellStyle name="Percent 2 2" xfId="941" xr:uid="{3C51516B-96DF-41C6-B5A3-971154F47BD2}"/>
    <cellStyle name="Percent 2 3" xfId="942" xr:uid="{0A3B4394-59F2-4843-BD39-1366CCBE4076}"/>
    <cellStyle name="Percent 2 3 2" xfId="943" xr:uid="{F5D8162D-5E62-4C6B-92FC-69179F649AC2}"/>
    <cellStyle name="Percent 2 3 2 2" xfId="944" xr:uid="{5081009D-92A7-49B6-A5EB-018F95DA55D9}"/>
    <cellStyle name="Percent 2 3 2 3" xfId="945" xr:uid="{537AAE40-EC74-42B0-A762-BB90E06647DD}"/>
    <cellStyle name="Percent 2 3 2 3 2" xfId="946" xr:uid="{E261A680-166E-4BBE-B5E5-ABD54DA6BBC5}"/>
    <cellStyle name="Percent 2 4" xfId="947" xr:uid="{A3EF8663-E50C-47DD-9079-B3FBB6B1CF8C}"/>
    <cellStyle name="Percent 2 4 2" xfId="948" xr:uid="{F01B8CC9-10E7-4751-905E-2E7A38BA5383}"/>
    <cellStyle name="Percent 2 4 2 2" xfId="949" xr:uid="{AD7786F1-1AA8-4F58-8B3F-EAA06044D608}"/>
    <cellStyle name="Percent 2 4 2 2 2" xfId="2676" xr:uid="{0B49477F-6C2F-4552-BB6F-AC1C58C66667}"/>
    <cellStyle name="Percent 2 4 2 2 3" xfId="3540" xr:uid="{5C28058F-CBCC-46DC-8360-0F1E7851602B}"/>
    <cellStyle name="Percent 2 4 2 2 4" xfId="1815" xr:uid="{EB55B464-F6D9-47E0-B830-7C2AA7FA7A71}"/>
    <cellStyle name="Percent 2 4 2 3" xfId="2675" xr:uid="{192ED58D-F7F6-4786-AEBA-F9D6681A8BBB}"/>
    <cellStyle name="Percent 2 4 2 4" xfId="3539" xr:uid="{063E1796-E05C-424E-BFF7-10BB9A6E3CAA}"/>
    <cellStyle name="Percent 2 4 2 5" xfId="1814" xr:uid="{1D5E577E-E871-4385-A998-3929A5442EF5}"/>
    <cellStyle name="Percent 2 4 3" xfId="950" xr:uid="{950DD7C7-05E0-4B25-AF5F-4CBD06AD0B10}"/>
    <cellStyle name="Percent 2 4 3 2" xfId="951" xr:uid="{863CD9E8-D5DC-4042-BBA7-D35A7A28B04C}"/>
    <cellStyle name="Percent 2 4 3 2 2" xfId="2678" xr:uid="{3B9B1B5B-CC5C-4677-8B1E-C80CB23551BB}"/>
    <cellStyle name="Percent 2 4 3 2 3" xfId="3542" xr:uid="{92748F3D-4279-45D9-BF33-08FB949E7511}"/>
    <cellStyle name="Percent 2 4 3 2 4" xfId="1817" xr:uid="{65CEEF6F-8B88-49A5-9689-BD8477F99489}"/>
    <cellStyle name="Percent 2 4 3 3" xfId="2677" xr:uid="{6CCD6A55-DA93-454F-81D8-41EE262B46B6}"/>
    <cellStyle name="Percent 2 4 3 4" xfId="3541" xr:uid="{CB650468-89F4-4B6B-B558-B08EE24B5A65}"/>
    <cellStyle name="Percent 2 4 3 5" xfId="1816" xr:uid="{8E869810-5FFB-44B6-8900-A754471A6C92}"/>
    <cellStyle name="Percent 2 4 4" xfId="952" xr:uid="{DC135974-3A84-432D-9877-1CBD66F91335}"/>
    <cellStyle name="Percent 2 4 4 2" xfId="953" xr:uid="{B32F05F6-4C7A-436A-A09B-66F1B00B7211}"/>
    <cellStyle name="Percent 2 4 4 2 2" xfId="2680" xr:uid="{F0AAB0A7-9A86-4B0B-B4F5-2050334D4AA0}"/>
    <cellStyle name="Percent 2 4 4 2 3" xfId="3544" xr:uid="{A9501B52-9EA8-4F74-A9B5-6010F550D279}"/>
    <cellStyle name="Percent 2 4 4 2 4" xfId="1819" xr:uid="{BDB5F717-CC03-491B-8904-D32C6A3677D4}"/>
    <cellStyle name="Percent 2 4 4 3" xfId="2679" xr:uid="{7D0083C7-96DD-4259-93BD-045448BBFFD9}"/>
    <cellStyle name="Percent 2 4 4 4" xfId="3543" xr:uid="{218CBE8E-F2B2-4F29-9770-E1DB7EE6BE9F}"/>
    <cellStyle name="Percent 2 4 4 5" xfId="1818" xr:uid="{5540CCBA-5450-442E-8C9E-AF1F58E9BBEA}"/>
    <cellStyle name="Percent 2 4 5" xfId="954" xr:uid="{91DC1B1A-4B8F-4A77-9BF6-EA57A5BFA0F7}"/>
    <cellStyle name="Percent 2 4 6" xfId="955" xr:uid="{67296846-ECD4-4409-9A46-3EAD174C0626}"/>
    <cellStyle name="Percent 2 4 6 2" xfId="2681" xr:uid="{8BD038BF-C1A9-4118-BC51-859F463A871C}"/>
    <cellStyle name="Percent 2 4 6 3" xfId="3545" xr:uid="{3245AB1A-E7E7-4A96-B543-3ACC1D7A50FC}"/>
    <cellStyle name="Percent 2 4 6 4" xfId="1820" xr:uid="{887D2B57-50EE-4965-9F0D-3AFA1D8DBFFD}"/>
    <cellStyle name="Percent 2 4 7" xfId="2674" xr:uid="{95860110-1D57-42CB-B1DB-146A51437465}"/>
    <cellStyle name="Percent 2 4 8" xfId="3538" xr:uid="{2C4C623B-2B7C-47FA-9138-95D8AFE0ABA7}"/>
    <cellStyle name="Percent 2 4 9" xfId="1813" xr:uid="{04ED4D5F-7154-495C-829D-89D41F567F96}"/>
    <cellStyle name="Percent 2 5" xfId="956" xr:uid="{B9DE861F-EABB-4746-9521-186DC1F1374E}"/>
    <cellStyle name="Percent 3" xfId="957" xr:uid="{F5E39DC8-1D1B-4982-9033-9B4669E1C5DF}"/>
    <cellStyle name="Percent 3 2" xfId="958" xr:uid="{15B53AE5-8C5D-454F-AC7A-4A368409A9E3}"/>
    <cellStyle name="Percent 3 2 2" xfId="2683" xr:uid="{060B582A-7D50-4870-B624-2E7D138DF557}"/>
    <cellStyle name="Percent 3 2 3" xfId="3546" xr:uid="{C69C984A-9779-482F-AD32-A1E4727FE16E}"/>
    <cellStyle name="Percent 3 2 4" xfId="1821" xr:uid="{E086E6E0-04F4-4539-A855-253344B09E02}"/>
    <cellStyle name="Percent 3 3" xfId="959" xr:uid="{90093F9A-D24E-4332-87FC-D4046F5E1EF0}"/>
    <cellStyle name="Percent 3 3 2" xfId="2684" xr:uid="{8BA0D971-7E9E-4739-9B44-23D51FA8D1DD}"/>
    <cellStyle name="Percent 3 3 3" xfId="3547" xr:uid="{27CA5939-A9B9-4FC5-AF22-BB481A03B23B}"/>
    <cellStyle name="Percent 3 3 4" xfId="1822" xr:uid="{E892E5E4-D9C0-462E-AA6B-87611282B0FC}"/>
    <cellStyle name="Percent 4" xfId="960" xr:uid="{83907B2D-EBBA-4BFD-8B9A-BC7E26D487F1}"/>
    <cellStyle name="Percent 4 2" xfId="961" xr:uid="{6D306F83-E339-496B-865E-DAAD45513588}"/>
    <cellStyle name="Percent 4 2 2" xfId="962" xr:uid="{50EEF0F4-D536-4C61-8E86-88D1D291425E}"/>
    <cellStyle name="Percent 4 3" xfId="963" xr:uid="{0B8B248A-474C-48AD-ABF0-E240137417A4}"/>
    <cellStyle name="Percent 4 3 2" xfId="964" xr:uid="{F7B2B935-E07C-4278-BF22-6F5525ED08C2}"/>
    <cellStyle name="Percent 4 3 2 2" xfId="2686" xr:uid="{7A2270EF-401D-494E-B5A6-31329C8B36B1}"/>
    <cellStyle name="Percent 4 3 2 3" xfId="3549" xr:uid="{5002B54A-9157-4A45-BF71-CFDE3BE9E5D3}"/>
    <cellStyle name="Percent 4 3 2 4" xfId="1824" xr:uid="{AD3EA42A-87BC-40A9-A5B0-A4E70C1201AC}"/>
    <cellStyle name="Percent 4 3 3" xfId="2685" xr:uid="{679088B8-7C49-4BCB-A984-B722D7D06A45}"/>
    <cellStyle name="Percent 4 3 4" xfId="3548" xr:uid="{C62558E0-60BC-4D1D-818C-F006267EFE22}"/>
    <cellStyle name="Percent 4 3 5" xfId="1823" xr:uid="{C2718CD8-5703-4DF9-92E4-89A84CB89650}"/>
    <cellStyle name="Percent 5" xfId="965" xr:uid="{7ED7C7E7-8A92-44E1-8CE0-0033006E1F76}"/>
    <cellStyle name="Percent 5 2" xfId="966" xr:uid="{CDBAA219-2188-4EA7-ADA5-09524C31F999}"/>
    <cellStyle name="Percent 5 2 2" xfId="2688" xr:uid="{B973CE74-6232-4A5D-8458-10C8DC54654F}"/>
    <cellStyle name="Percent 5 2 3" xfId="3551" xr:uid="{9D306115-3B4D-4D3C-9120-5EE082C7B549}"/>
    <cellStyle name="Percent 5 2 4" xfId="1826" xr:uid="{9F6211D0-80C7-4822-B00D-8C9D721F3674}"/>
    <cellStyle name="Percent 5 3" xfId="2687" xr:uid="{1B6D22A1-2250-4C14-B812-9F257EC5502B}"/>
    <cellStyle name="Percent 5 4" xfId="3550" xr:uid="{22D1E069-9730-426A-919C-F4EA9ECA7FCB}"/>
    <cellStyle name="Percent 5 5" xfId="1825" xr:uid="{D019A96F-DC3D-4887-852B-4C3C5D894CB4}"/>
    <cellStyle name="Percent 6" xfId="967" xr:uid="{51AF64A6-3B5E-482D-9024-56ABD3F1E527}"/>
    <cellStyle name="Percent 6 2" xfId="968" xr:uid="{EFEB8D2A-E7B1-4C09-A5EE-3AE13BF24F1F}"/>
    <cellStyle name="Percent 6 2 2" xfId="2690" xr:uid="{F4338B54-35EB-4FDE-B293-8F60915ED2E6}"/>
    <cellStyle name="Percent 6 2 3" xfId="3553" xr:uid="{D72E31F0-F429-4F78-9DB3-56FB321C2EFA}"/>
    <cellStyle name="Percent 6 2 4" xfId="1828" xr:uid="{5002EE9F-6298-4AF0-A7B9-5A0DAD672500}"/>
    <cellStyle name="Percent 6 3" xfId="2689" xr:uid="{22E4A088-B683-4A82-9179-D84BCD720D07}"/>
    <cellStyle name="Percent 6 4" xfId="3552" xr:uid="{7414BBBB-70B6-4F19-BF53-A584355114CE}"/>
    <cellStyle name="Percent 6 5" xfId="1827" xr:uid="{233876D2-2CFC-4899-AACB-B32AFDCA6809}"/>
    <cellStyle name="Percent 7" xfId="969" xr:uid="{A270EF30-1A8E-489C-B580-F3C3ABB0BD64}"/>
    <cellStyle name="Percent 7 2" xfId="970" xr:uid="{61CE22EB-C95D-4B2D-88C0-66908D5D4EF0}"/>
    <cellStyle name="Percent 7 2 2" xfId="2692" xr:uid="{A9024DE9-43A5-4A47-B8B3-ACC6A64885A7}"/>
    <cellStyle name="Percent 7 2 3" xfId="3555" xr:uid="{6835D0A8-7C82-4259-A8CD-E8A02B8144E3}"/>
    <cellStyle name="Percent 7 2 4" xfId="1830" xr:uid="{AD20FA30-B1BA-4434-8CDF-7E78A3226F52}"/>
    <cellStyle name="Percent 7 3" xfId="2691" xr:uid="{19AE02E5-12FF-4024-BDE3-8DD7D246A88D}"/>
    <cellStyle name="Percent 7 4" xfId="3554" xr:uid="{6C41F688-CD56-4061-B4F8-9BC36882274A}"/>
    <cellStyle name="Percent 7 5" xfId="1829" xr:uid="{195E28A7-C31F-47D2-A1E7-71B6D7AA2DD7}"/>
    <cellStyle name="Percent 8" xfId="971" xr:uid="{9A4C93E8-EE73-4B11-8BBB-44F25E0AA472}"/>
    <cellStyle name="Percent 8 2" xfId="972" xr:uid="{9309D44B-75A2-434D-8BA7-D2DBD2BF5D46}"/>
    <cellStyle name="Percent 8 2 2" xfId="2694" xr:uid="{E8D90386-C746-4B51-8779-1A5FE2311100}"/>
    <cellStyle name="Percent 8 2 3" xfId="3557" xr:uid="{3CEC5960-EE9A-4E9F-A9F0-A48EB2CCAA86}"/>
    <cellStyle name="Percent 8 2 4" xfId="1832" xr:uid="{B922EB89-49BC-4839-8F09-9D5746AD3A93}"/>
    <cellStyle name="Percent 8 3" xfId="2693" xr:uid="{8B621627-EB08-479D-B1A7-DECBA7F591A6}"/>
    <cellStyle name="Percent 8 4" xfId="3556" xr:uid="{ABD9FE3C-E5CF-4B69-90FF-4D0EAA7396E1}"/>
    <cellStyle name="Percent 8 5" xfId="1831" xr:uid="{325DDDD1-4AEF-451A-BEFD-30CEEE852219}"/>
    <cellStyle name="Percent 9" xfId="973" xr:uid="{1783B65A-82DD-4830-812D-D19AEE815361}"/>
    <cellStyle name="Title 2" xfId="974" xr:uid="{3DADF37B-1AEB-43C1-9D4C-09269CCC2A62}"/>
    <cellStyle name="Title 3" xfId="975" xr:uid="{144F4BDE-5EF8-4D31-921E-93DF77A1CC95}"/>
    <cellStyle name="Title 4" xfId="976" xr:uid="{D852E13F-98BA-4EB6-BF74-1C6192D7AC4B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5</xdr:col>
      <xdr:colOff>819150</xdr:colOff>
      <xdr:row>1</xdr:row>
      <xdr:rowOff>30480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02325FE-E604-42E2-900D-8C3F5FE2BA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87640" y="0"/>
          <a:ext cx="2061210" cy="5791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sft.wa.gov/" TargetMode="External"/><Relationship Id="rId5" Type="http://schemas.openxmlformats.org/officeDocument/2006/relationships/drawing" Target="../drawings/drawing1.xml"/><Relationship Id="rId4" Type="http://schemas.openxmlformats.org/officeDocument/2006/relationships/hyperlink" Target="mailto:Tre.Peterson@wipfli.com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sft.wa.gov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B3F63-8494-4B1B-86AD-12CF062903F0}">
  <sheetPr syncVertical="1" syncRef="A1" transitionEvaluation="1" transitionEntry="1" codeName="Sheet1">
    <tabColor rgb="FF92D050"/>
    <pageSetUpPr autoPageBreaks="0" fitToPage="1"/>
  </sheetPr>
  <dimension ref="A1:CF716"/>
  <sheetViews>
    <sheetView tabSelected="1" zoomScaleNormal="100" workbookViewId="0">
      <selection activeCell="C111" sqref="C111"/>
    </sheetView>
  </sheetViews>
  <sheetFormatPr defaultColWidth="11.75" defaultRowHeight="14.4" x14ac:dyDescent="0.3"/>
  <cols>
    <col min="1" max="1" width="44.4140625" style="11" customWidth="1"/>
    <col min="2" max="84" width="13.58203125" style="11" customWidth="1"/>
    <col min="85" max="88" width="11.75" style="11" customWidth="1"/>
    <col min="89" max="16384" width="11.75" style="11"/>
  </cols>
  <sheetData>
    <row r="1" spans="1:5" ht="43.5" customHeight="1" x14ac:dyDescent="0.3">
      <c r="C1" s="13"/>
    </row>
    <row r="2" spans="1:5" x14ac:dyDescent="0.3">
      <c r="C2" s="13"/>
      <c r="E2" s="339" t="s">
        <v>1441</v>
      </c>
    </row>
    <row r="3" spans="1:5" x14ac:dyDescent="0.3">
      <c r="A3" s="64" t="s">
        <v>0</v>
      </c>
      <c r="C3" s="13"/>
    </row>
    <row r="4" spans="1:5" x14ac:dyDescent="0.3">
      <c r="A4" s="64" t="s">
        <v>1</v>
      </c>
      <c r="C4" s="13"/>
    </row>
    <row r="5" spans="1:5" x14ac:dyDescent="0.3">
      <c r="A5" s="11" t="s">
        <v>2</v>
      </c>
    </row>
    <row r="7" spans="1:5" x14ac:dyDescent="0.3">
      <c r="A7" s="340" t="s">
        <v>1442</v>
      </c>
    </row>
    <row r="8" spans="1:5" x14ac:dyDescent="0.3">
      <c r="C8" s="13"/>
    </row>
    <row r="9" spans="1:5" x14ac:dyDescent="0.3">
      <c r="A9" s="64" t="s">
        <v>6</v>
      </c>
      <c r="C9" s="13"/>
    </row>
    <row r="10" spans="1:5" x14ac:dyDescent="0.3">
      <c r="A10" s="11" t="s">
        <v>7</v>
      </c>
      <c r="C10" s="13"/>
    </row>
    <row r="11" spans="1:5" x14ac:dyDescent="0.3">
      <c r="A11" s="14" t="s">
        <v>8</v>
      </c>
      <c r="C11" s="13"/>
    </row>
    <row r="12" spans="1:5" x14ac:dyDescent="0.3">
      <c r="A12" s="12" t="s">
        <v>9</v>
      </c>
      <c r="C12" s="13"/>
    </row>
    <row r="13" spans="1:5" x14ac:dyDescent="0.3">
      <c r="A13" s="11" t="s">
        <v>10</v>
      </c>
      <c r="C13" s="13"/>
    </row>
    <row r="14" spans="1:5" x14ac:dyDescent="0.3">
      <c r="C14" s="13"/>
    </row>
    <row r="15" spans="1:5" x14ac:dyDescent="0.3">
      <c r="A15" s="67" t="s">
        <v>11</v>
      </c>
    </row>
    <row r="16" spans="1:5" x14ac:dyDescent="0.3">
      <c r="A16" s="12" t="s">
        <v>12</v>
      </c>
    </row>
    <row r="17" spans="1:10" x14ac:dyDescent="0.3">
      <c r="A17" s="14" t="s">
        <v>13</v>
      </c>
    </row>
    <row r="18" spans="1:10" ht="14.4" customHeight="1" x14ac:dyDescent="0.3">
      <c r="A18" s="14" t="s">
        <v>14</v>
      </c>
    </row>
    <row r="19" spans="1:10" ht="14.4" customHeight="1" x14ac:dyDescent="0.3">
      <c r="A19" s="14" t="s">
        <v>15</v>
      </c>
    </row>
    <row r="20" spans="1:10" ht="14.4" customHeight="1" x14ac:dyDescent="0.3">
      <c r="A20" s="12"/>
      <c r="E20" s="66"/>
      <c r="F20" s="66"/>
      <c r="G20" s="66"/>
    </row>
    <row r="21" spans="1:10" ht="14.4" customHeight="1" x14ac:dyDescent="0.3">
      <c r="A21" s="68" t="s">
        <v>16</v>
      </c>
      <c r="E21" s="66"/>
      <c r="F21" s="66"/>
      <c r="G21" s="66"/>
      <c r="I21" s="66"/>
      <c r="J21" s="66"/>
    </row>
    <row r="22" spans="1:10" x14ac:dyDescent="0.3">
      <c r="A22" s="14" t="s">
        <v>17</v>
      </c>
      <c r="E22" s="65"/>
      <c r="F22" s="65"/>
      <c r="G22" s="65"/>
      <c r="I22" s="65"/>
      <c r="J22" s="65"/>
    </row>
    <row r="23" spans="1:10" x14ac:dyDescent="0.3">
      <c r="A23" s="14" t="s">
        <v>18</v>
      </c>
      <c r="E23" s="65"/>
      <c r="F23" s="65"/>
      <c r="G23" s="65"/>
      <c r="I23" s="65"/>
      <c r="J23" s="65"/>
    </row>
    <row r="24" spans="1:10" x14ac:dyDescent="0.3">
      <c r="A24" s="14" t="s">
        <v>19</v>
      </c>
    </row>
    <row r="25" spans="1:10" x14ac:dyDescent="0.3">
      <c r="A25" s="14" t="s">
        <v>20</v>
      </c>
    </row>
    <row r="26" spans="1:10" x14ac:dyDescent="0.3">
      <c r="A26" s="14"/>
    </row>
    <row r="27" spans="1:10" x14ac:dyDescent="0.3">
      <c r="A27" s="12" t="s">
        <v>21</v>
      </c>
      <c r="C27" s="13"/>
    </row>
    <row r="28" spans="1:10" x14ac:dyDescent="0.3">
      <c r="A28" s="14" t="s">
        <v>22</v>
      </c>
      <c r="C28" s="13"/>
    </row>
    <row r="29" spans="1:10" x14ac:dyDescent="0.3">
      <c r="C29" s="13"/>
    </row>
    <row r="30" spans="1:10" x14ac:dyDescent="0.3">
      <c r="A30" s="11" t="s">
        <v>23</v>
      </c>
      <c r="C30" s="287" t="s">
        <v>24</v>
      </c>
      <c r="F30" s="15"/>
    </row>
    <row r="31" spans="1:10" x14ac:dyDescent="0.3">
      <c r="C31" s="13"/>
    </row>
    <row r="32" spans="1:10" x14ac:dyDescent="0.3">
      <c r="A32" s="64" t="s">
        <v>25</v>
      </c>
      <c r="B32" s="66"/>
      <c r="C32" s="66"/>
      <c r="D32" s="66"/>
    </row>
    <row r="33" spans="1:83" x14ac:dyDescent="0.3">
      <c r="A33" s="14" t="s">
        <v>26</v>
      </c>
      <c r="B33" s="66"/>
      <c r="C33" s="66"/>
      <c r="D33" s="66"/>
    </row>
    <row r="34" spans="1:83" x14ac:dyDescent="0.3">
      <c r="A34" s="14" t="s">
        <v>27</v>
      </c>
      <c r="B34" s="65"/>
      <c r="C34" s="65"/>
      <c r="D34" s="65"/>
    </row>
    <row r="35" spans="1:83" x14ac:dyDescent="0.3">
      <c r="A35" s="14"/>
      <c r="B35" s="65"/>
      <c r="C35" s="65"/>
      <c r="D35" s="65"/>
    </row>
    <row r="36" spans="1:83" x14ac:dyDescent="0.3">
      <c r="A36" s="342" t="s">
        <v>28</v>
      </c>
      <c r="B36" s="65"/>
      <c r="C36" s="65"/>
      <c r="D36" s="65"/>
    </row>
    <row r="37" spans="1:83" x14ac:dyDescent="0.3">
      <c r="A37" s="14" t="s">
        <v>29</v>
      </c>
      <c r="B37" s="65"/>
      <c r="C37" s="65"/>
      <c r="D37" s="65"/>
    </row>
    <row r="38" spans="1:83" x14ac:dyDescent="0.3">
      <c r="A38" s="14" t="s">
        <v>30</v>
      </c>
      <c r="B38" s="65"/>
      <c r="C38" s="65"/>
      <c r="D38" s="65"/>
    </row>
    <row r="39" spans="1:83" x14ac:dyDescent="0.3">
      <c r="A39" s="14" t="s">
        <v>31</v>
      </c>
      <c r="B39" s="65"/>
      <c r="C39" s="65"/>
      <c r="D39" s="65"/>
    </row>
    <row r="40" spans="1:83" x14ac:dyDescent="0.3">
      <c r="A40" s="14" t="s">
        <v>32</v>
      </c>
      <c r="B40" s="65"/>
      <c r="C40" s="65"/>
      <c r="D40" s="65"/>
    </row>
    <row r="41" spans="1:83" x14ac:dyDescent="0.3">
      <c r="A41" s="14"/>
      <c r="B41" s="65"/>
      <c r="C41" s="65"/>
      <c r="D41" s="65"/>
    </row>
    <row r="42" spans="1:83" x14ac:dyDescent="0.3">
      <c r="A42" s="11" t="s">
        <v>33</v>
      </c>
      <c r="C42" s="13"/>
      <c r="F42" s="15" t="s">
        <v>34</v>
      </c>
    </row>
    <row r="43" spans="1:83" x14ac:dyDescent="0.3">
      <c r="A43" s="15" t="s">
        <v>35</v>
      </c>
      <c r="C43" s="13"/>
    </row>
    <row r="44" spans="1:83" x14ac:dyDescent="0.3">
      <c r="A44" s="16"/>
      <c r="B44" s="16"/>
      <c r="C44" s="17" t="s">
        <v>36</v>
      </c>
      <c r="D44" s="18" t="s">
        <v>37</v>
      </c>
      <c r="E44" s="18" t="s">
        <v>38</v>
      </c>
      <c r="F44" s="18" t="s">
        <v>39</v>
      </c>
      <c r="G44" s="18" t="s">
        <v>40</v>
      </c>
      <c r="H44" s="18" t="s">
        <v>41</v>
      </c>
      <c r="I44" s="18" t="s">
        <v>42</v>
      </c>
      <c r="J44" s="18" t="s">
        <v>43</v>
      </c>
      <c r="K44" s="18" t="s">
        <v>44</v>
      </c>
      <c r="L44" s="18" t="s">
        <v>45</v>
      </c>
      <c r="M44" s="18" t="s">
        <v>46</v>
      </c>
      <c r="N44" s="18" t="s">
        <v>47</v>
      </c>
      <c r="O44" s="18" t="s">
        <v>48</v>
      </c>
      <c r="P44" s="18" t="s">
        <v>49</v>
      </c>
      <c r="Q44" s="18" t="s">
        <v>50</v>
      </c>
      <c r="R44" s="18" t="s">
        <v>51</v>
      </c>
      <c r="S44" s="18" t="s">
        <v>52</v>
      </c>
      <c r="T44" s="18" t="s">
        <v>53</v>
      </c>
      <c r="U44" s="18" t="s">
        <v>54</v>
      </c>
      <c r="V44" s="18" t="s">
        <v>55</v>
      </c>
      <c r="W44" s="18" t="s">
        <v>56</v>
      </c>
      <c r="X44" s="18" t="s">
        <v>57</v>
      </c>
      <c r="Y44" s="18" t="s">
        <v>58</v>
      </c>
      <c r="Z44" s="18" t="s">
        <v>59</v>
      </c>
      <c r="AA44" s="18" t="s">
        <v>60</v>
      </c>
      <c r="AB44" s="18" t="s">
        <v>61</v>
      </c>
      <c r="AC44" s="18" t="s">
        <v>62</v>
      </c>
      <c r="AD44" s="18" t="s">
        <v>63</v>
      </c>
      <c r="AE44" s="18" t="s">
        <v>64</v>
      </c>
      <c r="AF44" s="18" t="s">
        <v>65</v>
      </c>
      <c r="AG44" s="18" t="s">
        <v>66</v>
      </c>
      <c r="AH44" s="18" t="s">
        <v>67</v>
      </c>
      <c r="AI44" s="18" t="s">
        <v>68</v>
      </c>
      <c r="AJ44" s="18" t="s">
        <v>69</v>
      </c>
      <c r="AK44" s="18" t="s">
        <v>70</v>
      </c>
      <c r="AL44" s="18" t="s">
        <v>71</v>
      </c>
      <c r="AM44" s="18" t="s">
        <v>72</v>
      </c>
      <c r="AN44" s="18" t="s">
        <v>73</v>
      </c>
      <c r="AO44" s="18" t="s">
        <v>74</v>
      </c>
      <c r="AP44" s="18" t="s">
        <v>75</v>
      </c>
      <c r="AQ44" s="18" t="s">
        <v>76</v>
      </c>
      <c r="AR44" s="18" t="s">
        <v>77</v>
      </c>
      <c r="AS44" s="18" t="s">
        <v>78</v>
      </c>
      <c r="AT44" s="18" t="s">
        <v>79</v>
      </c>
      <c r="AU44" s="18" t="s">
        <v>80</v>
      </c>
      <c r="AV44" s="18" t="s">
        <v>81</v>
      </c>
      <c r="AW44" s="18" t="s">
        <v>82</v>
      </c>
      <c r="AX44" s="18" t="s">
        <v>83</v>
      </c>
      <c r="AY44" s="18" t="s">
        <v>84</v>
      </c>
      <c r="AZ44" s="18" t="s">
        <v>85</v>
      </c>
      <c r="BA44" s="18" t="s">
        <v>86</v>
      </c>
      <c r="BB44" s="18" t="s">
        <v>87</v>
      </c>
      <c r="BC44" s="18" t="s">
        <v>88</v>
      </c>
      <c r="BD44" s="18" t="s">
        <v>89</v>
      </c>
      <c r="BE44" s="18" t="s">
        <v>90</v>
      </c>
      <c r="BF44" s="18" t="s">
        <v>91</v>
      </c>
      <c r="BG44" s="18" t="s">
        <v>92</v>
      </c>
      <c r="BH44" s="18" t="s">
        <v>93</v>
      </c>
      <c r="BI44" s="18" t="s">
        <v>94</v>
      </c>
      <c r="BJ44" s="18" t="s">
        <v>95</v>
      </c>
      <c r="BK44" s="18" t="s">
        <v>96</v>
      </c>
      <c r="BL44" s="18" t="s">
        <v>97</v>
      </c>
      <c r="BM44" s="18" t="s">
        <v>98</v>
      </c>
      <c r="BN44" s="18" t="s">
        <v>99</v>
      </c>
      <c r="BO44" s="18" t="s">
        <v>100</v>
      </c>
      <c r="BP44" s="18" t="s">
        <v>101</v>
      </c>
      <c r="BQ44" s="18" t="s">
        <v>102</v>
      </c>
      <c r="BR44" s="18" t="s">
        <v>103</v>
      </c>
      <c r="BS44" s="18" t="s">
        <v>104</v>
      </c>
      <c r="BT44" s="18" t="s">
        <v>105</v>
      </c>
      <c r="BU44" s="18" t="s">
        <v>106</v>
      </c>
      <c r="BV44" s="18" t="s">
        <v>107</v>
      </c>
      <c r="BW44" s="18" t="s">
        <v>108</v>
      </c>
      <c r="BX44" s="18" t="s">
        <v>109</v>
      </c>
      <c r="BY44" s="18" t="s">
        <v>110</v>
      </c>
      <c r="BZ44" s="18" t="s">
        <v>111</v>
      </c>
      <c r="CA44" s="18" t="s">
        <v>112</v>
      </c>
      <c r="CB44" s="18" t="s">
        <v>113</v>
      </c>
      <c r="CC44" s="18" t="s">
        <v>114</v>
      </c>
      <c r="CD44" s="18" t="s">
        <v>115</v>
      </c>
      <c r="CE44" s="18" t="s">
        <v>116</v>
      </c>
    </row>
    <row r="45" spans="1:83" x14ac:dyDescent="0.3">
      <c r="A45" s="16"/>
      <c r="B45" s="19" t="s">
        <v>117</v>
      </c>
      <c r="C45" s="17" t="s">
        <v>118</v>
      </c>
      <c r="D45" s="18" t="s">
        <v>119</v>
      </c>
      <c r="E45" s="18" t="s">
        <v>120</v>
      </c>
      <c r="F45" s="18" t="s">
        <v>121</v>
      </c>
      <c r="G45" s="18" t="s">
        <v>122</v>
      </c>
      <c r="H45" s="18" t="s">
        <v>123</v>
      </c>
      <c r="I45" s="18" t="s">
        <v>124</v>
      </c>
      <c r="J45" s="18" t="s">
        <v>125</v>
      </c>
      <c r="K45" s="18" t="s">
        <v>126</v>
      </c>
      <c r="L45" s="18" t="s">
        <v>127</v>
      </c>
      <c r="M45" s="18" t="s">
        <v>128</v>
      </c>
      <c r="N45" s="18" t="s">
        <v>129</v>
      </c>
      <c r="O45" s="18" t="s">
        <v>130</v>
      </c>
      <c r="P45" s="18" t="s">
        <v>131</v>
      </c>
      <c r="Q45" s="18" t="s">
        <v>132</v>
      </c>
      <c r="R45" s="18" t="s">
        <v>133</v>
      </c>
      <c r="S45" s="18" t="s">
        <v>134</v>
      </c>
      <c r="T45" s="18" t="s">
        <v>135</v>
      </c>
      <c r="U45" s="18" t="s">
        <v>136</v>
      </c>
      <c r="V45" s="18" t="s">
        <v>137</v>
      </c>
      <c r="W45" s="18" t="s">
        <v>138</v>
      </c>
      <c r="X45" s="18" t="s">
        <v>139</v>
      </c>
      <c r="Y45" s="18" t="s">
        <v>140</v>
      </c>
      <c r="Z45" s="18" t="s">
        <v>140</v>
      </c>
      <c r="AA45" s="18" t="s">
        <v>141</v>
      </c>
      <c r="AB45" s="18" t="s">
        <v>142</v>
      </c>
      <c r="AC45" s="18" t="s">
        <v>143</v>
      </c>
      <c r="AD45" s="18" t="s">
        <v>144</v>
      </c>
      <c r="AE45" s="18" t="s">
        <v>122</v>
      </c>
      <c r="AF45" s="18" t="s">
        <v>123</v>
      </c>
      <c r="AG45" s="18" t="s">
        <v>145</v>
      </c>
      <c r="AH45" s="18" t="s">
        <v>146</v>
      </c>
      <c r="AI45" s="18" t="s">
        <v>147</v>
      </c>
      <c r="AJ45" s="18" t="s">
        <v>148</v>
      </c>
      <c r="AK45" s="18" t="s">
        <v>149</v>
      </c>
      <c r="AL45" s="18" t="s">
        <v>150</v>
      </c>
      <c r="AM45" s="18" t="s">
        <v>151</v>
      </c>
      <c r="AN45" s="18" t="s">
        <v>137</v>
      </c>
      <c r="AO45" s="18" t="s">
        <v>152</v>
      </c>
      <c r="AP45" s="18" t="s">
        <v>153</v>
      </c>
      <c r="AQ45" s="18" t="s">
        <v>154</v>
      </c>
      <c r="AR45" s="18" t="s">
        <v>155</v>
      </c>
      <c r="AS45" s="18" t="s">
        <v>156</v>
      </c>
      <c r="AT45" s="18" t="s">
        <v>157</v>
      </c>
      <c r="AU45" s="18" t="s">
        <v>158</v>
      </c>
      <c r="AV45" s="18" t="s">
        <v>159</v>
      </c>
      <c r="AW45" s="18" t="s">
        <v>160</v>
      </c>
      <c r="AX45" s="18" t="s">
        <v>161</v>
      </c>
      <c r="AY45" s="18" t="s">
        <v>162</v>
      </c>
      <c r="AZ45" s="18" t="s">
        <v>163</v>
      </c>
      <c r="BA45" s="18" t="s">
        <v>164</v>
      </c>
      <c r="BB45" s="18" t="s">
        <v>165</v>
      </c>
      <c r="BC45" s="18" t="s">
        <v>134</v>
      </c>
      <c r="BD45" s="18" t="s">
        <v>166</v>
      </c>
      <c r="BE45" s="18" t="s">
        <v>167</v>
      </c>
      <c r="BF45" s="18" t="s">
        <v>168</v>
      </c>
      <c r="BG45" s="18" t="s">
        <v>169</v>
      </c>
      <c r="BH45" s="18" t="s">
        <v>170</v>
      </c>
      <c r="BI45" s="18" t="s">
        <v>171</v>
      </c>
      <c r="BJ45" s="18" t="s">
        <v>172</v>
      </c>
      <c r="BK45" s="18" t="s">
        <v>173</v>
      </c>
      <c r="BL45" s="18" t="s">
        <v>174</v>
      </c>
      <c r="BM45" s="18" t="s">
        <v>159</v>
      </c>
      <c r="BN45" s="18" t="s">
        <v>175</v>
      </c>
      <c r="BO45" s="18" t="s">
        <v>176</v>
      </c>
      <c r="BP45" s="18" t="s">
        <v>177</v>
      </c>
      <c r="BQ45" s="18" t="s">
        <v>178</v>
      </c>
      <c r="BR45" s="18" t="s">
        <v>179</v>
      </c>
      <c r="BS45" s="18" t="s">
        <v>180</v>
      </c>
      <c r="BT45" s="18" t="s">
        <v>181</v>
      </c>
      <c r="BU45" s="18" t="s">
        <v>182</v>
      </c>
      <c r="BV45" s="18" t="s">
        <v>182</v>
      </c>
      <c r="BW45" s="18" t="s">
        <v>182</v>
      </c>
      <c r="BX45" s="18" t="s">
        <v>183</v>
      </c>
      <c r="BY45" s="18" t="s">
        <v>184</v>
      </c>
      <c r="BZ45" s="18" t="s">
        <v>185</v>
      </c>
      <c r="CA45" s="18" t="s">
        <v>186</v>
      </c>
      <c r="CB45" s="18" t="s">
        <v>187</v>
      </c>
      <c r="CC45" s="18" t="s">
        <v>159</v>
      </c>
      <c r="CD45" s="18"/>
      <c r="CE45" s="18" t="s">
        <v>188</v>
      </c>
    </row>
    <row r="46" spans="1:83" x14ac:dyDescent="0.3">
      <c r="A46" s="16" t="s">
        <v>11</v>
      </c>
      <c r="B46" s="18" t="s">
        <v>189</v>
      </c>
      <c r="C46" s="17" t="s">
        <v>190</v>
      </c>
      <c r="D46" s="18" t="s">
        <v>190</v>
      </c>
      <c r="E46" s="18" t="s">
        <v>190</v>
      </c>
      <c r="F46" s="18" t="s">
        <v>191</v>
      </c>
      <c r="G46" s="18" t="s">
        <v>192</v>
      </c>
      <c r="H46" s="18" t="s">
        <v>190</v>
      </c>
      <c r="I46" s="18" t="s">
        <v>193</v>
      </c>
      <c r="J46" s="18"/>
      <c r="K46" s="18" t="s">
        <v>184</v>
      </c>
      <c r="L46" s="18" t="s">
        <v>194</v>
      </c>
      <c r="M46" s="18" t="s">
        <v>195</v>
      </c>
      <c r="N46" s="18" t="s">
        <v>196</v>
      </c>
      <c r="O46" s="18" t="s">
        <v>197</v>
      </c>
      <c r="P46" s="18" t="s">
        <v>196</v>
      </c>
      <c r="Q46" s="18" t="s">
        <v>198</v>
      </c>
      <c r="R46" s="18"/>
      <c r="S46" s="18" t="s">
        <v>196</v>
      </c>
      <c r="T46" s="18" t="s">
        <v>199</v>
      </c>
      <c r="U46" s="18"/>
      <c r="V46" s="18" t="s">
        <v>200</v>
      </c>
      <c r="W46" s="18" t="s">
        <v>201</v>
      </c>
      <c r="X46" s="18" t="s">
        <v>202</v>
      </c>
      <c r="Y46" s="18" t="s">
        <v>203</v>
      </c>
      <c r="Z46" s="18" t="s">
        <v>204</v>
      </c>
      <c r="AA46" s="18" t="s">
        <v>205</v>
      </c>
      <c r="AB46" s="18"/>
      <c r="AC46" s="18" t="s">
        <v>199</v>
      </c>
      <c r="AD46" s="18"/>
      <c r="AE46" s="18" t="s">
        <v>199</v>
      </c>
      <c r="AF46" s="18" t="s">
        <v>206</v>
      </c>
      <c r="AG46" s="18" t="s">
        <v>198</v>
      </c>
      <c r="AH46" s="18"/>
      <c r="AI46" s="18" t="s">
        <v>207</v>
      </c>
      <c r="AJ46" s="18"/>
      <c r="AK46" s="18" t="s">
        <v>199</v>
      </c>
      <c r="AL46" s="18" t="s">
        <v>199</v>
      </c>
      <c r="AM46" s="18" t="s">
        <v>199</v>
      </c>
      <c r="AN46" s="18" t="s">
        <v>208</v>
      </c>
      <c r="AO46" s="18" t="s">
        <v>209</v>
      </c>
      <c r="AP46" s="18" t="s">
        <v>148</v>
      </c>
      <c r="AQ46" s="18" t="s">
        <v>210</v>
      </c>
      <c r="AR46" s="18" t="s">
        <v>196</v>
      </c>
      <c r="AS46" s="18"/>
      <c r="AT46" s="18" t="s">
        <v>211</v>
      </c>
      <c r="AU46" s="18" t="s">
        <v>212</v>
      </c>
      <c r="AV46" s="18" t="s">
        <v>213</v>
      </c>
      <c r="AW46" s="18" t="s">
        <v>214</v>
      </c>
      <c r="AX46" s="18" t="s">
        <v>215</v>
      </c>
      <c r="AY46" s="18"/>
      <c r="AZ46" s="18"/>
      <c r="BA46" s="18" t="s">
        <v>216</v>
      </c>
      <c r="BB46" s="18" t="s">
        <v>196</v>
      </c>
      <c r="BC46" s="18" t="s">
        <v>210</v>
      </c>
      <c r="BD46" s="18"/>
      <c r="BE46" s="18"/>
      <c r="BF46" s="18"/>
      <c r="BG46" s="18"/>
      <c r="BH46" s="18" t="s">
        <v>217</v>
      </c>
      <c r="BI46" s="18" t="s">
        <v>196</v>
      </c>
      <c r="BJ46" s="18"/>
      <c r="BK46" s="18" t="s">
        <v>218</v>
      </c>
      <c r="BL46" s="18"/>
      <c r="BM46" s="18" t="s">
        <v>219</v>
      </c>
      <c r="BN46" s="18" t="s">
        <v>220</v>
      </c>
      <c r="BO46" s="18" t="s">
        <v>221</v>
      </c>
      <c r="BP46" s="18" t="s">
        <v>222</v>
      </c>
      <c r="BQ46" s="18" t="s">
        <v>223</v>
      </c>
      <c r="BR46" s="18"/>
      <c r="BS46" s="18" t="s">
        <v>224</v>
      </c>
      <c r="BT46" s="18" t="s">
        <v>196</v>
      </c>
      <c r="BU46" s="18" t="s">
        <v>225</v>
      </c>
      <c r="BV46" s="18" t="s">
        <v>226</v>
      </c>
      <c r="BW46" s="18" t="s">
        <v>227</v>
      </c>
      <c r="BX46" s="18" t="s">
        <v>178</v>
      </c>
      <c r="BY46" s="18" t="s">
        <v>220</v>
      </c>
      <c r="BZ46" s="18" t="s">
        <v>179</v>
      </c>
      <c r="CA46" s="18" t="s">
        <v>228</v>
      </c>
      <c r="CB46" s="18" t="s">
        <v>228</v>
      </c>
      <c r="CC46" s="18" t="s">
        <v>229</v>
      </c>
      <c r="CD46" s="18"/>
      <c r="CE46" s="18" t="s">
        <v>230</v>
      </c>
    </row>
    <row r="47" spans="1:83" x14ac:dyDescent="0.3">
      <c r="A47" s="16" t="s">
        <v>231</v>
      </c>
      <c r="B47" s="309"/>
      <c r="C47" s="310">
        <v>0</v>
      </c>
      <c r="D47" s="310">
        <v>0</v>
      </c>
      <c r="E47" s="310">
        <v>143475.71</v>
      </c>
      <c r="F47" s="310">
        <v>0</v>
      </c>
      <c r="G47" s="310">
        <v>0</v>
      </c>
      <c r="H47" s="310">
        <v>0</v>
      </c>
      <c r="I47" s="310">
        <v>0</v>
      </c>
      <c r="J47" s="310">
        <v>0</v>
      </c>
      <c r="K47" s="310">
        <v>0</v>
      </c>
      <c r="L47" s="310">
        <v>0</v>
      </c>
      <c r="M47" s="310">
        <v>0</v>
      </c>
      <c r="N47" s="310">
        <v>0</v>
      </c>
      <c r="O47" s="310">
        <v>32064.29</v>
      </c>
      <c r="P47" s="310">
        <v>36307.730000000003</v>
      </c>
      <c r="Q47" s="310">
        <v>0</v>
      </c>
      <c r="R47" s="310">
        <v>50119.4</v>
      </c>
      <c r="S47" s="310">
        <v>4070.64</v>
      </c>
      <c r="T47" s="310">
        <v>0</v>
      </c>
      <c r="U47" s="310">
        <v>50336.46</v>
      </c>
      <c r="V47" s="310">
        <v>0</v>
      </c>
      <c r="W47" s="310">
        <v>0</v>
      </c>
      <c r="X47" s="310">
        <v>0</v>
      </c>
      <c r="Y47" s="310">
        <v>67121.209999999992</v>
      </c>
      <c r="Z47" s="310">
        <v>0</v>
      </c>
      <c r="AA47" s="310">
        <v>0</v>
      </c>
      <c r="AB47" s="310">
        <v>226.37</v>
      </c>
      <c r="AC47" s="310">
        <v>13764.52</v>
      </c>
      <c r="AD47" s="310">
        <v>0</v>
      </c>
      <c r="AE47" s="310">
        <v>31746.22</v>
      </c>
      <c r="AF47" s="310">
        <v>0</v>
      </c>
      <c r="AG47" s="310">
        <v>80233.539999999994</v>
      </c>
      <c r="AH47" s="310">
        <v>41142.9</v>
      </c>
      <c r="AI47" s="310">
        <v>0</v>
      </c>
      <c r="AJ47" s="310">
        <v>0</v>
      </c>
      <c r="AK47" s="310">
        <v>0</v>
      </c>
      <c r="AL47" s="310">
        <v>0</v>
      </c>
      <c r="AM47" s="310">
        <v>0</v>
      </c>
      <c r="AN47" s="310">
        <v>0</v>
      </c>
      <c r="AO47" s="310">
        <v>0</v>
      </c>
      <c r="AP47" s="310">
        <v>0</v>
      </c>
      <c r="AQ47" s="310">
        <v>0</v>
      </c>
      <c r="AR47" s="310">
        <v>0</v>
      </c>
      <c r="AS47" s="310">
        <v>0</v>
      </c>
      <c r="AT47" s="310">
        <v>0</v>
      </c>
      <c r="AU47" s="310">
        <v>0</v>
      </c>
      <c r="AV47" s="310">
        <v>0</v>
      </c>
      <c r="AW47" s="310">
        <v>0</v>
      </c>
      <c r="AX47" s="310">
        <v>0</v>
      </c>
      <c r="AY47" s="310">
        <v>0</v>
      </c>
      <c r="AZ47" s="310">
        <v>27241.15</v>
      </c>
      <c r="BA47" s="310">
        <v>0</v>
      </c>
      <c r="BB47" s="310">
        <v>0</v>
      </c>
      <c r="BC47" s="310">
        <v>0</v>
      </c>
      <c r="BD47" s="310">
        <v>9798.43</v>
      </c>
      <c r="BE47" s="310">
        <v>27713.01</v>
      </c>
      <c r="BF47" s="310">
        <v>27892.83</v>
      </c>
      <c r="BG47" s="310">
        <v>0</v>
      </c>
      <c r="BH47" s="310">
        <v>0</v>
      </c>
      <c r="BI47" s="310">
        <v>0</v>
      </c>
      <c r="BJ47" s="310">
        <v>0</v>
      </c>
      <c r="BK47" s="310">
        <v>15558.81</v>
      </c>
      <c r="BL47" s="310">
        <v>22161.55</v>
      </c>
      <c r="BM47" s="310">
        <v>23028.93</v>
      </c>
      <c r="BN47" s="310">
        <v>47696.12</v>
      </c>
      <c r="BO47" s="310">
        <v>0</v>
      </c>
      <c r="BP47" s="310">
        <v>0</v>
      </c>
      <c r="BQ47" s="310">
        <v>0</v>
      </c>
      <c r="BR47" s="310">
        <v>0</v>
      </c>
      <c r="BS47" s="310">
        <v>0</v>
      </c>
      <c r="BT47" s="310">
        <v>0</v>
      </c>
      <c r="BU47" s="310">
        <v>0</v>
      </c>
      <c r="BV47" s="310">
        <v>29439.14</v>
      </c>
      <c r="BW47" s="310">
        <v>0</v>
      </c>
      <c r="BX47" s="310">
        <v>0</v>
      </c>
      <c r="BY47" s="310">
        <v>14311.56</v>
      </c>
      <c r="BZ47" s="310">
        <v>0</v>
      </c>
      <c r="CA47" s="310">
        <v>0</v>
      </c>
      <c r="CB47" s="310">
        <v>0</v>
      </c>
      <c r="CC47" s="310">
        <v>0</v>
      </c>
      <c r="CD47" s="16"/>
      <c r="CE47" s="28">
        <f>SUM(C47:CC47)</f>
        <v>795450.52000000025</v>
      </c>
    </row>
    <row r="48" spans="1:83" x14ac:dyDescent="0.3">
      <c r="A48" s="28" t="s">
        <v>232</v>
      </c>
      <c r="B48" s="309">
        <v>1904683.3</v>
      </c>
      <c r="C48" s="28">
        <f t="shared" ref="C48:AH48" si="0">IF($B$48,(ROUND((($B$48/$CE$61)*C61),0)))</f>
        <v>0</v>
      </c>
      <c r="D48" s="28">
        <f t="shared" si="0"/>
        <v>0</v>
      </c>
      <c r="E48" s="28">
        <f t="shared" si="0"/>
        <v>342114</v>
      </c>
      <c r="F48" s="28">
        <f t="shared" si="0"/>
        <v>0</v>
      </c>
      <c r="G48" s="28">
        <f t="shared" si="0"/>
        <v>0</v>
      </c>
      <c r="H48" s="28">
        <f t="shared" si="0"/>
        <v>0</v>
      </c>
      <c r="I48" s="28">
        <f t="shared" si="0"/>
        <v>0</v>
      </c>
      <c r="J48" s="28">
        <f t="shared" si="0"/>
        <v>0</v>
      </c>
      <c r="K48" s="28">
        <f t="shared" si="0"/>
        <v>0</v>
      </c>
      <c r="L48" s="28">
        <f t="shared" si="0"/>
        <v>0</v>
      </c>
      <c r="M48" s="28">
        <f t="shared" si="0"/>
        <v>0</v>
      </c>
      <c r="N48" s="28">
        <f t="shared" si="0"/>
        <v>0</v>
      </c>
      <c r="O48" s="28">
        <f t="shared" si="0"/>
        <v>78273</v>
      </c>
      <c r="P48" s="28">
        <f t="shared" si="0"/>
        <v>85979</v>
      </c>
      <c r="Q48" s="28">
        <f t="shared" si="0"/>
        <v>0</v>
      </c>
      <c r="R48" s="28">
        <f t="shared" si="0"/>
        <v>152777</v>
      </c>
      <c r="S48" s="28">
        <f t="shared" si="0"/>
        <v>9930</v>
      </c>
      <c r="T48" s="28">
        <f t="shared" si="0"/>
        <v>0</v>
      </c>
      <c r="U48" s="28">
        <f t="shared" si="0"/>
        <v>116103</v>
      </c>
      <c r="V48" s="28">
        <f t="shared" si="0"/>
        <v>0</v>
      </c>
      <c r="W48" s="28">
        <f t="shared" si="0"/>
        <v>0</v>
      </c>
      <c r="X48" s="28">
        <f t="shared" si="0"/>
        <v>0</v>
      </c>
      <c r="Y48" s="28">
        <f t="shared" si="0"/>
        <v>155898</v>
      </c>
      <c r="Z48" s="28">
        <f t="shared" si="0"/>
        <v>0</v>
      </c>
      <c r="AA48" s="28">
        <f t="shared" si="0"/>
        <v>0</v>
      </c>
      <c r="AB48" s="28">
        <f t="shared" si="0"/>
        <v>502</v>
      </c>
      <c r="AC48" s="28">
        <f t="shared" si="0"/>
        <v>32024</v>
      </c>
      <c r="AD48" s="28">
        <f t="shared" si="0"/>
        <v>0</v>
      </c>
      <c r="AE48" s="28">
        <f t="shared" si="0"/>
        <v>79808</v>
      </c>
      <c r="AF48" s="28">
        <f t="shared" si="0"/>
        <v>0</v>
      </c>
      <c r="AG48" s="28">
        <f t="shared" si="0"/>
        <v>189164</v>
      </c>
      <c r="AH48" s="28">
        <f t="shared" si="0"/>
        <v>95864</v>
      </c>
      <c r="AI48" s="28">
        <f t="shared" ref="AI48:BN48" si="1">IF($B$48,(ROUND((($B$48/$CE$61)*AI61),0)))</f>
        <v>0</v>
      </c>
      <c r="AJ48" s="28">
        <f t="shared" si="1"/>
        <v>0</v>
      </c>
      <c r="AK48" s="28">
        <f t="shared" si="1"/>
        <v>0</v>
      </c>
      <c r="AL48" s="28">
        <f t="shared" si="1"/>
        <v>0</v>
      </c>
      <c r="AM48" s="28">
        <f t="shared" si="1"/>
        <v>0</v>
      </c>
      <c r="AN48" s="28">
        <f t="shared" si="1"/>
        <v>0</v>
      </c>
      <c r="AO48" s="28">
        <f t="shared" si="1"/>
        <v>0</v>
      </c>
      <c r="AP48" s="28">
        <f t="shared" si="1"/>
        <v>0</v>
      </c>
      <c r="AQ48" s="28">
        <f t="shared" si="1"/>
        <v>0</v>
      </c>
      <c r="AR48" s="28">
        <f t="shared" si="1"/>
        <v>0</v>
      </c>
      <c r="AS48" s="28">
        <f t="shared" si="1"/>
        <v>0</v>
      </c>
      <c r="AT48" s="28">
        <f t="shared" si="1"/>
        <v>0</v>
      </c>
      <c r="AU48" s="28">
        <f t="shared" si="1"/>
        <v>0</v>
      </c>
      <c r="AV48" s="28">
        <f t="shared" si="1"/>
        <v>0</v>
      </c>
      <c r="AW48" s="28">
        <f t="shared" si="1"/>
        <v>0</v>
      </c>
      <c r="AX48" s="28">
        <f t="shared" si="1"/>
        <v>0</v>
      </c>
      <c r="AY48" s="28">
        <f t="shared" si="1"/>
        <v>0</v>
      </c>
      <c r="AZ48" s="28">
        <f t="shared" si="1"/>
        <v>63791</v>
      </c>
      <c r="BA48" s="28">
        <f t="shared" si="1"/>
        <v>0</v>
      </c>
      <c r="BB48" s="28">
        <f t="shared" si="1"/>
        <v>0</v>
      </c>
      <c r="BC48" s="28">
        <f t="shared" si="1"/>
        <v>0</v>
      </c>
      <c r="BD48" s="28">
        <f t="shared" si="1"/>
        <v>22481</v>
      </c>
      <c r="BE48" s="28">
        <f t="shared" si="1"/>
        <v>64022</v>
      </c>
      <c r="BF48" s="28">
        <f t="shared" si="1"/>
        <v>65087</v>
      </c>
      <c r="BG48" s="28">
        <f t="shared" si="1"/>
        <v>0</v>
      </c>
      <c r="BH48" s="28">
        <f t="shared" si="1"/>
        <v>0</v>
      </c>
      <c r="BI48" s="28">
        <f t="shared" si="1"/>
        <v>0</v>
      </c>
      <c r="BJ48" s="28">
        <f t="shared" si="1"/>
        <v>0</v>
      </c>
      <c r="BK48" s="28">
        <f t="shared" si="1"/>
        <v>35787</v>
      </c>
      <c r="BL48" s="28">
        <f t="shared" si="1"/>
        <v>50404</v>
      </c>
      <c r="BM48" s="28">
        <f t="shared" si="1"/>
        <v>50120</v>
      </c>
      <c r="BN48" s="28">
        <f t="shared" si="1"/>
        <v>111936</v>
      </c>
      <c r="BO48" s="28">
        <f t="shared" ref="BO48:CD48" si="2">IF($B$48,(ROUND((($B$48/$CE$61)*BO61),0)))</f>
        <v>0</v>
      </c>
      <c r="BP48" s="28">
        <f t="shared" si="2"/>
        <v>0</v>
      </c>
      <c r="BQ48" s="28">
        <f t="shared" si="2"/>
        <v>0</v>
      </c>
      <c r="BR48" s="28">
        <f t="shared" si="2"/>
        <v>0</v>
      </c>
      <c r="BS48" s="28">
        <f t="shared" si="2"/>
        <v>0</v>
      </c>
      <c r="BT48" s="28">
        <f t="shared" si="2"/>
        <v>0</v>
      </c>
      <c r="BU48" s="28">
        <f t="shared" si="2"/>
        <v>0</v>
      </c>
      <c r="BV48" s="28">
        <f t="shared" si="2"/>
        <v>69221</v>
      </c>
      <c r="BW48" s="28">
        <f t="shared" si="2"/>
        <v>0</v>
      </c>
      <c r="BX48" s="28">
        <f t="shared" si="2"/>
        <v>0</v>
      </c>
      <c r="BY48" s="28">
        <f t="shared" si="2"/>
        <v>33401</v>
      </c>
      <c r="BZ48" s="28">
        <f t="shared" si="2"/>
        <v>0</v>
      </c>
      <c r="CA48" s="28">
        <f t="shared" si="2"/>
        <v>0</v>
      </c>
      <c r="CB48" s="28">
        <f t="shared" si="2"/>
        <v>0</v>
      </c>
      <c r="CC48" s="28">
        <f t="shared" si="2"/>
        <v>0</v>
      </c>
      <c r="CD48" s="28">
        <f t="shared" si="2"/>
        <v>0</v>
      </c>
      <c r="CE48" s="28">
        <f>SUM(C48:CD48)</f>
        <v>1904686</v>
      </c>
    </row>
    <row r="49" spans="1:83" x14ac:dyDescent="0.3">
      <c r="A49" s="16" t="s">
        <v>233</v>
      </c>
      <c r="B49" s="28">
        <f>B47+B48</f>
        <v>1904683.3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</row>
    <row r="50" spans="1:83" x14ac:dyDescent="0.3">
      <c r="A50" s="16" t="s">
        <v>16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</row>
    <row r="51" spans="1:83" x14ac:dyDescent="0.3">
      <c r="A51" s="22" t="s">
        <v>234</v>
      </c>
      <c r="B51" s="310"/>
      <c r="C51" s="310">
        <v>0</v>
      </c>
      <c r="D51" s="310">
        <v>0</v>
      </c>
      <c r="E51" s="310">
        <v>0</v>
      </c>
      <c r="F51" s="310">
        <v>0</v>
      </c>
      <c r="G51" s="310">
        <v>0</v>
      </c>
      <c r="H51" s="310">
        <v>0</v>
      </c>
      <c r="I51" s="310">
        <v>0</v>
      </c>
      <c r="J51" s="310">
        <v>0</v>
      </c>
      <c r="K51" s="310">
        <v>0</v>
      </c>
      <c r="L51" s="310">
        <v>0</v>
      </c>
      <c r="M51" s="310">
        <v>0</v>
      </c>
      <c r="N51" s="310">
        <v>0</v>
      </c>
      <c r="O51" s="310">
        <v>0</v>
      </c>
      <c r="P51" s="310">
        <v>0</v>
      </c>
      <c r="Q51" s="310">
        <v>0</v>
      </c>
      <c r="R51" s="310">
        <v>0</v>
      </c>
      <c r="S51" s="310">
        <v>0</v>
      </c>
      <c r="T51" s="310">
        <v>0</v>
      </c>
      <c r="U51" s="310">
        <v>0</v>
      </c>
      <c r="V51" s="310">
        <v>0</v>
      </c>
      <c r="W51" s="310">
        <v>0</v>
      </c>
      <c r="X51" s="310">
        <v>0</v>
      </c>
      <c r="Y51" s="310">
        <v>0</v>
      </c>
      <c r="Z51" s="310">
        <v>0</v>
      </c>
      <c r="AA51" s="310">
        <v>0</v>
      </c>
      <c r="AB51" s="310">
        <v>0</v>
      </c>
      <c r="AC51" s="310">
        <v>0</v>
      </c>
      <c r="AD51" s="310">
        <v>0</v>
      </c>
      <c r="AE51" s="310">
        <v>0</v>
      </c>
      <c r="AF51" s="310">
        <v>0</v>
      </c>
      <c r="AG51" s="310">
        <v>0</v>
      </c>
      <c r="AH51" s="310">
        <v>0</v>
      </c>
      <c r="AI51" s="310">
        <v>0</v>
      </c>
      <c r="AJ51" s="310">
        <v>0</v>
      </c>
      <c r="AK51" s="310">
        <v>0</v>
      </c>
      <c r="AL51" s="310">
        <v>0</v>
      </c>
      <c r="AM51" s="310">
        <v>0</v>
      </c>
      <c r="AN51" s="310">
        <v>0</v>
      </c>
      <c r="AO51" s="310">
        <v>0</v>
      </c>
      <c r="AP51" s="310">
        <v>0</v>
      </c>
      <c r="AQ51" s="310">
        <v>0</v>
      </c>
      <c r="AR51" s="310">
        <v>0</v>
      </c>
      <c r="AS51" s="310">
        <v>0</v>
      </c>
      <c r="AT51" s="310">
        <v>0</v>
      </c>
      <c r="AU51" s="310">
        <v>0</v>
      </c>
      <c r="AV51" s="310">
        <v>0</v>
      </c>
      <c r="AW51" s="310">
        <v>0</v>
      </c>
      <c r="AX51" s="310">
        <v>0</v>
      </c>
      <c r="AY51" s="310">
        <v>0</v>
      </c>
      <c r="AZ51" s="310">
        <v>0</v>
      </c>
      <c r="BA51" s="310">
        <v>0</v>
      </c>
      <c r="BB51" s="310">
        <v>0</v>
      </c>
      <c r="BC51" s="310">
        <v>0</v>
      </c>
      <c r="BD51" s="310">
        <v>0</v>
      </c>
      <c r="BE51" s="310">
        <v>0</v>
      </c>
      <c r="BF51" s="310">
        <v>0</v>
      </c>
      <c r="BG51" s="310">
        <v>0</v>
      </c>
      <c r="BH51" s="310">
        <v>0</v>
      </c>
      <c r="BI51" s="310">
        <v>0</v>
      </c>
      <c r="BJ51" s="310">
        <v>0</v>
      </c>
      <c r="BK51" s="310">
        <v>0</v>
      </c>
      <c r="BL51" s="310">
        <v>0</v>
      </c>
      <c r="BM51" s="310">
        <v>0</v>
      </c>
      <c r="BN51" s="310">
        <v>0</v>
      </c>
      <c r="BO51" s="310">
        <v>0</v>
      </c>
      <c r="BP51" s="310">
        <v>0</v>
      </c>
      <c r="BQ51" s="310">
        <v>0</v>
      </c>
      <c r="BR51" s="310">
        <v>0</v>
      </c>
      <c r="BS51" s="310">
        <v>0</v>
      </c>
      <c r="BT51" s="310">
        <v>0</v>
      </c>
      <c r="BU51" s="310">
        <v>0</v>
      </c>
      <c r="BV51" s="310">
        <v>0</v>
      </c>
      <c r="BW51" s="310">
        <v>0</v>
      </c>
      <c r="BX51" s="310">
        <v>0</v>
      </c>
      <c r="BY51" s="310">
        <v>0</v>
      </c>
      <c r="BZ51" s="310">
        <v>0</v>
      </c>
      <c r="CA51" s="310">
        <v>0</v>
      </c>
      <c r="CB51" s="310">
        <v>0</v>
      </c>
      <c r="CC51" s="310">
        <v>0</v>
      </c>
      <c r="CD51" s="16"/>
      <c r="CE51" s="28">
        <f>SUM(C51:CD51)</f>
        <v>0</v>
      </c>
    </row>
    <row r="52" spans="1:83" x14ac:dyDescent="0.3">
      <c r="A52" s="35" t="s">
        <v>235</v>
      </c>
      <c r="B52" s="309">
        <v>974818.43</v>
      </c>
      <c r="C52" s="28">
        <f t="shared" ref="C52:AH52" si="3">IF($B$52,ROUND(($B$52/($CE$90+$CF$90)*C90),0))</f>
        <v>0</v>
      </c>
      <c r="D52" s="28">
        <f t="shared" si="3"/>
        <v>0</v>
      </c>
      <c r="E52" s="28">
        <f t="shared" si="3"/>
        <v>234062</v>
      </c>
      <c r="F52" s="28">
        <f t="shared" si="3"/>
        <v>0</v>
      </c>
      <c r="G52" s="28">
        <f t="shared" si="3"/>
        <v>0</v>
      </c>
      <c r="H52" s="28">
        <f t="shared" si="3"/>
        <v>0</v>
      </c>
      <c r="I52" s="28">
        <f t="shared" si="3"/>
        <v>0</v>
      </c>
      <c r="J52" s="28">
        <f t="shared" si="3"/>
        <v>3529</v>
      </c>
      <c r="K52" s="28">
        <f t="shared" si="3"/>
        <v>0</v>
      </c>
      <c r="L52" s="28">
        <f t="shared" si="3"/>
        <v>0</v>
      </c>
      <c r="M52" s="28">
        <f t="shared" si="3"/>
        <v>0</v>
      </c>
      <c r="N52" s="28">
        <f t="shared" si="3"/>
        <v>0</v>
      </c>
      <c r="O52" s="28">
        <f t="shared" si="3"/>
        <v>85178</v>
      </c>
      <c r="P52" s="28">
        <f t="shared" si="3"/>
        <v>87590</v>
      </c>
      <c r="Q52" s="28">
        <f t="shared" si="3"/>
        <v>0</v>
      </c>
      <c r="R52" s="28">
        <f t="shared" si="3"/>
        <v>0</v>
      </c>
      <c r="S52" s="28">
        <f t="shared" si="3"/>
        <v>23334</v>
      </c>
      <c r="T52" s="28">
        <f t="shared" si="3"/>
        <v>0</v>
      </c>
      <c r="U52" s="28">
        <f t="shared" si="3"/>
        <v>25942</v>
      </c>
      <c r="V52" s="28">
        <f t="shared" si="3"/>
        <v>0</v>
      </c>
      <c r="W52" s="28">
        <f t="shared" si="3"/>
        <v>0</v>
      </c>
      <c r="X52" s="28">
        <f t="shared" si="3"/>
        <v>0</v>
      </c>
      <c r="Y52" s="28">
        <f t="shared" si="3"/>
        <v>71668</v>
      </c>
      <c r="Z52" s="28">
        <f t="shared" si="3"/>
        <v>0</v>
      </c>
      <c r="AA52" s="28">
        <f t="shared" si="3"/>
        <v>0</v>
      </c>
      <c r="AB52" s="28">
        <f t="shared" si="3"/>
        <v>20098</v>
      </c>
      <c r="AC52" s="28">
        <f t="shared" si="3"/>
        <v>8471</v>
      </c>
      <c r="AD52" s="28">
        <f t="shared" si="3"/>
        <v>0</v>
      </c>
      <c r="AE52" s="28">
        <f t="shared" si="3"/>
        <v>74119</v>
      </c>
      <c r="AF52" s="28">
        <f t="shared" si="3"/>
        <v>0</v>
      </c>
      <c r="AG52" s="28">
        <f t="shared" si="3"/>
        <v>64334</v>
      </c>
      <c r="AH52" s="28">
        <f t="shared" si="3"/>
        <v>42667</v>
      </c>
      <c r="AI52" s="28">
        <f t="shared" ref="AI52:BN52" si="4">IF($B$52,ROUND(($B$52/($CE$90+$CF$90)*AI90),0))</f>
        <v>0</v>
      </c>
      <c r="AJ52" s="28">
        <f t="shared" si="4"/>
        <v>0</v>
      </c>
      <c r="AK52" s="28">
        <f t="shared" si="4"/>
        <v>0</v>
      </c>
      <c r="AL52" s="28">
        <f t="shared" si="4"/>
        <v>0</v>
      </c>
      <c r="AM52" s="28">
        <f t="shared" si="4"/>
        <v>0</v>
      </c>
      <c r="AN52" s="28">
        <f t="shared" si="4"/>
        <v>0</v>
      </c>
      <c r="AO52" s="28">
        <f t="shared" si="4"/>
        <v>0</v>
      </c>
      <c r="AP52" s="28">
        <f t="shared" si="4"/>
        <v>0</v>
      </c>
      <c r="AQ52" s="28">
        <f t="shared" si="4"/>
        <v>0</v>
      </c>
      <c r="AR52" s="28">
        <f t="shared" si="4"/>
        <v>0</v>
      </c>
      <c r="AS52" s="28">
        <f t="shared" si="4"/>
        <v>0</v>
      </c>
      <c r="AT52" s="28">
        <f t="shared" si="4"/>
        <v>0</v>
      </c>
      <c r="AU52" s="28">
        <f t="shared" si="4"/>
        <v>0</v>
      </c>
      <c r="AV52" s="28">
        <f t="shared" si="4"/>
        <v>21961</v>
      </c>
      <c r="AW52" s="28">
        <f t="shared" si="4"/>
        <v>0</v>
      </c>
      <c r="AX52" s="28">
        <f t="shared" si="4"/>
        <v>0</v>
      </c>
      <c r="AY52" s="28">
        <f t="shared" si="4"/>
        <v>0</v>
      </c>
      <c r="AZ52" s="28">
        <f t="shared" si="4"/>
        <v>38863</v>
      </c>
      <c r="BA52" s="28">
        <f t="shared" si="4"/>
        <v>11137</v>
      </c>
      <c r="BB52" s="28">
        <f t="shared" si="4"/>
        <v>0</v>
      </c>
      <c r="BC52" s="28">
        <f t="shared" si="4"/>
        <v>0</v>
      </c>
      <c r="BD52" s="28">
        <f t="shared" si="4"/>
        <v>0</v>
      </c>
      <c r="BE52" s="28">
        <f t="shared" si="4"/>
        <v>53020</v>
      </c>
      <c r="BF52" s="28">
        <f t="shared" si="4"/>
        <v>18294</v>
      </c>
      <c r="BG52" s="28">
        <f t="shared" si="4"/>
        <v>0</v>
      </c>
      <c r="BH52" s="28">
        <f t="shared" si="4"/>
        <v>0</v>
      </c>
      <c r="BI52" s="28">
        <f t="shared" si="4"/>
        <v>0</v>
      </c>
      <c r="BJ52" s="28">
        <f t="shared" si="4"/>
        <v>0</v>
      </c>
      <c r="BK52" s="28">
        <f t="shared" si="4"/>
        <v>0</v>
      </c>
      <c r="BL52" s="28">
        <f t="shared" si="4"/>
        <v>0</v>
      </c>
      <c r="BM52" s="28">
        <f t="shared" si="4"/>
        <v>0</v>
      </c>
      <c r="BN52" s="28">
        <f t="shared" si="4"/>
        <v>37765</v>
      </c>
      <c r="BO52" s="28">
        <f t="shared" ref="BO52:CD52" si="5">IF($B$52,ROUND(($B$52/($CE$90+$CF$90)*BO90),0))</f>
        <v>0</v>
      </c>
      <c r="BP52" s="28">
        <f t="shared" si="5"/>
        <v>0</v>
      </c>
      <c r="BQ52" s="28">
        <f t="shared" si="5"/>
        <v>0</v>
      </c>
      <c r="BR52" s="28">
        <f t="shared" si="5"/>
        <v>0</v>
      </c>
      <c r="BS52" s="28">
        <f t="shared" si="5"/>
        <v>0</v>
      </c>
      <c r="BT52" s="28">
        <f t="shared" si="5"/>
        <v>0</v>
      </c>
      <c r="BU52" s="28">
        <f t="shared" si="5"/>
        <v>0</v>
      </c>
      <c r="BV52" s="28">
        <f t="shared" si="5"/>
        <v>48393</v>
      </c>
      <c r="BW52" s="28">
        <f t="shared" si="5"/>
        <v>0</v>
      </c>
      <c r="BX52" s="28">
        <f t="shared" si="5"/>
        <v>0</v>
      </c>
      <c r="BY52" s="28">
        <f t="shared" si="5"/>
        <v>4392</v>
      </c>
      <c r="BZ52" s="28">
        <f t="shared" si="5"/>
        <v>0</v>
      </c>
      <c r="CA52" s="28">
        <f t="shared" si="5"/>
        <v>0</v>
      </c>
      <c r="CB52" s="28">
        <f t="shared" si="5"/>
        <v>0</v>
      </c>
      <c r="CC52" s="28">
        <f t="shared" si="5"/>
        <v>0</v>
      </c>
      <c r="CD52" s="28">
        <f t="shared" si="5"/>
        <v>0</v>
      </c>
      <c r="CE52" s="28">
        <f>SUM(C52:CD52)</f>
        <v>974817</v>
      </c>
    </row>
    <row r="53" spans="1:83" x14ac:dyDescent="0.3">
      <c r="A53" s="16" t="s">
        <v>233</v>
      </c>
      <c r="B53" s="28">
        <f>B51+B52</f>
        <v>974818.43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</row>
    <row r="54" spans="1:83" x14ac:dyDescent="0.3">
      <c r="A54" s="16"/>
      <c r="B54" s="16"/>
      <c r="C54" s="23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</row>
    <row r="55" spans="1:83" x14ac:dyDescent="0.3">
      <c r="A55" s="22" t="s">
        <v>236</v>
      </c>
      <c r="B55" s="16"/>
      <c r="C55" s="17" t="s">
        <v>36</v>
      </c>
      <c r="D55" s="18" t="s">
        <v>37</v>
      </c>
      <c r="E55" s="18" t="s">
        <v>38</v>
      </c>
      <c r="F55" s="18" t="s">
        <v>39</v>
      </c>
      <c r="G55" s="18" t="s">
        <v>40</v>
      </c>
      <c r="H55" s="18" t="s">
        <v>41</v>
      </c>
      <c r="I55" s="18" t="s">
        <v>42</v>
      </c>
      <c r="J55" s="18" t="s">
        <v>43</v>
      </c>
      <c r="K55" s="18" t="s">
        <v>44</v>
      </c>
      <c r="L55" s="18" t="s">
        <v>45</v>
      </c>
      <c r="M55" s="18" t="s">
        <v>46</v>
      </c>
      <c r="N55" s="18" t="s">
        <v>47</v>
      </c>
      <c r="O55" s="18" t="s">
        <v>48</v>
      </c>
      <c r="P55" s="18" t="s">
        <v>49</v>
      </c>
      <c r="Q55" s="18" t="s">
        <v>50</v>
      </c>
      <c r="R55" s="18" t="s">
        <v>51</v>
      </c>
      <c r="S55" s="18" t="s">
        <v>52</v>
      </c>
      <c r="T55" s="24" t="s">
        <v>53</v>
      </c>
      <c r="U55" s="18" t="s">
        <v>54</v>
      </c>
      <c r="V55" s="18" t="s">
        <v>55</v>
      </c>
      <c r="W55" s="18" t="s">
        <v>56</v>
      </c>
      <c r="X55" s="18" t="s">
        <v>57</v>
      </c>
      <c r="Y55" s="18" t="s">
        <v>58</v>
      </c>
      <c r="Z55" s="18" t="s">
        <v>59</v>
      </c>
      <c r="AA55" s="18" t="s">
        <v>60</v>
      </c>
      <c r="AB55" s="18" t="s">
        <v>61</v>
      </c>
      <c r="AC55" s="18" t="s">
        <v>62</v>
      </c>
      <c r="AD55" s="18" t="s">
        <v>63</v>
      </c>
      <c r="AE55" s="18" t="s">
        <v>64</v>
      </c>
      <c r="AF55" s="18" t="s">
        <v>65</v>
      </c>
      <c r="AG55" s="18" t="s">
        <v>66</v>
      </c>
      <c r="AH55" s="18" t="s">
        <v>67</v>
      </c>
      <c r="AI55" s="18" t="s">
        <v>68</v>
      </c>
      <c r="AJ55" s="18" t="s">
        <v>69</v>
      </c>
      <c r="AK55" s="18" t="s">
        <v>70</v>
      </c>
      <c r="AL55" s="18" t="s">
        <v>71</v>
      </c>
      <c r="AM55" s="18" t="s">
        <v>72</v>
      </c>
      <c r="AN55" s="18" t="s">
        <v>73</v>
      </c>
      <c r="AO55" s="18" t="s">
        <v>74</v>
      </c>
      <c r="AP55" s="18" t="s">
        <v>75</v>
      </c>
      <c r="AQ55" s="18" t="s">
        <v>76</v>
      </c>
      <c r="AR55" s="18" t="s">
        <v>77</v>
      </c>
      <c r="AS55" s="18" t="s">
        <v>78</v>
      </c>
      <c r="AT55" s="18" t="s">
        <v>79</v>
      </c>
      <c r="AU55" s="18" t="s">
        <v>80</v>
      </c>
      <c r="AV55" s="18" t="s">
        <v>81</v>
      </c>
      <c r="AW55" s="18" t="s">
        <v>82</v>
      </c>
      <c r="AX55" s="18" t="s">
        <v>83</v>
      </c>
      <c r="AY55" s="18" t="s">
        <v>84</v>
      </c>
      <c r="AZ55" s="18" t="s">
        <v>85</v>
      </c>
      <c r="BA55" s="18" t="s">
        <v>86</v>
      </c>
      <c r="BB55" s="18" t="s">
        <v>87</v>
      </c>
      <c r="BC55" s="18" t="s">
        <v>88</v>
      </c>
      <c r="BD55" s="18" t="s">
        <v>89</v>
      </c>
      <c r="BE55" s="18" t="s">
        <v>90</v>
      </c>
      <c r="BF55" s="18" t="s">
        <v>91</v>
      </c>
      <c r="BG55" s="18" t="s">
        <v>92</v>
      </c>
      <c r="BH55" s="18" t="s">
        <v>93</v>
      </c>
      <c r="BI55" s="18" t="s">
        <v>94</v>
      </c>
      <c r="BJ55" s="18" t="s">
        <v>95</v>
      </c>
      <c r="BK55" s="18" t="s">
        <v>96</v>
      </c>
      <c r="BL55" s="18" t="s">
        <v>97</v>
      </c>
      <c r="BM55" s="18" t="s">
        <v>98</v>
      </c>
      <c r="BN55" s="18" t="s">
        <v>99</v>
      </c>
      <c r="BO55" s="18" t="s">
        <v>100</v>
      </c>
      <c r="BP55" s="18" t="s">
        <v>101</v>
      </c>
      <c r="BQ55" s="18" t="s">
        <v>102</v>
      </c>
      <c r="BR55" s="18" t="s">
        <v>103</v>
      </c>
      <c r="BS55" s="18" t="s">
        <v>104</v>
      </c>
      <c r="BT55" s="18" t="s">
        <v>105</v>
      </c>
      <c r="BU55" s="18" t="s">
        <v>106</v>
      </c>
      <c r="BV55" s="18" t="s">
        <v>107</v>
      </c>
      <c r="BW55" s="18" t="s">
        <v>108</v>
      </c>
      <c r="BX55" s="18" t="s">
        <v>109</v>
      </c>
      <c r="BY55" s="18" t="s">
        <v>110</v>
      </c>
      <c r="BZ55" s="18" t="s">
        <v>111</v>
      </c>
      <c r="CA55" s="18" t="s">
        <v>112</v>
      </c>
      <c r="CB55" s="18" t="s">
        <v>113</v>
      </c>
      <c r="CC55" s="18" t="s">
        <v>114</v>
      </c>
      <c r="CD55" s="18" t="s">
        <v>115</v>
      </c>
      <c r="CE55" s="18" t="s">
        <v>116</v>
      </c>
    </row>
    <row r="56" spans="1:83" x14ac:dyDescent="0.3">
      <c r="A56" s="22" t="s">
        <v>237</v>
      </c>
      <c r="B56" s="16"/>
      <c r="C56" s="17" t="s">
        <v>118</v>
      </c>
      <c r="D56" s="18" t="s">
        <v>119</v>
      </c>
      <c r="E56" s="18" t="s">
        <v>120</v>
      </c>
      <c r="F56" s="18" t="s">
        <v>121</v>
      </c>
      <c r="G56" s="18" t="s">
        <v>122</v>
      </c>
      <c r="H56" s="18" t="s">
        <v>123</v>
      </c>
      <c r="I56" s="18" t="s">
        <v>124</v>
      </c>
      <c r="J56" s="18" t="s">
        <v>125</v>
      </c>
      <c r="K56" s="18" t="s">
        <v>126</v>
      </c>
      <c r="L56" s="18" t="s">
        <v>127</v>
      </c>
      <c r="M56" s="18" t="s">
        <v>128</v>
      </c>
      <c r="N56" s="18" t="s">
        <v>129</v>
      </c>
      <c r="O56" s="18" t="s">
        <v>130</v>
      </c>
      <c r="P56" s="18" t="s">
        <v>131</v>
      </c>
      <c r="Q56" s="18" t="s">
        <v>132</v>
      </c>
      <c r="R56" s="18" t="s">
        <v>133</v>
      </c>
      <c r="S56" s="18" t="s">
        <v>134</v>
      </c>
      <c r="T56" s="18" t="s">
        <v>135</v>
      </c>
      <c r="U56" s="18" t="s">
        <v>136</v>
      </c>
      <c r="V56" s="18" t="s">
        <v>137</v>
      </c>
      <c r="W56" s="18" t="s">
        <v>138</v>
      </c>
      <c r="X56" s="18" t="s">
        <v>139</v>
      </c>
      <c r="Y56" s="18" t="s">
        <v>140</v>
      </c>
      <c r="Z56" s="18" t="s">
        <v>140</v>
      </c>
      <c r="AA56" s="18" t="s">
        <v>141</v>
      </c>
      <c r="AB56" s="18" t="s">
        <v>142</v>
      </c>
      <c r="AC56" s="18" t="s">
        <v>143</v>
      </c>
      <c r="AD56" s="18" t="s">
        <v>144</v>
      </c>
      <c r="AE56" s="18" t="s">
        <v>122</v>
      </c>
      <c r="AF56" s="18" t="s">
        <v>123</v>
      </c>
      <c r="AG56" s="18" t="s">
        <v>145</v>
      </c>
      <c r="AH56" s="18" t="s">
        <v>146</v>
      </c>
      <c r="AI56" s="18" t="s">
        <v>147</v>
      </c>
      <c r="AJ56" s="18" t="s">
        <v>148</v>
      </c>
      <c r="AK56" s="18" t="s">
        <v>149</v>
      </c>
      <c r="AL56" s="18" t="s">
        <v>150</v>
      </c>
      <c r="AM56" s="18" t="s">
        <v>151</v>
      </c>
      <c r="AN56" s="18" t="s">
        <v>137</v>
      </c>
      <c r="AO56" s="18" t="s">
        <v>152</v>
      </c>
      <c r="AP56" s="18" t="s">
        <v>153</v>
      </c>
      <c r="AQ56" s="18" t="s">
        <v>154</v>
      </c>
      <c r="AR56" s="18" t="s">
        <v>155</v>
      </c>
      <c r="AS56" s="18" t="s">
        <v>156</v>
      </c>
      <c r="AT56" s="18" t="s">
        <v>157</v>
      </c>
      <c r="AU56" s="18" t="s">
        <v>158</v>
      </c>
      <c r="AV56" s="18" t="s">
        <v>159</v>
      </c>
      <c r="AW56" s="18" t="s">
        <v>160</v>
      </c>
      <c r="AX56" s="18" t="s">
        <v>161</v>
      </c>
      <c r="AY56" s="18" t="s">
        <v>162</v>
      </c>
      <c r="AZ56" s="18" t="s">
        <v>163</v>
      </c>
      <c r="BA56" s="18" t="s">
        <v>164</v>
      </c>
      <c r="BB56" s="18" t="s">
        <v>165</v>
      </c>
      <c r="BC56" s="18" t="s">
        <v>134</v>
      </c>
      <c r="BD56" s="18" t="s">
        <v>166</v>
      </c>
      <c r="BE56" s="18" t="s">
        <v>167</v>
      </c>
      <c r="BF56" s="18" t="s">
        <v>168</v>
      </c>
      <c r="BG56" s="18" t="s">
        <v>169</v>
      </c>
      <c r="BH56" s="18" t="s">
        <v>170</v>
      </c>
      <c r="BI56" s="18" t="s">
        <v>171</v>
      </c>
      <c r="BJ56" s="18" t="s">
        <v>172</v>
      </c>
      <c r="BK56" s="18" t="s">
        <v>173</v>
      </c>
      <c r="BL56" s="18" t="s">
        <v>174</v>
      </c>
      <c r="BM56" s="18" t="s">
        <v>159</v>
      </c>
      <c r="BN56" s="18" t="s">
        <v>175</v>
      </c>
      <c r="BO56" s="18" t="s">
        <v>176</v>
      </c>
      <c r="BP56" s="18" t="s">
        <v>177</v>
      </c>
      <c r="BQ56" s="18" t="s">
        <v>178</v>
      </c>
      <c r="BR56" s="18" t="s">
        <v>179</v>
      </c>
      <c r="BS56" s="18" t="s">
        <v>180</v>
      </c>
      <c r="BT56" s="18" t="s">
        <v>181</v>
      </c>
      <c r="BU56" s="18" t="s">
        <v>182</v>
      </c>
      <c r="BV56" s="18" t="s">
        <v>182</v>
      </c>
      <c r="BW56" s="18" t="s">
        <v>182</v>
      </c>
      <c r="BX56" s="18" t="s">
        <v>183</v>
      </c>
      <c r="BY56" s="18" t="s">
        <v>184</v>
      </c>
      <c r="BZ56" s="18" t="s">
        <v>185</v>
      </c>
      <c r="CA56" s="18" t="s">
        <v>186</v>
      </c>
      <c r="CB56" s="18" t="s">
        <v>187</v>
      </c>
      <c r="CC56" s="18" t="s">
        <v>159</v>
      </c>
      <c r="CD56" s="18" t="s">
        <v>238</v>
      </c>
      <c r="CE56" s="18" t="s">
        <v>188</v>
      </c>
    </row>
    <row r="57" spans="1:83" x14ac:dyDescent="0.3">
      <c r="A57" s="22" t="s">
        <v>239</v>
      </c>
      <c r="B57" s="16"/>
      <c r="C57" s="17" t="s">
        <v>190</v>
      </c>
      <c r="D57" s="18" t="s">
        <v>190</v>
      </c>
      <c r="E57" s="18" t="s">
        <v>190</v>
      </c>
      <c r="F57" s="18" t="s">
        <v>191</v>
      </c>
      <c r="G57" s="18" t="s">
        <v>192</v>
      </c>
      <c r="H57" s="18" t="s">
        <v>190</v>
      </c>
      <c r="I57" s="18" t="s">
        <v>193</v>
      </c>
      <c r="J57" s="18"/>
      <c r="K57" s="18" t="s">
        <v>184</v>
      </c>
      <c r="L57" s="18" t="s">
        <v>194</v>
      </c>
      <c r="M57" s="18" t="s">
        <v>195</v>
      </c>
      <c r="N57" s="18" t="s">
        <v>196</v>
      </c>
      <c r="O57" s="18" t="s">
        <v>197</v>
      </c>
      <c r="P57" s="18" t="s">
        <v>196</v>
      </c>
      <c r="Q57" s="18" t="s">
        <v>198</v>
      </c>
      <c r="R57" s="18"/>
      <c r="S57" s="18" t="s">
        <v>196</v>
      </c>
      <c r="T57" s="18" t="s">
        <v>199</v>
      </c>
      <c r="U57" s="18"/>
      <c r="V57" s="18" t="s">
        <v>200</v>
      </c>
      <c r="W57" s="18" t="s">
        <v>201</v>
      </c>
      <c r="X57" s="18" t="s">
        <v>202</v>
      </c>
      <c r="Y57" s="18" t="s">
        <v>203</v>
      </c>
      <c r="Z57" s="18" t="s">
        <v>204</v>
      </c>
      <c r="AA57" s="18" t="s">
        <v>205</v>
      </c>
      <c r="AB57" s="18"/>
      <c r="AC57" s="18" t="s">
        <v>199</v>
      </c>
      <c r="AD57" s="18"/>
      <c r="AE57" s="18" t="s">
        <v>199</v>
      </c>
      <c r="AF57" s="18" t="s">
        <v>206</v>
      </c>
      <c r="AG57" s="18" t="s">
        <v>198</v>
      </c>
      <c r="AH57" s="18"/>
      <c r="AI57" s="18" t="s">
        <v>207</v>
      </c>
      <c r="AJ57" s="18"/>
      <c r="AK57" s="18" t="s">
        <v>199</v>
      </c>
      <c r="AL57" s="18" t="s">
        <v>199</v>
      </c>
      <c r="AM57" s="18" t="s">
        <v>199</v>
      </c>
      <c r="AN57" s="18" t="s">
        <v>208</v>
      </c>
      <c r="AO57" s="18" t="s">
        <v>209</v>
      </c>
      <c r="AP57" s="18" t="s">
        <v>148</v>
      </c>
      <c r="AQ57" s="18" t="s">
        <v>210</v>
      </c>
      <c r="AR57" s="18" t="s">
        <v>196</v>
      </c>
      <c r="AS57" s="18"/>
      <c r="AT57" s="18" t="s">
        <v>211</v>
      </c>
      <c r="AU57" s="18" t="s">
        <v>212</v>
      </c>
      <c r="AV57" s="18" t="s">
        <v>213</v>
      </c>
      <c r="AW57" s="18" t="s">
        <v>214</v>
      </c>
      <c r="AX57" s="18" t="s">
        <v>215</v>
      </c>
      <c r="AY57" s="18"/>
      <c r="AZ57" s="18"/>
      <c r="BA57" s="18" t="s">
        <v>216</v>
      </c>
      <c r="BB57" s="18" t="s">
        <v>196</v>
      </c>
      <c r="BC57" s="18" t="s">
        <v>210</v>
      </c>
      <c r="BD57" s="18"/>
      <c r="BE57" s="18"/>
      <c r="BF57" s="18"/>
      <c r="BG57" s="18"/>
      <c r="BH57" s="18" t="s">
        <v>217</v>
      </c>
      <c r="BI57" s="18" t="s">
        <v>196</v>
      </c>
      <c r="BJ57" s="18"/>
      <c r="BK57" s="18" t="s">
        <v>218</v>
      </c>
      <c r="BL57" s="18"/>
      <c r="BM57" s="18" t="s">
        <v>219</v>
      </c>
      <c r="BN57" s="18" t="s">
        <v>220</v>
      </c>
      <c r="BO57" s="18" t="s">
        <v>221</v>
      </c>
      <c r="BP57" s="18" t="s">
        <v>222</v>
      </c>
      <c r="BQ57" s="18" t="s">
        <v>223</v>
      </c>
      <c r="BR57" s="18"/>
      <c r="BS57" s="18" t="s">
        <v>224</v>
      </c>
      <c r="BT57" s="18" t="s">
        <v>196</v>
      </c>
      <c r="BU57" s="18" t="s">
        <v>225</v>
      </c>
      <c r="BV57" s="18" t="s">
        <v>226</v>
      </c>
      <c r="BW57" s="18" t="s">
        <v>227</v>
      </c>
      <c r="BX57" s="18" t="s">
        <v>178</v>
      </c>
      <c r="BY57" s="18" t="s">
        <v>220</v>
      </c>
      <c r="BZ57" s="18" t="s">
        <v>179</v>
      </c>
      <c r="CA57" s="18" t="s">
        <v>228</v>
      </c>
      <c r="CB57" s="18" t="s">
        <v>228</v>
      </c>
      <c r="CC57" s="18" t="s">
        <v>229</v>
      </c>
      <c r="CD57" s="18" t="s">
        <v>240</v>
      </c>
      <c r="CE57" s="18" t="s">
        <v>230</v>
      </c>
    </row>
    <row r="58" spans="1:83" x14ac:dyDescent="0.3">
      <c r="A58" s="22" t="s">
        <v>241</v>
      </c>
      <c r="B58" s="16"/>
      <c r="C58" s="17" t="s">
        <v>242</v>
      </c>
      <c r="D58" s="18" t="s">
        <v>242</v>
      </c>
      <c r="E58" s="18" t="s">
        <v>242</v>
      </c>
      <c r="F58" s="18" t="s">
        <v>242</v>
      </c>
      <c r="G58" s="18" t="s">
        <v>242</v>
      </c>
      <c r="H58" s="18" t="s">
        <v>242</v>
      </c>
      <c r="I58" s="18" t="s">
        <v>242</v>
      </c>
      <c r="J58" s="18" t="s">
        <v>243</v>
      </c>
      <c r="K58" s="18" t="s">
        <v>242</v>
      </c>
      <c r="L58" s="18" t="s">
        <v>242</v>
      </c>
      <c r="M58" s="18" t="s">
        <v>242</v>
      </c>
      <c r="N58" s="18" t="s">
        <v>242</v>
      </c>
      <c r="O58" s="18" t="s">
        <v>244</v>
      </c>
      <c r="P58" s="18" t="s">
        <v>245</v>
      </c>
      <c r="Q58" s="18" t="s">
        <v>246</v>
      </c>
      <c r="R58" s="19" t="s">
        <v>247</v>
      </c>
      <c r="S58" s="25" t="s">
        <v>248</v>
      </c>
      <c r="T58" s="25" t="s">
        <v>248</v>
      </c>
      <c r="U58" s="18" t="s">
        <v>249</v>
      </c>
      <c r="V58" s="18" t="s">
        <v>249</v>
      </c>
      <c r="W58" s="18" t="s">
        <v>250</v>
      </c>
      <c r="X58" s="18" t="s">
        <v>251</v>
      </c>
      <c r="Y58" s="18" t="s">
        <v>252</v>
      </c>
      <c r="Z58" s="18" t="s">
        <v>252</v>
      </c>
      <c r="AA58" s="18" t="s">
        <v>252</v>
      </c>
      <c r="AB58" s="25" t="s">
        <v>248</v>
      </c>
      <c r="AC58" s="18" t="s">
        <v>253</v>
      </c>
      <c r="AD58" s="18" t="s">
        <v>254</v>
      </c>
      <c r="AE58" s="18" t="s">
        <v>253</v>
      </c>
      <c r="AF58" s="18" t="s">
        <v>255</v>
      </c>
      <c r="AG58" s="18" t="s">
        <v>255</v>
      </c>
      <c r="AH58" s="18" t="s">
        <v>256</v>
      </c>
      <c r="AI58" s="18" t="s">
        <v>257</v>
      </c>
      <c r="AJ58" s="18" t="s">
        <v>255</v>
      </c>
      <c r="AK58" s="18" t="s">
        <v>253</v>
      </c>
      <c r="AL58" s="18" t="s">
        <v>253</v>
      </c>
      <c r="AM58" s="18" t="s">
        <v>253</v>
      </c>
      <c r="AN58" s="18" t="s">
        <v>244</v>
      </c>
      <c r="AO58" s="18" t="s">
        <v>254</v>
      </c>
      <c r="AP58" s="18" t="s">
        <v>255</v>
      </c>
      <c r="AQ58" s="18" t="s">
        <v>256</v>
      </c>
      <c r="AR58" s="18" t="s">
        <v>255</v>
      </c>
      <c r="AS58" s="18" t="s">
        <v>253</v>
      </c>
      <c r="AT58" s="18" t="s">
        <v>258</v>
      </c>
      <c r="AU58" s="18" t="s">
        <v>255</v>
      </c>
      <c r="AV58" s="25" t="s">
        <v>248</v>
      </c>
      <c r="AW58" s="25" t="s">
        <v>248</v>
      </c>
      <c r="AX58" s="25" t="s">
        <v>248</v>
      </c>
      <c r="AY58" s="18" t="s">
        <v>259</v>
      </c>
      <c r="AZ58" s="18" t="s">
        <v>259</v>
      </c>
      <c r="BA58" s="25" t="s">
        <v>248</v>
      </c>
      <c r="BB58" s="25" t="s">
        <v>248</v>
      </c>
      <c r="BC58" s="25" t="s">
        <v>248</v>
      </c>
      <c r="BD58" s="25" t="s">
        <v>248</v>
      </c>
      <c r="BE58" s="18" t="s">
        <v>260</v>
      </c>
      <c r="BF58" s="25" t="s">
        <v>248</v>
      </c>
      <c r="BG58" s="25" t="s">
        <v>248</v>
      </c>
      <c r="BH58" s="25" t="s">
        <v>248</v>
      </c>
      <c r="BI58" s="25" t="s">
        <v>248</v>
      </c>
      <c r="BJ58" s="25" t="s">
        <v>248</v>
      </c>
      <c r="BK58" s="25" t="s">
        <v>248</v>
      </c>
      <c r="BL58" s="25" t="s">
        <v>248</v>
      </c>
      <c r="BM58" s="25" t="s">
        <v>248</v>
      </c>
      <c r="BN58" s="25" t="s">
        <v>248</v>
      </c>
      <c r="BO58" s="25" t="s">
        <v>248</v>
      </c>
      <c r="BP58" s="25" t="s">
        <v>248</v>
      </c>
      <c r="BQ58" s="25" t="s">
        <v>248</v>
      </c>
      <c r="BR58" s="25" t="s">
        <v>248</v>
      </c>
      <c r="BS58" s="25" t="s">
        <v>248</v>
      </c>
      <c r="BT58" s="25" t="s">
        <v>248</v>
      </c>
      <c r="BU58" s="25" t="s">
        <v>248</v>
      </c>
      <c r="BV58" s="25" t="s">
        <v>248</v>
      </c>
      <c r="BW58" s="25" t="s">
        <v>248</v>
      </c>
      <c r="BX58" s="25" t="s">
        <v>248</v>
      </c>
      <c r="BY58" s="25" t="s">
        <v>248</v>
      </c>
      <c r="BZ58" s="25" t="s">
        <v>248</v>
      </c>
      <c r="CA58" s="25" t="s">
        <v>248</v>
      </c>
      <c r="CB58" s="25" t="s">
        <v>248</v>
      </c>
      <c r="CC58" s="25" t="s">
        <v>248</v>
      </c>
      <c r="CD58" s="25" t="s">
        <v>248</v>
      </c>
      <c r="CE58" s="25" t="s">
        <v>248</v>
      </c>
    </row>
    <row r="59" spans="1:83" x14ac:dyDescent="0.3">
      <c r="A59" s="35" t="s">
        <v>261</v>
      </c>
      <c r="B59" s="28"/>
      <c r="C59" s="310"/>
      <c r="D59" s="310"/>
      <c r="E59" s="310">
        <v>1066</v>
      </c>
      <c r="F59" s="310"/>
      <c r="G59" s="310"/>
      <c r="H59" s="310"/>
      <c r="I59" s="310"/>
      <c r="J59" s="310">
        <v>551</v>
      </c>
      <c r="K59" s="310"/>
      <c r="L59" s="310"/>
      <c r="M59" s="310"/>
      <c r="N59" s="310"/>
      <c r="O59" s="310">
        <v>402</v>
      </c>
      <c r="P59" s="311">
        <v>31981</v>
      </c>
      <c r="Q59" s="312"/>
      <c r="R59" s="312">
        <v>52608</v>
      </c>
      <c r="S59" s="277">
        <v>0</v>
      </c>
      <c r="T59" s="277">
        <v>0</v>
      </c>
      <c r="U59" s="313">
        <v>31981</v>
      </c>
      <c r="V59" s="312"/>
      <c r="W59" s="312"/>
      <c r="X59" s="312"/>
      <c r="Y59" s="312">
        <v>6373</v>
      </c>
      <c r="Z59" s="312"/>
      <c r="AA59" s="312"/>
      <c r="AB59" s="277">
        <v>0</v>
      </c>
      <c r="AC59" s="312">
        <v>1358</v>
      </c>
      <c r="AD59" s="312"/>
      <c r="AE59" s="312">
        <v>8114</v>
      </c>
      <c r="AF59" s="312"/>
      <c r="AG59" s="312">
        <v>5955</v>
      </c>
      <c r="AH59" s="312">
        <v>730</v>
      </c>
      <c r="AI59" s="312"/>
      <c r="AJ59" s="312"/>
      <c r="AK59" s="312"/>
      <c r="AL59" s="312"/>
      <c r="AM59" s="312"/>
      <c r="AN59" s="312"/>
      <c r="AO59" s="312"/>
      <c r="AP59" s="312"/>
      <c r="AQ59" s="312"/>
      <c r="AR59" s="312"/>
      <c r="AS59" s="312"/>
      <c r="AT59" s="312"/>
      <c r="AU59" s="312"/>
      <c r="AV59" s="277">
        <v>0</v>
      </c>
      <c r="AW59" s="277">
        <v>0</v>
      </c>
      <c r="AX59" s="277">
        <v>0</v>
      </c>
      <c r="AY59" s="312"/>
      <c r="AZ59" s="312">
        <v>4741</v>
      </c>
      <c r="BA59" s="277">
        <v>0</v>
      </c>
      <c r="BB59" s="277">
        <v>0</v>
      </c>
      <c r="BC59" s="277">
        <v>0</v>
      </c>
      <c r="BD59" s="277">
        <v>0</v>
      </c>
      <c r="BE59" s="312">
        <v>49715</v>
      </c>
      <c r="BF59" s="277">
        <v>0</v>
      </c>
      <c r="BG59" s="277">
        <v>0</v>
      </c>
      <c r="BH59" s="277">
        <v>0</v>
      </c>
      <c r="BI59" s="277">
        <v>0</v>
      </c>
      <c r="BJ59" s="277">
        <v>0</v>
      </c>
      <c r="BK59" s="277">
        <v>0</v>
      </c>
      <c r="BL59" s="277">
        <v>0</v>
      </c>
      <c r="BM59" s="277">
        <v>0</v>
      </c>
      <c r="BN59" s="277">
        <v>0</v>
      </c>
      <c r="BO59" s="277">
        <v>0</v>
      </c>
      <c r="BP59" s="277">
        <v>0</v>
      </c>
      <c r="BQ59" s="277">
        <v>0</v>
      </c>
      <c r="BR59" s="277">
        <v>0</v>
      </c>
      <c r="BS59" s="277">
        <v>0</v>
      </c>
      <c r="BT59" s="277">
        <v>0</v>
      </c>
      <c r="BU59" s="277">
        <v>0</v>
      </c>
      <c r="BV59" s="277">
        <v>0</v>
      </c>
      <c r="BW59" s="277">
        <v>0</v>
      </c>
      <c r="BX59" s="277">
        <v>0</v>
      </c>
      <c r="BY59" s="277">
        <v>0</v>
      </c>
      <c r="BZ59" s="277">
        <v>0</v>
      </c>
      <c r="CA59" s="277">
        <v>0</v>
      </c>
      <c r="CB59" s="277">
        <v>0</v>
      </c>
      <c r="CC59" s="277">
        <v>0</v>
      </c>
      <c r="CD59" s="234">
        <v>0</v>
      </c>
      <c r="CE59" s="28">
        <v>0</v>
      </c>
    </row>
    <row r="60" spans="1:83" s="209" customFormat="1" x14ac:dyDescent="0.3">
      <c r="A60" s="217" t="s">
        <v>262</v>
      </c>
      <c r="B60" s="218"/>
      <c r="C60" s="314"/>
      <c r="D60" s="314"/>
      <c r="E60" s="314">
        <v>16.07</v>
      </c>
      <c r="F60" s="314"/>
      <c r="G60" s="314"/>
      <c r="H60" s="314"/>
      <c r="I60" s="314"/>
      <c r="J60" s="314"/>
      <c r="K60" s="314"/>
      <c r="L60" s="314"/>
      <c r="M60" s="314"/>
      <c r="N60" s="314"/>
      <c r="O60" s="314">
        <v>2.44</v>
      </c>
      <c r="P60" s="311">
        <v>5.25</v>
      </c>
      <c r="Q60" s="311"/>
      <c r="R60" s="311">
        <v>4.5599999999999996</v>
      </c>
      <c r="S60" s="315">
        <v>0.74</v>
      </c>
      <c r="T60" s="315"/>
      <c r="U60" s="316">
        <v>6.92</v>
      </c>
      <c r="V60" s="311"/>
      <c r="W60" s="311"/>
      <c r="X60" s="311"/>
      <c r="Y60" s="311">
        <v>5.46</v>
      </c>
      <c r="Z60" s="311"/>
      <c r="AA60" s="311"/>
      <c r="AB60" s="315"/>
      <c r="AC60" s="311">
        <v>1.78</v>
      </c>
      <c r="AD60" s="311"/>
      <c r="AE60" s="311">
        <v>3.29</v>
      </c>
      <c r="AF60" s="311"/>
      <c r="AG60" s="311">
        <v>8.34</v>
      </c>
      <c r="AH60" s="311">
        <v>8.82</v>
      </c>
      <c r="AI60" s="311"/>
      <c r="AJ60" s="311"/>
      <c r="AK60" s="311"/>
      <c r="AL60" s="311"/>
      <c r="AM60" s="311"/>
      <c r="AN60" s="311"/>
      <c r="AO60" s="311"/>
      <c r="AP60" s="311"/>
      <c r="AQ60" s="311"/>
      <c r="AR60" s="311"/>
      <c r="AS60" s="311"/>
      <c r="AT60" s="311"/>
      <c r="AU60" s="311"/>
      <c r="AV60" s="315"/>
      <c r="AW60" s="315"/>
      <c r="AX60" s="315"/>
      <c r="AY60" s="311"/>
      <c r="AZ60" s="311">
        <v>5.77</v>
      </c>
      <c r="BA60" s="315"/>
      <c r="BB60" s="315"/>
      <c r="BC60" s="315"/>
      <c r="BD60" s="315">
        <v>1.74</v>
      </c>
      <c r="BE60" s="311">
        <v>4.33</v>
      </c>
      <c r="BF60" s="315">
        <v>6.64</v>
      </c>
      <c r="BG60" s="315"/>
      <c r="BH60" s="315"/>
      <c r="BI60" s="315"/>
      <c r="BJ60" s="315"/>
      <c r="BK60" s="315">
        <v>4.07</v>
      </c>
      <c r="BL60" s="315">
        <v>5.96</v>
      </c>
      <c r="BM60" s="315">
        <v>3.21</v>
      </c>
      <c r="BN60" s="315">
        <v>6.72</v>
      </c>
      <c r="BO60" s="315"/>
      <c r="BP60" s="315"/>
      <c r="BQ60" s="315"/>
      <c r="BR60" s="315"/>
      <c r="BS60" s="315"/>
      <c r="BT60" s="315"/>
      <c r="BU60" s="315"/>
      <c r="BV60" s="315">
        <v>4.4800000000000004</v>
      </c>
      <c r="BW60" s="315"/>
      <c r="BX60" s="315"/>
      <c r="BY60" s="315">
        <v>0.91</v>
      </c>
      <c r="BZ60" s="315"/>
      <c r="CA60" s="315"/>
      <c r="CB60" s="315"/>
      <c r="CC60" s="315"/>
      <c r="CD60" s="219" t="s">
        <v>248</v>
      </c>
      <c r="CE60" s="237">
        <f t="shared" ref="CE60:CE68" si="6">SUM(C60:CD60)</f>
        <v>107.49999999999999</v>
      </c>
    </row>
    <row r="61" spans="1:83" x14ac:dyDescent="0.3">
      <c r="A61" s="35" t="s">
        <v>263</v>
      </c>
      <c r="B61" s="16"/>
      <c r="C61" s="310">
        <v>0</v>
      </c>
      <c r="D61" s="310">
        <v>0</v>
      </c>
      <c r="E61" s="310">
        <v>1978737.38</v>
      </c>
      <c r="F61" s="310">
        <v>0</v>
      </c>
      <c r="G61" s="310">
        <v>0</v>
      </c>
      <c r="H61" s="310">
        <v>0</v>
      </c>
      <c r="I61" s="310">
        <v>0</v>
      </c>
      <c r="J61" s="310">
        <v>0</v>
      </c>
      <c r="K61" s="310">
        <v>0</v>
      </c>
      <c r="L61" s="310">
        <v>0</v>
      </c>
      <c r="M61" s="310">
        <v>0</v>
      </c>
      <c r="N61" s="310">
        <v>0</v>
      </c>
      <c r="O61" s="310">
        <v>452722.1</v>
      </c>
      <c r="P61" s="312">
        <v>497292.64</v>
      </c>
      <c r="Q61" s="312">
        <v>0</v>
      </c>
      <c r="R61" s="312">
        <v>883638.02</v>
      </c>
      <c r="S61" s="317">
        <v>57430.99</v>
      </c>
      <c r="T61" s="317">
        <v>0</v>
      </c>
      <c r="U61" s="313">
        <v>671520.16</v>
      </c>
      <c r="V61" s="312">
        <v>0</v>
      </c>
      <c r="W61" s="312">
        <v>0</v>
      </c>
      <c r="X61" s="312">
        <v>0</v>
      </c>
      <c r="Y61" s="312">
        <v>901689.72</v>
      </c>
      <c r="Z61" s="312">
        <v>0</v>
      </c>
      <c r="AA61" s="312">
        <v>0</v>
      </c>
      <c r="AB61" s="318">
        <v>2901.73</v>
      </c>
      <c r="AC61" s="312">
        <v>185220.01</v>
      </c>
      <c r="AD61" s="312">
        <v>0</v>
      </c>
      <c r="AE61" s="312">
        <v>461595.07</v>
      </c>
      <c r="AF61" s="312">
        <v>0</v>
      </c>
      <c r="AG61" s="312">
        <v>1094097.17</v>
      </c>
      <c r="AH61" s="312">
        <v>554461.65</v>
      </c>
      <c r="AI61" s="312">
        <v>0</v>
      </c>
      <c r="AJ61" s="312">
        <v>0</v>
      </c>
      <c r="AK61" s="312">
        <v>0</v>
      </c>
      <c r="AL61" s="312">
        <v>0</v>
      </c>
      <c r="AM61" s="312">
        <v>0</v>
      </c>
      <c r="AN61" s="312">
        <v>0</v>
      </c>
      <c r="AO61" s="312">
        <v>0</v>
      </c>
      <c r="AP61" s="312">
        <v>0</v>
      </c>
      <c r="AQ61" s="312">
        <v>0</v>
      </c>
      <c r="AR61" s="312">
        <v>0</v>
      </c>
      <c r="AS61" s="312">
        <v>0</v>
      </c>
      <c r="AT61" s="312">
        <v>0</v>
      </c>
      <c r="AU61" s="312">
        <v>0</v>
      </c>
      <c r="AV61" s="317">
        <v>0</v>
      </c>
      <c r="AW61" s="317">
        <v>0</v>
      </c>
      <c r="AX61" s="317">
        <v>0</v>
      </c>
      <c r="AY61" s="312">
        <v>0</v>
      </c>
      <c r="AZ61" s="312">
        <v>368960.37</v>
      </c>
      <c r="BA61" s="317">
        <v>0</v>
      </c>
      <c r="BB61" s="317">
        <v>0</v>
      </c>
      <c r="BC61" s="317">
        <v>0</v>
      </c>
      <c r="BD61" s="317">
        <v>130029.09</v>
      </c>
      <c r="BE61" s="312">
        <v>370291.49</v>
      </c>
      <c r="BF61" s="317">
        <v>376454.03</v>
      </c>
      <c r="BG61" s="317">
        <v>0</v>
      </c>
      <c r="BH61" s="317">
        <v>0</v>
      </c>
      <c r="BI61" s="317">
        <v>0</v>
      </c>
      <c r="BJ61" s="317">
        <v>0</v>
      </c>
      <c r="BK61" s="317">
        <v>206987.31</v>
      </c>
      <c r="BL61" s="317">
        <v>291528.76</v>
      </c>
      <c r="BM61" s="317">
        <v>289884.2</v>
      </c>
      <c r="BN61" s="317">
        <v>647419.12</v>
      </c>
      <c r="BO61" s="317">
        <v>0</v>
      </c>
      <c r="BP61" s="317">
        <v>0</v>
      </c>
      <c r="BQ61" s="317">
        <v>0</v>
      </c>
      <c r="BR61" s="317">
        <v>0</v>
      </c>
      <c r="BS61" s="317">
        <v>0</v>
      </c>
      <c r="BT61" s="317">
        <v>0</v>
      </c>
      <c r="BU61" s="317">
        <v>0</v>
      </c>
      <c r="BV61" s="317">
        <v>400362.76</v>
      </c>
      <c r="BW61" s="317">
        <v>0</v>
      </c>
      <c r="BX61" s="317">
        <v>0</v>
      </c>
      <c r="BY61" s="317">
        <v>193184.34</v>
      </c>
      <c r="BZ61" s="317">
        <v>0</v>
      </c>
      <c r="CA61" s="317">
        <v>0</v>
      </c>
      <c r="CB61" s="317">
        <v>0</v>
      </c>
      <c r="CC61" s="317">
        <v>0</v>
      </c>
      <c r="CD61" s="25" t="s">
        <v>248</v>
      </c>
      <c r="CE61" s="28">
        <f t="shared" si="6"/>
        <v>11016408.109999998</v>
      </c>
    </row>
    <row r="62" spans="1:83" x14ac:dyDescent="0.3">
      <c r="A62" s="35" t="s">
        <v>11</v>
      </c>
      <c r="B62" s="16"/>
      <c r="C62" s="28">
        <f t="shared" ref="C62:AH62" si="7">ROUND(C47+C48,0)</f>
        <v>0</v>
      </c>
      <c r="D62" s="28">
        <f t="shared" si="7"/>
        <v>0</v>
      </c>
      <c r="E62" s="28">
        <f t="shared" si="7"/>
        <v>485590</v>
      </c>
      <c r="F62" s="28">
        <f t="shared" si="7"/>
        <v>0</v>
      </c>
      <c r="G62" s="28">
        <f t="shared" si="7"/>
        <v>0</v>
      </c>
      <c r="H62" s="28">
        <f t="shared" si="7"/>
        <v>0</v>
      </c>
      <c r="I62" s="28">
        <f t="shared" si="7"/>
        <v>0</v>
      </c>
      <c r="J62" s="28">
        <f t="shared" si="7"/>
        <v>0</v>
      </c>
      <c r="K62" s="28">
        <f t="shared" si="7"/>
        <v>0</v>
      </c>
      <c r="L62" s="28">
        <f t="shared" si="7"/>
        <v>0</v>
      </c>
      <c r="M62" s="28">
        <f t="shared" si="7"/>
        <v>0</v>
      </c>
      <c r="N62" s="28">
        <f t="shared" si="7"/>
        <v>0</v>
      </c>
      <c r="O62" s="28">
        <f t="shared" si="7"/>
        <v>110337</v>
      </c>
      <c r="P62" s="28">
        <f t="shared" si="7"/>
        <v>122287</v>
      </c>
      <c r="Q62" s="28">
        <f t="shared" si="7"/>
        <v>0</v>
      </c>
      <c r="R62" s="28">
        <f t="shared" si="7"/>
        <v>202896</v>
      </c>
      <c r="S62" s="28">
        <f t="shared" si="7"/>
        <v>14001</v>
      </c>
      <c r="T62" s="28">
        <f t="shared" si="7"/>
        <v>0</v>
      </c>
      <c r="U62" s="28">
        <f t="shared" si="7"/>
        <v>166439</v>
      </c>
      <c r="V62" s="28">
        <f t="shared" si="7"/>
        <v>0</v>
      </c>
      <c r="W62" s="28">
        <f t="shared" si="7"/>
        <v>0</v>
      </c>
      <c r="X62" s="28">
        <f t="shared" si="7"/>
        <v>0</v>
      </c>
      <c r="Y62" s="28">
        <f t="shared" si="7"/>
        <v>223019</v>
      </c>
      <c r="Z62" s="28">
        <f t="shared" si="7"/>
        <v>0</v>
      </c>
      <c r="AA62" s="28">
        <f t="shared" si="7"/>
        <v>0</v>
      </c>
      <c r="AB62" s="28">
        <f t="shared" si="7"/>
        <v>728</v>
      </c>
      <c r="AC62" s="28">
        <f t="shared" si="7"/>
        <v>45789</v>
      </c>
      <c r="AD62" s="28">
        <f t="shared" si="7"/>
        <v>0</v>
      </c>
      <c r="AE62" s="28">
        <f t="shared" si="7"/>
        <v>111554</v>
      </c>
      <c r="AF62" s="28">
        <f t="shared" si="7"/>
        <v>0</v>
      </c>
      <c r="AG62" s="28">
        <f t="shared" si="7"/>
        <v>269398</v>
      </c>
      <c r="AH62" s="28">
        <f t="shared" si="7"/>
        <v>137007</v>
      </c>
      <c r="AI62" s="28">
        <f t="shared" ref="AI62:BN62" si="8">ROUND(AI47+AI48,0)</f>
        <v>0</v>
      </c>
      <c r="AJ62" s="28">
        <f t="shared" si="8"/>
        <v>0</v>
      </c>
      <c r="AK62" s="28">
        <f t="shared" si="8"/>
        <v>0</v>
      </c>
      <c r="AL62" s="28">
        <f t="shared" si="8"/>
        <v>0</v>
      </c>
      <c r="AM62" s="28">
        <f t="shared" si="8"/>
        <v>0</v>
      </c>
      <c r="AN62" s="28">
        <f t="shared" si="8"/>
        <v>0</v>
      </c>
      <c r="AO62" s="28">
        <f t="shared" si="8"/>
        <v>0</v>
      </c>
      <c r="AP62" s="28">
        <f t="shared" si="8"/>
        <v>0</v>
      </c>
      <c r="AQ62" s="28">
        <f t="shared" si="8"/>
        <v>0</v>
      </c>
      <c r="AR62" s="28">
        <f t="shared" si="8"/>
        <v>0</v>
      </c>
      <c r="AS62" s="28">
        <f t="shared" si="8"/>
        <v>0</v>
      </c>
      <c r="AT62" s="28">
        <f t="shared" si="8"/>
        <v>0</v>
      </c>
      <c r="AU62" s="28">
        <f t="shared" si="8"/>
        <v>0</v>
      </c>
      <c r="AV62" s="28">
        <f t="shared" si="8"/>
        <v>0</v>
      </c>
      <c r="AW62" s="28">
        <f t="shared" si="8"/>
        <v>0</v>
      </c>
      <c r="AX62" s="28">
        <f t="shared" si="8"/>
        <v>0</v>
      </c>
      <c r="AY62" s="28">
        <f t="shared" si="8"/>
        <v>0</v>
      </c>
      <c r="AZ62" s="28">
        <f t="shared" si="8"/>
        <v>91032</v>
      </c>
      <c r="BA62" s="28">
        <f t="shared" si="8"/>
        <v>0</v>
      </c>
      <c r="BB62" s="28">
        <f t="shared" si="8"/>
        <v>0</v>
      </c>
      <c r="BC62" s="28">
        <f t="shared" si="8"/>
        <v>0</v>
      </c>
      <c r="BD62" s="28">
        <f t="shared" si="8"/>
        <v>32279</v>
      </c>
      <c r="BE62" s="28">
        <f t="shared" si="8"/>
        <v>91735</v>
      </c>
      <c r="BF62" s="28">
        <f t="shared" si="8"/>
        <v>92980</v>
      </c>
      <c r="BG62" s="28">
        <f t="shared" si="8"/>
        <v>0</v>
      </c>
      <c r="BH62" s="28">
        <f t="shared" si="8"/>
        <v>0</v>
      </c>
      <c r="BI62" s="28">
        <f t="shared" si="8"/>
        <v>0</v>
      </c>
      <c r="BJ62" s="28">
        <f t="shared" si="8"/>
        <v>0</v>
      </c>
      <c r="BK62" s="28">
        <f t="shared" si="8"/>
        <v>51346</v>
      </c>
      <c r="BL62" s="28">
        <f t="shared" si="8"/>
        <v>72566</v>
      </c>
      <c r="BM62" s="28">
        <f t="shared" si="8"/>
        <v>73149</v>
      </c>
      <c r="BN62" s="28">
        <f t="shared" si="8"/>
        <v>159632</v>
      </c>
      <c r="BO62" s="28">
        <f t="shared" ref="BO62:CC62" si="9">ROUND(BO47+BO48,0)</f>
        <v>0</v>
      </c>
      <c r="BP62" s="28">
        <f t="shared" si="9"/>
        <v>0</v>
      </c>
      <c r="BQ62" s="28">
        <f t="shared" si="9"/>
        <v>0</v>
      </c>
      <c r="BR62" s="28">
        <f t="shared" si="9"/>
        <v>0</v>
      </c>
      <c r="BS62" s="28">
        <f t="shared" si="9"/>
        <v>0</v>
      </c>
      <c r="BT62" s="28">
        <f t="shared" si="9"/>
        <v>0</v>
      </c>
      <c r="BU62" s="28">
        <f t="shared" si="9"/>
        <v>0</v>
      </c>
      <c r="BV62" s="28">
        <f t="shared" si="9"/>
        <v>98660</v>
      </c>
      <c r="BW62" s="28">
        <f t="shared" si="9"/>
        <v>0</v>
      </c>
      <c r="BX62" s="28">
        <f t="shared" si="9"/>
        <v>0</v>
      </c>
      <c r="BY62" s="28">
        <f t="shared" si="9"/>
        <v>47713</v>
      </c>
      <c r="BZ62" s="28">
        <f t="shared" si="9"/>
        <v>0</v>
      </c>
      <c r="CA62" s="28">
        <f t="shared" si="9"/>
        <v>0</v>
      </c>
      <c r="CB62" s="28">
        <f t="shared" si="9"/>
        <v>0</v>
      </c>
      <c r="CC62" s="28">
        <f t="shared" si="9"/>
        <v>0</v>
      </c>
      <c r="CD62" s="25" t="s">
        <v>248</v>
      </c>
      <c r="CE62" s="28">
        <f t="shared" si="6"/>
        <v>2700137</v>
      </c>
    </row>
    <row r="63" spans="1:83" x14ac:dyDescent="0.3">
      <c r="A63" s="35" t="s">
        <v>264</v>
      </c>
      <c r="B63" s="16"/>
      <c r="C63" s="310">
        <v>0</v>
      </c>
      <c r="D63" s="310">
        <v>0</v>
      </c>
      <c r="E63" s="310">
        <v>0</v>
      </c>
      <c r="F63" s="310">
        <v>0</v>
      </c>
      <c r="G63" s="310">
        <v>0</v>
      </c>
      <c r="H63" s="310">
        <v>0</v>
      </c>
      <c r="I63" s="310">
        <v>0</v>
      </c>
      <c r="J63" s="310">
        <v>0</v>
      </c>
      <c r="K63" s="310">
        <v>0</v>
      </c>
      <c r="L63" s="310">
        <v>0</v>
      </c>
      <c r="M63" s="310">
        <v>0</v>
      </c>
      <c r="N63" s="310">
        <v>0</v>
      </c>
      <c r="O63" s="310">
        <v>0</v>
      </c>
      <c r="P63" s="312">
        <v>0</v>
      </c>
      <c r="Q63" s="312">
        <v>0</v>
      </c>
      <c r="R63" s="312">
        <v>0</v>
      </c>
      <c r="S63" s="317">
        <v>0</v>
      </c>
      <c r="T63" s="317">
        <v>0</v>
      </c>
      <c r="U63" s="313">
        <v>0</v>
      </c>
      <c r="V63" s="312">
        <v>0</v>
      </c>
      <c r="W63" s="312">
        <v>0</v>
      </c>
      <c r="X63" s="312">
        <v>0</v>
      </c>
      <c r="Y63" s="312">
        <v>0</v>
      </c>
      <c r="Z63" s="312">
        <v>0</v>
      </c>
      <c r="AA63" s="312">
        <v>0</v>
      </c>
      <c r="AB63" s="318">
        <v>0</v>
      </c>
      <c r="AC63" s="312">
        <v>0</v>
      </c>
      <c r="AD63" s="312">
        <v>0</v>
      </c>
      <c r="AE63" s="312">
        <v>0</v>
      </c>
      <c r="AF63" s="312">
        <v>0</v>
      </c>
      <c r="AG63" s="312">
        <v>0</v>
      </c>
      <c r="AH63" s="312">
        <v>0</v>
      </c>
      <c r="AI63" s="312">
        <v>0</v>
      </c>
      <c r="AJ63" s="312">
        <v>0</v>
      </c>
      <c r="AK63" s="312">
        <v>0</v>
      </c>
      <c r="AL63" s="312">
        <v>0</v>
      </c>
      <c r="AM63" s="312">
        <v>0</v>
      </c>
      <c r="AN63" s="312">
        <v>0</v>
      </c>
      <c r="AO63" s="312">
        <v>0</v>
      </c>
      <c r="AP63" s="312">
        <v>0</v>
      </c>
      <c r="AQ63" s="312">
        <v>0</v>
      </c>
      <c r="AR63" s="312">
        <v>0</v>
      </c>
      <c r="AS63" s="312">
        <v>0</v>
      </c>
      <c r="AT63" s="312">
        <v>0</v>
      </c>
      <c r="AU63" s="312">
        <v>0</v>
      </c>
      <c r="AV63" s="317">
        <v>0</v>
      </c>
      <c r="AW63" s="317">
        <v>0</v>
      </c>
      <c r="AX63" s="317">
        <v>0</v>
      </c>
      <c r="AY63" s="312">
        <v>0</v>
      </c>
      <c r="AZ63" s="312">
        <v>0</v>
      </c>
      <c r="BA63" s="317">
        <v>0</v>
      </c>
      <c r="BB63" s="317">
        <v>0</v>
      </c>
      <c r="BC63" s="317">
        <v>0</v>
      </c>
      <c r="BD63" s="317">
        <v>0</v>
      </c>
      <c r="BE63" s="312">
        <v>0</v>
      </c>
      <c r="BF63" s="317">
        <v>0</v>
      </c>
      <c r="BG63" s="317">
        <v>0</v>
      </c>
      <c r="BH63" s="317">
        <v>0</v>
      </c>
      <c r="BI63" s="317">
        <v>0</v>
      </c>
      <c r="BJ63" s="317">
        <v>0</v>
      </c>
      <c r="BK63" s="317">
        <v>41353.339999999997</v>
      </c>
      <c r="BL63" s="317">
        <v>0</v>
      </c>
      <c r="BM63" s="317">
        <v>110817.12</v>
      </c>
      <c r="BN63" s="317">
        <v>2220</v>
      </c>
      <c r="BO63" s="317">
        <v>0</v>
      </c>
      <c r="BP63" s="317">
        <v>0</v>
      </c>
      <c r="BQ63" s="317">
        <v>0</v>
      </c>
      <c r="BR63" s="317">
        <v>0</v>
      </c>
      <c r="BS63" s="317">
        <v>0</v>
      </c>
      <c r="BT63" s="317">
        <v>0</v>
      </c>
      <c r="BU63" s="317">
        <v>0</v>
      </c>
      <c r="BV63" s="317">
        <v>0</v>
      </c>
      <c r="BW63" s="317">
        <v>0</v>
      </c>
      <c r="BX63" s="317">
        <v>0</v>
      </c>
      <c r="BY63" s="317">
        <v>0</v>
      </c>
      <c r="BZ63" s="317">
        <v>0</v>
      </c>
      <c r="CA63" s="317">
        <v>0</v>
      </c>
      <c r="CB63" s="317">
        <v>0</v>
      </c>
      <c r="CC63" s="317">
        <v>28960.880000000001</v>
      </c>
      <c r="CD63" s="25" t="s">
        <v>248</v>
      </c>
      <c r="CE63" s="28">
        <f t="shared" si="6"/>
        <v>183351.34</v>
      </c>
    </row>
    <row r="64" spans="1:83" x14ac:dyDescent="0.3">
      <c r="A64" s="35" t="s">
        <v>265</v>
      </c>
      <c r="B64" s="16"/>
      <c r="C64" s="310">
        <v>0</v>
      </c>
      <c r="D64" s="310">
        <v>0</v>
      </c>
      <c r="E64" s="310">
        <v>127493.34</v>
      </c>
      <c r="F64" s="310">
        <v>0</v>
      </c>
      <c r="G64" s="310">
        <v>0</v>
      </c>
      <c r="H64" s="310">
        <v>0</v>
      </c>
      <c r="I64" s="310">
        <v>0</v>
      </c>
      <c r="J64" s="310">
        <v>0</v>
      </c>
      <c r="K64" s="310">
        <v>0</v>
      </c>
      <c r="L64" s="310">
        <v>0</v>
      </c>
      <c r="M64" s="310">
        <v>0</v>
      </c>
      <c r="N64" s="310">
        <v>0</v>
      </c>
      <c r="O64" s="310">
        <v>68413.98</v>
      </c>
      <c r="P64" s="312">
        <v>160987.37</v>
      </c>
      <c r="Q64" s="312">
        <v>0</v>
      </c>
      <c r="R64" s="312">
        <v>22805.93</v>
      </c>
      <c r="S64" s="317">
        <v>4685.82</v>
      </c>
      <c r="T64" s="317">
        <v>0</v>
      </c>
      <c r="U64" s="313">
        <v>466078.93000000011</v>
      </c>
      <c r="V64" s="312">
        <v>132.80000000000001</v>
      </c>
      <c r="W64" s="312">
        <v>0</v>
      </c>
      <c r="X64" s="312">
        <v>0</v>
      </c>
      <c r="Y64" s="312">
        <v>51602.369999999995</v>
      </c>
      <c r="Z64" s="312">
        <v>0</v>
      </c>
      <c r="AA64" s="312">
        <v>0</v>
      </c>
      <c r="AB64" s="318">
        <v>375368.66999999993</v>
      </c>
      <c r="AC64" s="312">
        <v>28206.78</v>
      </c>
      <c r="AD64" s="312">
        <v>0</v>
      </c>
      <c r="AE64" s="312">
        <v>1871.94</v>
      </c>
      <c r="AF64" s="312">
        <v>0</v>
      </c>
      <c r="AG64" s="312">
        <v>136042.09</v>
      </c>
      <c r="AH64" s="312">
        <v>26248.01</v>
      </c>
      <c r="AI64" s="312">
        <v>0</v>
      </c>
      <c r="AJ64" s="312">
        <v>0</v>
      </c>
      <c r="AK64" s="312">
        <v>0</v>
      </c>
      <c r="AL64" s="312">
        <v>0</v>
      </c>
      <c r="AM64" s="312">
        <v>0</v>
      </c>
      <c r="AN64" s="312">
        <v>0</v>
      </c>
      <c r="AO64" s="312">
        <v>0</v>
      </c>
      <c r="AP64" s="312">
        <v>0</v>
      </c>
      <c r="AQ64" s="312">
        <v>0</v>
      </c>
      <c r="AR64" s="312">
        <v>0</v>
      </c>
      <c r="AS64" s="312">
        <v>0</v>
      </c>
      <c r="AT64" s="312">
        <v>0</v>
      </c>
      <c r="AU64" s="312">
        <v>0</v>
      </c>
      <c r="AV64" s="317">
        <v>2866.16</v>
      </c>
      <c r="AW64" s="317">
        <v>0</v>
      </c>
      <c r="AX64" s="317">
        <v>0</v>
      </c>
      <c r="AY64" s="312">
        <v>0</v>
      </c>
      <c r="AZ64" s="312">
        <v>31915.78</v>
      </c>
      <c r="BA64" s="317">
        <v>0</v>
      </c>
      <c r="BB64" s="317">
        <v>0</v>
      </c>
      <c r="BC64" s="317">
        <v>0</v>
      </c>
      <c r="BD64" s="317">
        <v>2598.1999999999998</v>
      </c>
      <c r="BE64" s="312">
        <v>112727.7</v>
      </c>
      <c r="BF64" s="317">
        <v>66325.78</v>
      </c>
      <c r="BG64" s="317">
        <v>0</v>
      </c>
      <c r="BH64" s="317">
        <v>0</v>
      </c>
      <c r="BI64" s="317">
        <v>0</v>
      </c>
      <c r="BJ64" s="317">
        <v>0</v>
      </c>
      <c r="BK64" s="317">
        <v>4927.96</v>
      </c>
      <c r="BL64" s="317">
        <v>10482.029999999999</v>
      </c>
      <c r="BM64" s="317">
        <v>2808.14</v>
      </c>
      <c r="BN64" s="317">
        <v>13505.94</v>
      </c>
      <c r="BO64" s="317">
        <v>0</v>
      </c>
      <c r="BP64" s="317">
        <v>0</v>
      </c>
      <c r="BQ64" s="317">
        <v>0</v>
      </c>
      <c r="BR64" s="317">
        <v>0</v>
      </c>
      <c r="BS64" s="317">
        <v>0</v>
      </c>
      <c r="BT64" s="317">
        <v>0</v>
      </c>
      <c r="BU64" s="317">
        <v>0</v>
      </c>
      <c r="BV64" s="317">
        <v>15274.24</v>
      </c>
      <c r="BW64" s="317">
        <v>0</v>
      </c>
      <c r="BX64" s="317">
        <v>0</v>
      </c>
      <c r="BY64" s="317">
        <v>70.94</v>
      </c>
      <c r="BZ64" s="317">
        <v>0</v>
      </c>
      <c r="CA64" s="317">
        <v>0</v>
      </c>
      <c r="CB64" s="317">
        <v>0</v>
      </c>
      <c r="CC64" s="317">
        <v>0</v>
      </c>
      <c r="CD64" s="25" t="s">
        <v>248</v>
      </c>
      <c r="CE64" s="28">
        <f t="shared" si="6"/>
        <v>1733440.8999999997</v>
      </c>
    </row>
    <row r="65" spans="1:83" x14ac:dyDescent="0.3">
      <c r="A65" s="35" t="s">
        <v>266</v>
      </c>
      <c r="B65" s="16"/>
      <c r="C65" s="310">
        <v>0</v>
      </c>
      <c r="D65" s="310">
        <v>0</v>
      </c>
      <c r="E65" s="310">
        <v>0</v>
      </c>
      <c r="F65" s="310">
        <v>0</v>
      </c>
      <c r="G65" s="310">
        <v>0</v>
      </c>
      <c r="H65" s="310">
        <v>0</v>
      </c>
      <c r="I65" s="310">
        <v>0</v>
      </c>
      <c r="J65" s="310">
        <v>0</v>
      </c>
      <c r="K65" s="310">
        <v>0</v>
      </c>
      <c r="L65" s="310">
        <v>0</v>
      </c>
      <c r="M65" s="310">
        <v>0</v>
      </c>
      <c r="N65" s="310">
        <v>0</v>
      </c>
      <c r="O65" s="310">
        <v>0</v>
      </c>
      <c r="P65" s="312">
        <v>0</v>
      </c>
      <c r="Q65" s="312">
        <v>0</v>
      </c>
      <c r="R65" s="312">
        <v>0</v>
      </c>
      <c r="S65" s="317">
        <v>0</v>
      </c>
      <c r="T65" s="317">
        <v>0</v>
      </c>
      <c r="U65" s="313">
        <v>0</v>
      </c>
      <c r="V65" s="312">
        <v>0</v>
      </c>
      <c r="W65" s="312">
        <v>0</v>
      </c>
      <c r="X65" s="312">
        <v>0</v>
      </c>
      <c r="Y65" s="312">
        <v>0</v>
      </c>
      <c r="Z65" s="312">
        <v>0</v>
      </c>
      <c r="AA65" s="312">
        <v>0</v>
      </c>
      <c r="AB65" s="318">
        <v>0</v>
      </c>
      <c r="AC65" s="312">
        <v>0</v>
      </c>
      <c r="AD65" s="312">
        <v>0</v>
      </c>
      <c r="AE65" s="312">
        <v>0</v>
      </c>
      <c r="AF65" s="312">
        <v>0</v>
      </c>
      <c r="AG65" s="312">
        <v>0</v>
      </c>
      <c r="AH65" s="312">
        <v>0</v>
      </c>
      <c r="AI65" s="312">
        <v>0</v>
      </c>
      <c r="AJ65" s="312">
        <v>0</v>
      </c>
      <c r="AK65" s="312">
        <v>0</v>
      </c>
      <c r="AL65" s="312">
        <v>0</v>
      </c>
      <c r="AM65" s="312">
        <v>0</v>
      </c>
      <c r="AN65" s="312">
        <v>0</v>
      </c>
      <c r="AO65" s="312">
        <v>0</v>
      </c>
      <c r="AP65" s="312">
        <v>0</v>
      </c>
      <c r="AQ65" s="312">
        <v>0</v>
      </c>
      <c r="AR65" s="312">
        <v>0</v>
      </c>
      <c r="AS65" s="312">
        <v>0</v>
      </c>
      <c r="AT65" s="312">
        <v>0</v>
      </c>
      <c r="AU65" s="312">
        <v>0</v>
      </c>
      <c r="AV65" s="317">
        <v>0</v>
      </c>
      <c r="AW65" s="317">
        <v>0</v>
      </c>
      <c r="AX65" s="317">
        <v>0</v>
      </c>
      <c r="AY65" s="312">
        <v>0</v>
      </c>
      <c r="AZ65" s="312">
        <v>0</v>
      </c>
      <c r="BA65" s="317">
        <v>0</v>
      </c>
      <c r="BB65" s="317">
        <v>0</v>
      </c>
      <c r="BC65" s="317">
        <v>0</v>
      </c>
      <c r="BD65" s="317">
        <v>0</v>
      </c>
      <c r="BE65" s="312">
        <v>0</v>
      </c>
      <c r="BF65" s="317">
        <v>0</v>
      </c>
      <c r="BG65" s="317">
        <v>0</v>
      </c>
      <c r="BH65" s="317">
        <v>0</v>
      </c>
      <c r="BI65" s="317">
        <v>0</v>
      </c>
      <c r="BJ65" s="317">
        <v>0</v>
      </c>
      <c r="BK65" s="317">
        <v>0</v>
      </c>
      <c r="BL65" s="317">
        <v>0</v>
      </c>
      <c r="BM65" s="317">
        <v>0</v>
      </c>
      <c r="BN65" s="317">
        <v>0</v>
      </c>
      <c r="BO65" s="317">
        <v>0</v>
      </c>
      <c r="BP65" s="317">
        <v>0</v>
      </c>
      <c r="BQ65" s="317">
        <v>0</v>
      </c>
      <c r="BR65" s="317">
        <v>0</v>
      </c>
      <c r="BS65" s="317">
        <v>0</v>
      </c>
      <c r="BT65" s="317">
        <v>0</v>
      </c>
      <c r="BU65" s="317">
        <v>0</v>
      </c>
      <c r="BV65" s="317">
        <v>0</v>
      </c>
      <c r="BW65" s="317">
        <v>0</v>
      </c>
      <c r="BX65" s="317">
        <v>0</v>
      </c>
      <c r="BY65" s="317">
        <v>0</v>
      </c>
      <c r="BZ65" s="317">
        <v>0</v>
      </c>
      <c r="CA65" s="317">
        <v>0</v>
      </c>
      <c r="CB65" s="317">
        <v>0</v>
      </c>
      <c r="CC65" s="317">
        <v>0</v>
      </c>
      <c r="CD65" s="25" t="s">
        <v>248</v>
      </c>
      <c r="CE65" s="28">
        <f t="shared" si="6"/>
        <v>0</v>
      </c>
    </row>
    <row r="66" spans="1:83" x14ac:dyDescent="0.3">
      <c r="A66" s="35" t="s">
        <v>267</v>
      </c>
      <c r="B66" s="16"/>
      <c r="C66" s="310">
        <v>0</v>
      </c>
      <c r="D66" s="310">
        <v>0</v>
      </c>
      <c r="E66" s="310">
        <v>712836.63</v>
      </c>
      <c r="F66" s="310">
        <v>0</v>
      </c>
      <c r="G66" s="310">
        <v>0</v>
      </c>
      <c r="H66" s="310">
        <v>0</v>
      </c>
      <c r="I66" s="310">
        <v>0</v>
      </c>
      <c r="J66" s="310">
        <v>0</v>
      </c>
      <c r="K66" s="310">
        <v>0</v>
      </c>
      <c r="L66" s="310">
        <v>0</v>
      </c>
      <c r="M66" s="310">
        <v>0</v>
      </c>
      <c r="N66" s="310">
        <v>0</v>
      </c>
      <c r="O66" s="310">
        <v>551380.57999999996</v>
      </c>
      <c r="P66" s="312">
        <v>23426.65</v>
      </c>
      <c r="Q66" s="312">
        <v>0</v>
      </c>
      <c r="R66" s="312">
        <v>6081</v>
      </c>
      <c r="S66" s="317">
        <v>0</v>
      </c>
      <c r="T66" s="317">
        <v>0</v>
      </c>
      <c r="U66" s="313">
        <v>189585.39</v>
      </c>
      <c r="V66" s="312">
        <v>0</v>
      </c>
      <c r="W66" s="312">
        <v>0</v>
      </c>
      <c r="X66" s="312">
        <v>0</v>
      </c>
      <c r="Y66" s="312">
        <v>507524.41</v>
      </c>
      <c r="Z66" s="312">
        <v>0</v>
      </c>
      <c r="AA66" s="312">
        <v>0</v>
      </c>
      <c r="AB66" s="318">
        <v>239827.19</v>
      </c>
      <c r="AC66" s="312">
        <v>67018.559999999998</v>
      </c>
      <c r="AD66" s="312">
        <v>0</v>
      </c>
      <c r="AE66" s="312">
        <v>0</v>
      </c>
      <c r="AF66" s="312">
        <v>0</v>
      </c>
      <c r="AG66" s="312">
        <v>1454393.55</v>
      </c>
      <c r="AH66" s="312">
        <v>19215.07</v>
      </c>
      <c r="AI66" s="312">
        <v>0</v>
      </c>
      <c r="AJ66" s="312">
        <v>0</v>
      </c>
      <c r="AK66" s="312">
        <v>0</v>
      </c>
      <c r="AL66" s="312">
        <v>0</v>
      </c>
      <c r="AM66" s="312">
        <v>0</v>
      </c>
      <c r="AN66" s="312">
        <v>0</v>
      </c>
      <c r="AO66" s="312">
        <v>0</v>
      </c>
      <c r="AP66" s="312">
        <v>0</v>
      </c>
      <c r="AQ66" s="312">
        <v>0</v>
      </c>
      <c r="AR66" s="312">
        <v>0</v>
      </c>
      <c r="AS66" s="312">
        <v>0</v>
      </c>
      <c r="AT66" s="312">
        <v>0</v>
      </c>
      <c r="AU66" s="312">
        <v>0</v>
      </c>
      <c r="AV66" s="317">
        <v>429811</v>
      </c>
      <c r="AW66" s="317">
        <v>0</v>
      </c>
      <c r="AX66" s="317">
        <v>0</v>
      </c>
      <c r="AY66" s="312">
        <v>0</v>
      </c>
      <c r="AZ66" s="312">
        <v>11296.93</v>
      </c>
      <c r="BA66" s="317">
        <v>0</v>
      </c>
      <c r="BB66" s="317">
        <v>0</v>
      </c>
      <c r="BC66" s="317">
        <v>0</v>
      </c>
      <c r="BD66" s="317">
        <v>4487.07</v>
      </c>
      <c r="BE66" s="312">
        <v>99187.42</v>
      </c>
      <c r="BF66" s="317">
        <v>75538.080000000002</v>
      </c>
      <c r="BG66" s="317">
        <v>0</v>
      </c>
      <c r="BH66" s="317">
        <v>0</v>
      </c>
      <c r="BI66" s="317">
        <v>0</v>
      </c>
      <c r="BJ66" s="317">
        <v>0</v>
      </c>
      <c r="BK66" s="317">
        <v>27543</v>
      </c>
      <c r="BL66" s="317">
        <v>7503.94</v>
      </c>
      <c r="BM66" s="317">
        <v>956959.86</v>
      </c>
      <c r="BN66" s="317">
        <v>270487.74</v>
      </c>
      <c r="BO66" s="317">
        <v>0</v>
      </c>
      <c r="BP66" s="317">
        <v>0</v>
      </c>
      <c r="BQ66" s="317">
        <v>0</v>
      </c>
      <c r="BR66" s="317">
        <v>0</v>
      </c>
      <c r="BS66" s="317">
        <v>0</v>
      </c>
      <c r="BT66" s="317">
        <v>0</v>
      </c>
      <c r="BU66" s="317">
        <v>0</v>
      </c>
      <c r="BV66" s="317">
        <v>106780.79</v>
      </c>
      <c r="BW66" s="317">
        <v>0</v>
      </c>
      <c r="BX66" s="317">
        <v>0</v>
      </c>
      <c r="BY66" s="317">
        <v>0</v>
      </c>
      <c r="BZ66" s="317">
        <v>0</v>
      </c>
      <c r="CA66" s="317">
        <v>0</v>
      </c>
      <c r="CB66" s="317">
        <v>0</v>
      </c>
      <c r="CC66" s="317">
        <v>0</v>
      </c>
      <c r="CD66" s="25" t="s">
        <v>248</v>
      </c>
      <c r="CE66" s="28">
        <f t="shared" si="6"/>
        <v>5760884.8600000003</v>
      </c>
    </row>
    <row r="67" spans="1:83" x14ac:dyDescent="0.3">
      <c r="A67" s="35" t="s">
        <v>16</v>
      </c>
      <c r="B67" s="16"/>
      <c r="C67" s="28">
        <f t="shared" ref="C67:AH67" si="10">ROUND(C51+C52,0)</f>
        <v>0</v>
      </c>
      <c r="D67" s="28">
        <f t="shared" si="10"/>
        <v>0</v>
      </c>
      <c r="E67" s="28">
        <f t="shared" si="10"/>
        <v>234062</v>
      </c>
      <c r="F67" s="28">
        <f t="shared" si="10"/>
        <v>0</v>
      </c>
      <c r="G67" s="28">
        <f t="shared" si="10"/>
        <v>0</v>
      </c>
      <c r="H67" s="28">
        <f t="shared" si="10"/>
        <v>0</v>
      </c>
      <c r="I67" s="28">
        <f t="shared" si="10"/>
        <v>0</v>
      </c>
      <c r="J67" s="28">
        <f t="shared" si="10"/>
        <v>3529</v>
      </c>
      <c r="K67" s="28">
        <f t="shared" si="10"/>
        <v>0</v>
      </c>
      <c r="L67" s="28">
        <f t="shared" si="10"/>
        <v>0</v>
      </c>
      <c r="M67" s="28">
        <f t="shared" si="10"/>
        <v>0</v>
      </c>
      <c r="N67" s="28">
        <f t="shared" si="10"/>
        <v>0</v>
      </c>
      <c r="O67" s="28">
        <f t="shared" si="10"/>
        <v>85178</v>
      </c>
      <c r="P67" s="28">
        <f t="shared" si="10"/>
        <v>87590</v>
      </c>
      <c r="Q67" s="28">
        <f t="shared" si="10"/>
        <v>0</v>
      </c>
      <c r="R67" s="28">
        <f t="shared" si="10"/>
        <v>0</v>
      </c>
      <c r="S67" s="28">
        <f t="shared" si="10"/>
        <v>23334</v>
      </c>
      <c r="T67" s="28">
        <f t="shared" si="10"/>
        <v>0</v>
      </c>
      <c r="U67" s="28">
        <f t="shared" si="10"/>
        <v>25942</v>
      </c>
      <c r="V67" s="28">
        <f t="shared" si="10"/>
        <v>0</v>
      </c>
      <c r="W67" s="28">
        <f t="shared" si="10"/>
        <v>0</v>
      </c>
      <c r="X67" s="28">
        <f t="shared" si="10"/>
        <v>0</v>
      </c>
      <c r="Y67" s="28">
        <f t="shared" si="10"/>
        <v>71668</v>
      </c>
      <c r="Z67" s="28">
        <f t="shared" si="10"/>
        <v>0</v>
      </c>
      <c r="AA67" s="28">
        <f t="shared" si="10"/>
        <v>0</v>
      </c>
      <c r="AB67" s="28">
        <f t="shared" si="10"/>
        <v>20098</v>
      </c>
      <c r="AC67" s="28">
        <f t="shared" si="10"/>
        <v>8471</v>
      </c>
      <c r="AD67" s="28">
        <f t="shared" si="10"/>
        <v>0</v>
      </c>
      <c r="AE67" s="28">
        <f t="shared" si="10"/>
        <v>74119</v>
      </c>
      <c r="AF67" s="28">
        <f t="shared" si="10"/>
        <v>0</v>
      </c>
      <c r="AG67" s="28">
        <f t="shared" si="10"/>
        <v>64334</v>
      </c>
      <c r="AH67" s="28">
        <f t="shared" si="10"/>
        <v>42667</v>
      </c>
      <c r="AI67" s="28">
        <f t="shared" ref="AI67:BN67" si="11">ROUND(AI51+AI52,0)</f>
        <v>0</v>
      </c>
      <c r="AJ67" s="28">
        <f t="shared" si="11"/>
        <v>0</v>
      </c>
      <c r="AK67" s="28">
        <f t="shared" si="11"/>
        <v>0</v>
      </c>
      <c r="AL67" s="28">
        <f t="shared" si="11"/>
        <v>0</v>
      </c>
      <c r="AM67" s="28">
        <f t="shared" si="11"/>
        <v>0</v>
      </c>
      <c r="AN67" s="28">
        <f t="shared" si="11"/>
        <v>0</v>
      </c>
      <c r="AO67" s="28">
        <f t="shared" si="11"/>
        <v>0</v>
      </c>
      <c r="AP67" s="28">
        <f t="shared" si="11"/>
        <v>0</v>
      </c>
      <c r="AQ67" s="28">
        <f t="shared" si="11"/>
        <v>0</v>
      </c>
      <c r="AR67" s="28">
        <f t="shared" si="11"/>
        <v>0</v>
      </c>
      <c r="AS67" s="28">
        <f t="shared" si="11"/>
        <v>0</v>
      </c>
      <c r="AT67" s="28">
        <f t="shared" si="11"/>
        <v>0</v>
      </c>
      <c r="AU67" s="28">
        <f t="shared" si="11"/>
        <v>0</v>
      </c>
      <c r="AV67" s="28">
        <f t="shared" si="11"/>
        <v>21961</v>
      </c>
      <c r="AW67" s="28">
        <f t="shared" si="11"/>
        <v>0</v>
      </c>
      <c r="AX67" s="28">
        <f t="shared" si="11"/>
        <v>0</v>
      </c>
      <c r="AY67" s="28">
        <f t="shared" si="11"/>
        <v>0</v>
      </c>
      <c r="AZ67" s="28">
        <f t="shared" si="11"/>
        <v>38863</v>
      </c>
      <c r="BA67" s="28">
        <f t="shared" si="11"/>
        <v>11137</v>
      </c>
      <c r="BB67" s="28">
        <f t="shared" si="11"/>
        <v>0</v>
      </c>
      <c r="BC67" s="28">
        <f t="shared" si="11"/>
        <v>0</v>
      </c>
      <c r="BD67" s="28">
        <f t="shared" si="11"/>
        <v>0</v>
      </c>
      <c r="BE67" s="28">
        <f t="shared" si="11"/>
        <v>53020</v>
      </c>
      <c r="BF67" s="28">
        <f t="shared" si="11"/>
        <v>18294</v>
      </c>
      <c r="BG67" s="28">
        <f t="shared" si="11"/>
        <v>0</v>
      </c>
      <c r="BH67" s="28">
        <f t="shared" si="11"/>
        <v>0</v>
      </c>
      <c r="BI67" s="28">
        <f t="shared" si="11"/>
        <v>0</v>
      </c>
      <c r="BJ67" s="28">
        <f t="shared" si="11"/>
        <v>0</v>
      </c>
      <c r="BK67" s="28">
        <f t="shared" si="11"/>
        <v>0</v>
      </c>
      <c r="BL67" s="28">
        <f t="shared" si="11"/>
        <v>0</v>
      </c>
      <c r="BM67" s="28">
        <f t="shared" si="11"/>
        <v>0</v>
      </c>
      <c r="BN67" s="28">
        <f t="shared" si="11"/>
        <v>37765</v>
      </c>
      <c r="BO67" s="28">
        <f t="shared" ref="BO67:CC67" si="12">ROUND(BO51+BO52,0)</f>
        <v>0</v>
      </c>
      <c r="BP67" s="28">
        <f t="shared" si="12"/>
        <v>0</v>
      </c>
      <c r="BQ67" s="28">
        <f t="shared" si="12"/>
        <v>0</v>
      </c>
      <c r="BR67" s="28">
        <f t="shared" si="12"/>
        <v>0</v>
      </c>
      <c r="BS67" s="28">
        <f t="shared" si="12"/>
        <v>0</v>
      </c>
      <c r="BT67" s="28">
        <f t="shared" si="12"/>
        <v>0</v>
      </c>
      <c r="BU67" s="28">
        <f t="shared" si="12"/>
        <v>0</v>
      </c>
      <c r="BV67" s="28">
        <f t="shared" si="12"/>
        <v>48393</v>
      </c>
      <c r="BW67" s="28">
        <f t="shared" si="12"/>
        <v>0</v>
      </c>
      <c r="BX67" s="28">
        <f t="shared" si="12"/>
        <v>0</v>
      </c>
      <c r="BY67" s="28">
        <f t="shared" si="12"/>
        <v>4392</v>
      </c>
      <c r="BZ67" s="28">
        <f t="shared" si="12"/>
        <v>0</v>
      </c>
      <c r="CA67" s="28">
        <f t="shared" si="12"/>
        <v>0</v>
      </c>
      <c r="CB67" s="28">
        <f t="shared" si="12"/>
        <v>0</v>
      </c>
      <c r="CC67" s="28">
        <f t="shared" si="12"/>
        <v>0</v>
      </c>
      <c r="CD67" s="25" t="s">
        <v>248</v>
      </c>
      <c r="CE67" s="28">
        <f t="shared" si="6"/>
        <v>974817</v>
      </c>
    </row>
    <row r="68" spans="1:83" x14ac:dyDescent="0.3">
      <c r="A68" s="35" t="s">
        <v>268</v>
      </c>
      <c r="B68" s="28"/>
      <c r="C68" s="310">
        <v>0</v>
      </c>
      <c r="D68" s="310">
        <v>0</v>
      </c>
      <c r="E68" s="310">
        <v>0</v>
      </c>
      <c r="F68" s="310">
        <v>0</v>
      </c>
      <c r="G68" s="310">
        <v>0</v>
      </c>
      <c r="H68" s="310">
        <v>0</v>
      </c>
      <c r="I68" s="310">
        <v>0</v>
      </c>
      <c r="J68" s="310">
        <v>0</v>
      </c>
      <c r="K68" s="310">
        <v>0</v>
      </c>
      <c r="L68" s="310">
        <v>0</v>
      </c>
      <c r="M68" s="310">
        <v>0</v>
      </c>
      <c r="N68" s="310">
        <v>0</v>
      </c>
      <c r="O68" s="310">
        <v>0</v>
      </c>
      <c r="P68" s="312">
        <v>0</v>
      </c>
      <c r="Q68" s="312">
        <v>0</v>
      </c>
      <c r="R68" s="312">
        <v>0</v>
      </c>
      <c r="S68" s="317">
        <v>0</v>
      </c>
      <c r="T68" s="317">
        <v>0</v>
      </c>
      <c r="U68" s="313">
        <v>0</v>
      </c>
      <c r="V68" s="312">
        <v>0</v>
      </c>
      <c r="W68" s="312">
        <v>0</v>
      </c>
      <c r="X68" s="312">
        <v>0</v>
      </c>
      <c r="Y68" s="312">
        <v>0</v>
      </c>
      <c r="Z68" s="312">
        <v>0</v>
      </c>
      <c r="AA68" s="312">
        <v>0</v>
      </c>
      <c r="AB68" s="318">
        <v>0</v>
      </c>
      <c r="AC68" s="312">
        <v>0</v>
      </c>
      <c r="AD68" s="312">
        <v>0</v>
      </c>
      <c r="AE68" s="312">
        <v>0</v>
      </c>
      <c r="AF68" s="312">
        <v>0</v>
      </c>
      <c r="AG68" s="312">
        <v>0</v>
      </c>
      <c r="AH68" s="312">
        <v>0</v>
      </c>
      <c r="AI68" s="312">
        <v>0</v>
      </c>
      <c r="AJ68" s="312">
        <v>0</v>
      </c>
      <c r="AK68" s="312">
        <v>0</v>
      </c>
      <c r="AL68" s="312">
        <v>0</v>
      </c>
      <c r="AM68" s="312">
        <v>0</v>
      </c>
      <c r="AN68" s="312">
        <v>0</v>
      </c>
      <c r="AO68" s="312">
        <v>0</v>
      </c>
      <c r="AP68" s="312">
        <v>0</v>
      </c>
      <c r="AQ68" s="312">
        <v>0</v>
      </c>
      <c r="AR68" s="312">
        <v>0</v>
      </c>
      <c r="AS68" s="312">
        <v>0</v>
      </c>
      <c r="AT68" s="312">
        <v>0</v>
      </c>
      <c r="AU68" s="312">
        <v>0</v>
      </c>
      <c r="AV68" s="317">
        <v>0</v>
      </c>
      <c r="AW68" s="317">
        <v>0</v>
      </c>
      <c r="AX68" s="317">
        <v>0</v>
      </c>
      <c r="AY68" s="312">
        <v>0</v>
      </c>
      <c r="AZ68" s="312">
        <v>0</v>
      </c>
      <c r="BA68" s="317">
        <v>0</v>
      </c>
      <c r="BB68" s="317">
        <v>0</v>
      </c>
      <c r="BC68" s="317">
        <v>0</v>
      </c>
      <c r="BD68" s="317">
        <v>0</v>
      </c>
      <c r="BE68" s="312">
        <v>0</v>
      </c>
      <c r="BF68" s="317">
        <v>0</v>
      </c>
      <c r="BG68" s="317">
        <v>0</v>
      </c>
      <c r="BH68" s="317">
        <v>0</v>
      </c>
      <c r="BI68" s="317">
        <v>0</v>
      </c>
      <c r="BJ68" s="317">
        <v>0</v>
      </c>
      <c r="BK68" s="317">
        <v>0</v>
      </c>
      <c r="BL68" s="317">
        <v>0</v>
      </c>
      <c r="BM68" s="317">
        <v>0</v>
      </c>
      <c r="BN68" s="317">
        <v>0</v>
      </c>
      <c r="BO68" s="317">
        <v>0</v>
      </c>
      <c r="BP68" s="317">
        <v>0</v>
      </c>
      <c r="BQ68" s="317">
        <v>0</v>
      </c>
      <c r="BR68" s="317">
        <v>0</v>
      </c>
      <c r="BS68" s="317">
        <v>0</v>
      </c>
      <c r="BT68" s="317">
        <v>0</v>
      </c>
      <c r="BU68" s="317">
        <v>0</v>
      </c>
      <c r="BV68" s="317">
        <v>0</v>
      </c>
      <c r="BW68" s="317">
        <v>0</v>
      </c>
      <c r="BX68" s="317">
        <v>0</v>
      </c>
      <c r="BY68" s="317">
        <v>0</v>
      </c>
      <c r="BZ68" s="317">
        <v>0</v>
      </c>
      <c r="CA68" s="317">
        <v>0</v>
      </c>
      <c r="CB68" s="317">
        <v>0</v>
      </c>
      <c r="CC68" s="317">
        <v>0</v>
      </c>
      <c r="CD68" s="25" t="s">
        <v>248</v>
      </c>
      <c r="CE68" s="28">
        <f t="shared" si="6"/>
        <v>0</v>
      </c>
    </row>
    <row r="69" spans="1:83" x14ac:dyDescent="0.3">
      <c r="A69" s="35" t="s">
        <v>269</v>
      </c>
      <c r="B69" s="16"/>
      <c r="C69" s="28">
        <f t="shared" ref="C69:AH69" si="13">SUM(C70:C83)</f>
        <v>0</v>
      </c>
      <c r="D69" s="28">
        <f t="shared" si="13"/>
        <v>0</v>
      </c>
      <c r="E69" s="28">
        <f t="shared" si="13"/>
        <v>17872.640000000003</v>
      </c>
      <c r="F69" s="28">
        <f t="shared" si="13"/>
        <v>0</v>
      </c>
      <c r="G69" s="28">
        <f t="shared" si="13"/>
        <v>0</v>
      </c>
      <c r="H69" s="28">
        <f t="shared" si="13"/>
        <v>0</v>
      </c>
      <c r="I69" s="28">
        <f t="shared" si="13"/>
        <v>0</v>
      </c>
      <c r="J69" s="28">
        <f t="shared" si="13"/>
        <v>0</v>
      </c>
      <c r="K69" s="28">
        <f t="shared" si="13"/>
        <v>0</v>
      </c>
      <c r="L69" s="28">
        <f t="shared" si="13"/>
        <v>0</v>
      </c>
      <c r="M69" s="28">
        <f t="shared" si="13"/>
        <v>0</v>
      </c>
      <c r="N69" s="28">
        <f t="shared" si="13"/>
        <v>0</v>
      </c>
      <c r="O69" s="28">
        <f t="shared" si="13"/>
        <v>599.25</v>
      </c>
      <c r="P69" s="28">
        <f t="shared" si="13"/>
        <v>3864.09</v>
      </c>
      <c r="Q69" s="28">
        <f t="shared" si="13"/>
        <v>0</v>
      </c>
      <c r="R69" s="28">
        <f t="shared" si="13"/>
        <v>11063</v>
      </c>
      <c r="S69" s="28">
        <f t="shared" si="13"/>
        <v>506.18</v>
      </c>
      <c r="T69" s="28">
        <f t="shared" si="13"/>
        <v>0</v>
      </c>
      <c r="U69" s="28">
        <f t="shared" si="13"/>
        <v>904.12999999999988</v>
      </c>
      <c r="V69" s="28">
        <f t="shared" si="13"/>
        <v>0</v>
      </c>
      <c r="W69" s="28">
        <f t="shared" si="13"/>
        <v>0</v>
      </c>
      <c r="X69" s="28">
        <f t="shared" si="13"/>
        <v>0</v>
      </c>
      <c r="Y69" s="28">
        <f t="shared" si="13"/>
        <v>2120.42</v>
      </c>
      <c r="Z69" s="28">
        <f t="shared" si="13"/>
        <v>0</v>
      </c>
      <c r="AA69" s="28">
        <f t="shared" si="13"/>
        <v>0</v>
      </c>
      <c r="AB69" s="28">
        <f t="shared" si="13"/>
        <v>39897.18</v>
      </c>
      <c r="AC69" s="28">
        <f t="shared" si="13"/>
        <v>972.39</v>
      </c>
      <c r="AD69" s="28">
        <f t="shared" si="13"/>
        <v>0</v>
      </c>
      <c r="AE69" s="28">
        <f t="shared" si="13"/>
        <v>3516.71</v>
      </c>
      <c r="AF69" s="28">
        <f t="shared" si="13"/>
        <v>0</v>
      </c>
      <c r="AG69" s="28">
        <f t="shared" si="13"/>
        <v>4329.91</v>
      </c>
      <c r="AH69" s="28">
        <f t="shared" si="13"/>
        <v>25168.36</v>
      </c>
      <c r="AI69" s="28">
        <f t="shared" ref="AI69:BN69" si="14">SUM(AI70:AI83)</f>
        <v>0</v>
      </c>
      <c r="AJ69" s="28">
        <f t="shared" si="14"/>
        <v>0</v>
      </c>
      <c r="AK69" s="28">
        <f t="shared" si="14"/>
        <v>0</v>
      </c>
      <c r="AL69" s="28">
        <f t="shared" si="14"/>
        <v>0</v>
      </c>
      <c r="AM69" s="28">
        <f t="shared" si="14"/>
        <v>0</v>
      </c>
      <c r="AN69" s="28">
        <f t="shared" si="14"/>
        <v>0</v>
      </c>
      <c r="AO69" s="28">
        <f t="shared" si="14"/>
        <v>0</v>
      </c>
      <c r="AP69" s="28">
        <f t="shared" si="14"/>
        <v>0</v>
      </c>
      <c r="AQ69" s="28">
        <f t="shared" si="14"/>
        <v>0</v>
      </c>
      <c r="AR69" s="28">
        <f t="shared" si="14"/>
        <v>0</v>
      </c>
      <c r="AS69" s="28">
        <f t="shared" si="14"/>
        <v>0</v>
      </c>
      <c r="AT69" s="28">
        <f t="shared" si="14"/>
        <v>0</v>
      </c>
      <c r="AU69" s="28">
        <f t="shared" si="14"/>
        <v>0</v>
      </c>
      <c r="AV69" s="28">
        <f t="shared" si="14"/>
        <v>0</v>
      </c>
      <c r="AW69" s="28">
        <f t="shared" si="14"/>
        <v>0</v>
      </c>
      <c r="AX69" s="28">
        <f t="shared" si="14"/>
        <v>0</v>
      </c>
      <c r="AY69" s="28">
        <f t="shared" si="14"/>
        <v>580.08000000000004</v>
      </c>
      <c r="AZ69" s="28">
        <f t="shared" si="14"/>
        <v>128568.59</v>
      </c>
      <c r="BA69" s="28">
        <f t="shared" si="14"/>
        <v>0</v>
      </c>
      <c r="BB69" s="28">
        <f t="shared" si="14"/>
        <v>0</v>
      </c>
      <c r="BC69" s="28">
        <f t="shared" si="14"/>
        <v>0</v>
      </c>
      <c r="BD69" s="28">
        <f t="shared" si="14"/>
        <v>115.3</v>
      </c>
      <c r="BE69" s="28">
        <f t="shared" si="14"/>
        <v>321121.54000000004</v>
      </c>
      <c r="BF69" s="28">
        <f t="shared" si="14"/>
        <v>11.3</v>
      </c>
      <c r="BG69" s="28">
        <f t="shared" si="14"/>
        <v>0</v>
      </c>
      <c r="BH69" s="28">
        <f t="shared" si="14"/>
        <v>0</v>
      </c>
      <c r="BI69" s="28">
        <f t="shared" si="14"/>
        <v>0</v>
      </c>
      <c r="BJ69" s="28">
        <f t="shared" si="14"/>
        <v>0</v>
      </c>
      <c r="BK69" s="28">
        <f t="shared" si="14"/>
        <v>-2753</v>
      </c>
      <c r="BL69" s="28">
        <f t="shared" si="14"/>
        <v>56702.67</v>
      </c>
      <c r="BM69" s="28">
        <f t="shared" si="14"/>
        <v>109649.09</v>
      </c>
      <c r="BN69" s="28">
        <f t="shared" si="14"/>
        <v>76382.03</v>
      </c>
      <c r="BO69" s="28">
        <f t="shared" ref="BO69:CE69" si="15">SUM(BO70:BO83)</f>
        <v>0</v>
      </c>
      <c r="BP69" s="28">
        <f t="shared" si="15"/>
        <v>0</v>
      </c>
      <c r="BQ69" s="28">
        <f t="shared" si="15"/>
        <v>0</v>
      </c>
      <c r="BR69" s="28">
        <f t="shared" si="15"/>
        <v>0</v>
      </c>
      <c r="BS69" s="28">
        <f t="shared" si="15"/>
        <v>0</v>
      </c>
      <c r="BT69" s="28">
        <f t="shared" si="15"/>
        <v>0</v>
      </c>
      <c r="BU69" s="28">
        <f t="shared" si="15"/>
        <v>0</v>
      </c>
      <c r="BV69" s="28">
        <f t="shared" si="15"/>
        <v>458.92</v>
      </c>
      <c r="BW69" s="28">
        <f t="shared" si="15"/>
        <v>0</v>
      </c>
      <c r="BX69" s="28">
        <f t="shared" si="15"/>
        <v>0</v>
      </c>
      <c r="BY69" s="28">
        <f t="shared" si="15"/>
        <v>792.57</v>
      </c>
      <c r="BZ69" s="28">
        <f t="shared" si="15"/>
        <v>0</v>
      </c>
      <c r="CA69" s="28">
        <f t="shared" si="15"/>
        <v>0</v>
      </c>
      <c r="CB69" s="28">
        <f t="shared" si="15"/>
        <v>0</v>
      </c>
      <c r="CC69" s="28">
        <f t="shared" si="15"/>
        <v>10486.33</v>
      </c>
      <c r="CD69" s="28">
        <f t="shared" si="15"/>
        <v>2920526.12</v>
      </c>
      <c r="CE69" s="28">
        <f t="shared" si="15"/>
        <v>3733455.8000000003</v>
      </c>
    </row>
    <row r="70" spans="1:83" x14ac:dyDescent="0.3">
      <c r="A70" s="29" t="s">
        <v>270</v>
      </c>
      <c r="B70" s="30"/>
      <c r="C70" s="319">
        <v>0</v>
      </c>
      <c r="D70" s="319">
        <v>0</v>
      </c>
      <c r="E70" s="319">
        <v>0</v>
      </c>
      <c r="F70" s="319">
        <v>0</v>
      </c>
      <c r="G70" s="319">
        <v>0</v>
      </c>
      <c r="H70" s="319">
        <v>0</v>
      </c>
      <c r="I70" s="319">
        <v>0</v>
      </c>
      <c r="J70" s="319">
        <v>0</v>
      </c>
      <c r="K70" s="319">
        <v>0</v>
      </c>
      <c r="L70" s="319">
        <v>0</v>
      </c>
      <c r="M70" s="319">
        <v>0</v>
      </c>
      <c r="N70" s="319">
        <v>0</v>
      </c>
      <c r="O70" s="319">
        <v>0</v>
      </c>
      <c r="P70" s="319">
        <v>0</v>
      </c>
      <c r="Q70" s="319">
        <v>0</v>
      </c>
      <c r="R70" s="319">
        <v>0</v>
      </c>
      <c r="S70" s="319">
        <v>0</v>
      </c>
      <c r="T70" s="319">
        <v>0</v>
      </c>
      <c r="U70" s="319">
        <v>0</v>
      </c>
      <c r="V70" s="319">
        <v>0</v>
      </c>
      <c r="W70" s="319">
        <v>0</v>
      </c>
      <c r="X70" s="319">
        <v>0</v>
      </c>
      <c r="Y70" s="319">
        <v>0</v>
      </c>
      <c r="Z70" s="319">
        <v>0</v>
      </c>
      <c r="AA70" s="319">
        <v>0</v>
      </c>
      <c r="AB70" s="319">
        <v>0</v>
      </c>
      <c r="AC70" s="319">
        <v>0</v>
      </c>
      <c r="AD70" s="319">
        <v>0</v>
      </c>
      <c r="AE70" s="319">
        <v>0</v>
      </c>
      <c r="AF70" s="319">
        <v>0</v>
      </c>
      <c r="AG70" s="319">
        <v>0</v>
      </c>
      <c r="AH70" s="319">
        <v>0</v>
      </c>
      <c r="AI70" s="319">
        <v>0</v>
      </c>
      <c r="AJ70" s="319">
        <v>0</v>
      </c>
      <c r="AK70" s="319">
        <v>0</v>
      </c>
      <c r="AL70" s="319">
        <v>0</v>
      </c>
      <c r="AM70" s="319">
        <v>0</v>
      </c>
      <c r="AN70" s="319">
        <v>0</v>
      </c>
      <c r="AO70" s="319">
        <v>0</v>
      </c>
      <c r="AP70" s="319">
        <v>0</v>
      </c>
      <c r="AQ70" s="319">
        <v>0</v>
      </c>
      <c r="AR70" s="319">
        <v>0</v>
      </c>
      <c r="AS70" s="319">
        <v>0</v>
      </c>
      <c r="AT70" s="319">
        <v>0</v>
      </c>
      <c r="AU70" s="319">
        <v>0</v>
      </c>
      <c r="AV70" s="319">
        <v>0</v>
      </c>
      <c r="AW70" s="319">
        <v>0</v>
      </c>
      <c r="AX70" s="319">
        <v>0</v>
      </c>
      <c r="AY70" s="319">
        <v>0</v>
      </c>
      <c r="AZ70" s="319">
        <v>0</v>
      </c>
      <c r="BA70" s="319">
        <v>0</v>
      </c>
      <c r="BB70" s="319">
        <v>0</v>
      </c>
      <c r="BC70" s="319">
        <v>0</v>
      </c>
      <c r="BD70" s="319">
        <v>0</v>
      </c>
      <c r="BE70" s="319">
        <v>0</v>
      </c>
      <c r="BF70" s="319">
        <v>0</v>
      </c>
      <c r="BG70" s="319">
        <v>0</v>
      </c>
      <c r="BH70" s="319">
        <v>0</v>
      </c>
      <c r="BI70" s="319">
        <v>0</v>
      </c>
      <c r="BJ70" s="319">
        <v>0</v>
      </c>
      <c r="BK70" s="319">
        <v>0</v>
      </c>
      <c r="BL70" s="319">
        <v>0</v>
      </c>
      <c r="BM70" s="319">
        <v>0</v>
      </c>
      <c r="BN70" s="319">
        <v>0</v>
      </c>
      <c r="BO70" s="319">
        <v>0</v>
      </c>
      <c r="BP70" s="319">
        <v>0</v>
      </c>
      <c r="BQ70" s="319">
        <v>0</v>
      </c>
      <c r="BR70" s="319">
        <v>0</v>
      </c>
      <c r="BS70" s="319">
        <v>0</v>
      </c>
      <c r="BT70" s="319">
        <v>0</v>
      </c>
      <c r="BU70" s="319">
        <v>0</v>
      </c>
      <c r="BV70" s="319">
        <v>0</v>
      </c>
      <c r="BW70" s="319">
        <v>0</v>
      </c>
      <c r="BX70" s="319">
        <v>0</v>
      </c>
      <c r="BY70" s="319">
        <v>0</v>
      </c>
      <c r="BZ70" s="319">
        <v>0</v>
      </c>
      <c r="CA70" s="319">
        <v>0</v>
      </c>
      <c r="CB70" s="319">
        <v>0</v>
      </c>
      <c r="CC70" s="319">
        <v>0</v>
      </c>
      <c r="CD70" s="319">
        <v>0</v>
      </c>
      <c r="CE70" s="28">
        <f t="shared" ref="CE70:CE85" si="16">SUM(C70:CD70)</f>
        <v>0</v>
      </c>
    </row>
    <row r="71" spans="1:83" x14ac:dyDescent="0.3">
      <c r="A71" s="29" t="s">
        <v>271</v>
      </c>
      <c r="B71" s="30"/>
      <c r="C71" s="319">
        <v>0</v>
      </c>
      <c r="D71" s="319">
        <v>0</v>
      </c>
      <c r="E71" s="319">
        <v>0</v>
      </c>
      <c r="F71" s="319">
        <v>0</v>
      </c>
      <c r="G71" s="319">
        <v>0</v>
      </c>
      <c r="H71" s="319">
        <v>0</v>
      </c>
      <c r="I71" s="319">
        <v>0</v>
      </c>
      <c r="J71" s="319">
        <v>0</v>
      </c>
      <c r="K71" s="319">
        <v>0</v>
      </c>
      <c r="L71" s="319">
        <v>0</v>
      </c>
      <c r="M71" s="319">
        <v>0</v>
      </c>
      <c r="N71" s="319">
        <v>0</v>
      </c>
      <c r="O71" s="319">
        <v>0</v>
      </c>
      <c r="P71" s="319">
        <v>0</v>
      </c>
      <c r="Q71" s="319">
        <v>0</v>
      </c>
      <c r="R71" s="319">
        <v>0</v>
      </c>
      <c r="S71" s="319">
        <v>0</v>
      </c>
      <c r="T71" s="319">
        <v>0</v>
      </c>
      <c r="U71" s="319">
        <v>0</v>
      </c>
      <c r="V71" s="319">
        <v>0</v>
      </c>
      <c r="W71" s="319">
        <v>0</v>
      </c>
      <c r="X71" s="319">
        <v>0</v>
      </c>
      <c r="Y71" s="319">
        <v>0</v>
      </c>
      <c r="Z71" s="319">
        <v>0</v>
      </c>
      <c r="AA71" s="319">
        <v>0</v>
      </c>
      <c r="AB71" s="319">
        <v>0</v>
      </c>
      <c r="AC71" s="319">
        <v>0</v>
      </c>
      <c r="AD71" s="319">
        <v>0</v>
      </c>
      <c r="AE71" s="319">
        <v>0</v>
      </c>
      <c r="AF71" s="319">
        <v>0</v>
      </c>
      <c r="AG71" s="319">
        <v>0</v>
      </c>
      <c r="AH71" s="319">
        <v>0</v>
      </c>
      <c r="AI71" s="319">
        <v>0</v>
      </c>
      <c r="AJ71" s="319">
        <v>0</v>
      </c>
      <c r="AK71" s="319">
        <v>0</v>
      </c>
      <c r="AL71" s="319">
        <v>0</v>
      </c>
      <c r="AM71" s="319">
        <v>0</v>
      </c>
      <c r="AN71" s="319">
        <v>0</v>
      </c>
      <c r="AO71" s="319">
        <v>0</v>
      </c>
      <c r="AP71" s="319">
        <v>0</v>
      </c>
      <c r="AQ71" s="319">
        <v>0</v>
      </c>
      <c r="AR71" s="319">
        <v>0</v>
      </c>
      <c r="AS71" s="319">
        <v>0</v>
      </c>
      <c r="AT71" s="319">
        <v>0</v>
      </c>
      <c r="AU71" s="319">
        <v>0</v>
      </c>
      <c r="AV71" s="319">
        <v>0</v>
      </c>
      <c r="AW71" s="319">
        <v>0</v>
      </c>
      <c r="AX71" s="319">
        <v>0</v>
      </c>
      <c r="AY71" s="319">
        <v>0</v>
      </c>
      <c r="AZ71" s="319">
        <v>0</v>
      </c>
      <c r="BA71" s="319">
        <v>0</v>
      </c>
      <c r="BB71" s="319">
        <v>0</v>
      </c>
      <c r="BC71" s="319">
        <v>0</v>
      </c>
      <c r="BD71" s="319">
        <v>0</v>
      </c>
      <c r="BE71" s="319">
        <v>0</v>
      </c>
      <c r="BF71" s="319">
        <v>0</v>
      </c>
      <c r="BG71" s="319">
        <v>0</v>
      </c>
      <c r="BH71" s="319">
        <v>0</v>
      </c>
      <c r="BI71" s="319">
        <v>0</v>
      </c>
      <c r="BJ71" s="319">
        <v>0</v>
      </c>
      <c r="BK71" s="319">
        <v>0</v>
      </c>
      <c r="BL71" s="319">
        <v>0</v>
      </c>
      <c r="BM71" s="319">
        <v>0</v>
      </c>
      <c r="BN71" s="319">
        <v>0</v>
      </c>
      <c r="BO71" s="319">
        <v>0</v>
      </c>
      <c r="BP71" s="319">
        <v>0</v>
      </c>
      <c r="BQ71" s="319">
        <v>0</v>
      </c>
      <c r="BR71" s="319">
        <v>0</v>
      </c>
      <c r="BS71" s="319">
        <v>0</v>
      </c>
      <c r="BT71" s="319">
        <v>0</v>
      </c>
      <c r="BU71" s="319">
        <v>0</v>
      </c>
      <c r="BV71" s="319">
        <v>0</v>
      </c>
      <c r="BW71" s="319">
        <v>0</v>
      </c>
      <c r="BX71" s="319">
        <v>0</v>
      </c>
      <c r="BY71" s="319">
        <v>0</v>
      </c>
      <c r="BZ71" s="319">
        <v>0</v>
      </c>
      <c r="CA71" s="319">
        <v>0</v>
      </c>
      <c r="CB71" s="319">
        <v>0</v>
      </c>
      <c r="CC71" s="319">
        <v>0</v>
      </c>
      <c r="CD71" s="319">
        <v>0</v>
      </c>
      <c r="CE71" s="28">
        <f t="shared" si="16"/>
        <v>0</v>
      </c>
    </row>
    <row r="72" spans="1:83" x14ac:dyDescent="0.3">
      <c r="A72" s="29" t="s">
        <v>272</v>
      </c>
      <c r="B72" s="30"/>
      <c r="C72" s="319">
        <v>0</v>
      </c>
      <c r="D72" s="319">
        <v>0</v>
      </c>
      <c r="E72" s="319">
        <v>0</v>
      </c>
      <c r="F72" s="319">
        <v>0</v>
      </c>
      <c r="G72" s="319">
        <v>0</v>
      </c>
      <c r="H72" s="319">
        <v>0</v>
      </c>
      <c r="I72" s="319">
        <v>0</v>
      </c>
      <c r="J72" s="319">
        <v>0</v>
      </c>
      <c r="K72" s="319">
        <v>0</v>
      </c>
      <c r="L72" s="319">
        <v>0</v>
      </c>
      <c r="M72" s="319">
        <v>0</v>
      </c>
      <c r="N72" s="319">
        <v>0</v>
      </c>
      <c r="O72" s="319">
        <v>0</v>
      </c>
      <c r="P72" s="319">
        <v>0</v>
      </c>
      <c r="Q72" s="319">
        <v>0</v>
      </c>
      <c r="R72" s="319">
        <v>0</v>
      </c>
      <c r="S72" s="319">
        <v>0</v>
      </c>
      <c r="T72" s="319">
        <v>0</v>
      </c>
      <c r="U72" s="319">
        <v>0</v>
      </c>
      <c r="V72" s="319">
        <v>0</v>
      </c>
      <c r="W72" s="319">
        <v>0</v>
      </c>
      <c r="X72" s="319">
        <v>0</v>
      </c>
      <c r="Y72" s="319">
        <v>0</v>
      </c>
      <c r="Z72" s="319">
        <v>0</v>
      </c>
      <c r="AA72" s="319">
        <v>0</v>
      </c>
      <c r="AB72" s="319">
        <v>0</v>
      </c>
      <c r="AC72" s="319">
        <v>0</v>
      </c>
      <c r="AD72" s="319">
        <v>0</v>
      </c>
      <c r="AE72" s="319">
        <v>0</v>
      </c>
      <c r="AF72" s="319">
        <v>0</v>
      </c>
      <c r="AG72" s="319">
        <v>0</v>
      </c>
      <c r="AH72" s="319">
        <v>0</v>
      </c>
      <c r="AI72" s="319">
        <v>0</v>
      </c>
      <c r="AJ72" s="319">
        <v>0</v>
      </c>
      <c r="AK72" s="319">
        <v>0</v>
      </c>
      <c r="AL72" s="319">
        <v>0</v>
      </c>
      <c r="AM72" s="319">
        <v>0</v>
      </c>
      <c r="AN72" s="319">
        <v>0</v>
      </c>
      <c r="AO72" s="319">
        <v>0</v>
      </c>
      <c r="AP72" s="319">
        <v>0</v>
      </c>
      <c r="AQ72" s="319">
        <v>0</v>
      </c>
      <c r="AR72" s="319">
        <v>0</v>
      </c>
      <c r="AS72" s="319">
        <v>0</v>
      </c>
      <c r="AT72" s="319">
        <v>0</v>
      </c>
      <c r="AU72" s="319">
        <v>0</v>
      </c>
      <c r="AV72" s="319">
        <v>0</v>
      </c>
      <c r="AW72" s="319">
        <v>0</v>
      </c>
      <c r="AX72" s="319">
        <v>0</v>
      </c>
      <c r="AY72" s="319">
        <v>0</v>
      </c>
      <c r="AZ72" s="319">
        <v>0</v>
      </c>
      <c r="BA72" s="319">
        <v>0</v>
      </c>
      <c r="BB72" s="319">
        <v>0</v>
      </c>
      <c r="BC72" s="319">
        <v>0</v>
      </c>
      <c r="BD72" s="319">
        <v>0</v>
      </c>
      <c r="BE72" s="319">
        <v>3107.05</v>
      </c>
      <c r="BF72" s="319">
        <v>0</v>
      </c>
      <c r="BG72" s="319">
        <v>0</v>
      </c>
      <c r="BH72" s="319">
        <v>0</v>
      </c>
      <c r="BI72" s="319">
        <v>0</v>
      </c>
      <c r="BJ72" s="319">
        <v>0</v>
      </c>
      <c r="BK72" s="319">
        <v>0</v>
      </c>
      <c r="BL72" s="319">
        <v>0</v>
      </c>
      <c r="BM72" s="319">
        <v>0</v>
      </c>
      <c r="BN72" s="319">
        <v>0</v>
      </c>
      <c r="BO72" s="319">
        <v>0</v>
      </c>
      <c r="BP72" s="319">
        <v>0</v>
      </c>
      <c r="BQ72" s="319">
        <v>0</v>
      </c>
      <c r="BR72" s="319">
        <v>0</v>
      </c>
      <c r="BS72" s="319">
        <v>0</v>
      </c>
      <c r="BT72" s="319">
        <v>0</v>
      </c>
      <c r="BU72" s="319">
        <v>0</v>
      </c>
      <c r="BV72" s="319">
        <v>0</v>
      </c>
      <c r="BW72" s="319">
        <v>0</v>
      </c>
      <c r="BX72" s="319">
        <v>0</v>
      </c>
      <c r="BY72" s="319">
        <v>0</v>
      </c>
      <c r="BZ72" s="319">
        <v>0</v>
      </c>
      <c r="CA72" s="319">
        <v>0</v>
      </c>
      <c r="CB72" s="319">
        <v>0</v>
      </c>
      <c r="CC72" s="319">
        <v>0</v>
      </c>
      <c r="CD72" s="319">
        <v>0</v>
      </c>
      <c r="CE72" s="28">
        <f t="shared" si="16"/>
        <v>3107.05</v>
      </c>
    </row>
    <row r="73" spans="1:83" x14ac:dyDescent="0.3">
      <c r="A73" s="29" t="s">
        <v>273</v>
      </c>
      <c r="B73" s="30"/>
      <c r="C73" s="319">
        <v>0</v>
      </c>
      <c r="D73" s="319">
        <v>0</v>
      </c>
      <c r="E73" s="319">
        <v>0</v>
      </c>
      <c r="F73" s="319">
        <v>0</v>
      </c>
      <c r="G73" s="319">
        <v>0</v>
      </c>
      <c r="H73" s="319">
        <v>0</v>
      </c>
      <c r="I73" s="319">
        <v>0</v>
      </c>
      <c r="J73" s="319">
        <v>0</v>
      </c>
      <c r="K73" s="319">
        <v>0</v>
      </c>
      <c r="L73" s="319">
        <v>0</v>
      </c>
      <c r="M73" s="319">
        <v>0</v>
      </c>
      <c r="N73" s="319">
        <v>0</v>
      </c>
      <c r="O73" s="319">
        <v>0</v>
      </c>
      <c r="P73" s="319">
        <v>0</v>
      </c>
      <c r="Q73" s="319">
        <v>0</v>
      </c>
      <c r="R73" s="319">
        <v>0</v>
      </c>
      <c r="S73" s="319">
        <v>0</v>
      </c>
      <c r="T73" s="319">
        <v>0</v>
      </c>
      <c r="U73" s="319">
        <v>0</v>
      </c>
      <c r="V73" s="319">
        <v>0</v>
      </c>
      <c r="W73" s="319">
        <v>0</v>
      </c>
      <c r="X73" s="319">
        <v>0</v>
      </c>
      <c r="Y73" s="319">
        <v>0</v>
      </c>
      <c r="Z73" s="319">
        <v>0</v>
      </c>
      <c r="AA73" s="319">
        <v>0</v>
      </c>
      <c r="AB73" s="319">
        <v>0</v>
      </c>
      <c r="AC73" s="319">
        <v>0</v>
      </c>
      <c r="AD73" s="319">
        <v>0</v>
      </c>
      <c r="AE73" s="319">
        <v>0</v>
      </c>
      <c r="AF73" s="319">
        <v>0</v>
      </c>
      <c r="AG73" s="319">
        <v>0</v>
      </c>
      <c r="AH73" s="319">
        <v>14669.5</v>
      </c>
      <c r="AI73" s="319">
        <v>0</v>
      </c>
      <c r="AJ73" s="319">
        <v>0</v>
      </c>
      <c r="AK73" s="319">
        <v>0</v>
      </c>
      <c r="AL73" s="319">
        <v>0</v>
      </c>
      <c r="AM73" s="319">
        <v>0</v>
      </c>
      <c r="AN73" s="319">
        <v>0</v>
      </c>
      <c r="AO73" s="319">
        <v>0</v>
      </c>
      <c r="AP73" s="319">
        <v>0</v>
      </c>
      <c r="AQ73" s="319">
        <v>0</v>
      </c>
      <c r="AR73" s="319">
        <v>0</v>
      </c>
      <c r="AS73" s="319">
        <v>0</v>
      </c>
      <c r="AT73" s="319">
        <v>0</v>
      </c>
      <c r="AU73" s="319">
        <v>0</v>
      </c>
      <c r="AV73" s="319">
        <v>0</v>
      </c>
      <c r="AW73" s="319">
        <v>0</v>
      </c>
      <c r="AX73" s="319">
        <v>0</v>
      </c>
      <c r="AY73" s="319">
        <v>0</v>
      </c>
      <c r="AZ73" s="319">
        <v>0</v>
      </c>
      <c r="BA73" s="319">
        <v>0</v>
      </c>
      <c r="BB73" s="319">
        <v>0</v>
      </c>
      <c r="BC73" s="319">
        <v>0</v>
      </c>
      <c r="BD73" s="319">
        <v>0</v>
      </c>
      <c r="BE73" s="319">
        <v>0</v>
      </c>
      <c r="BF73" s="319">
        <v>0</v>
      </c>
      <c r="BG73" s="319">
        <v>0</v>
      </c>
      <c r="BH73" s="319">
        <v>0</v>
      </c>
      <c r="BI73" s="319">
        <v>0</v>
      </c>
      <c r="BJ73" s="319">
        <v>0</v>
      </c>
      <c r="BK73" s="319">
        <v>0</v>
      </c>
      <c r="BL73" s="319">
        <v>0</v>
      </c>
      <c r="BM73" s="319">
        <v>0</v>
      </c>
      <c r="BN73" s="319">
        <v>0</v>
      </c>
      <c r="BO73" s="319">
        <v>0</v>
      </c>
      <c r="BP73" s="319">
        <v>0</v>
      </c>
      <c r="BQ73" s="319">
        <v>0</v>
      </c>
      <c r="BR73" s="319">
        <v>0</v>
      </c>
      <c r="BS73" s="319">
        <v>0</v>
      </c>
      <c r="BT73" s="319">
        <v>0</v>
      </c>
      <c r="BU73" s="319">
        <v>0</v>
      </c>
      <c r="BV73" s="319">
        <v>0</v>
      </c>
      <c r="BW73" s="319">
        <v>0</v>
      </c>
      <c r="BX73" s="319">
        <v>0</v>
      </c>
      <c r="BY73" s="319">
        <v>0</v>
      </c>
      <c r="BZ73" s="319">
        <v>0</v>
      </c>
      <c r="CA73" s="319">
        <v>0</v>
      </c>
      <c r="CB73" s="319">
        <v>0</v>
      </c>
      <c r="CC73" s="319">
        <v>0</v>
      </c>
      <c r="CD73" s="319">
        <v>214677.91999999998</v>
      </c>
      <c r="CE73" s="28">
        <f t="shared" si="16"/>
        <v>229347.41999999998</v>
      </c>
    </row>
    <row r="74" spans="1:83" x14ac:dyDescent="0.3">
      <c r="A74" s="29" t="s">
        <v>274</v>
      </c>
      <c r="B74" s="30"/>
      <c r="C74" s="319">
        <v>0</v>
      </c>
      <c r="D74" s="319">
        <v>0</v>
      </c>
      <c r="E74" s="319">
        <v>0</v>
      </c>
      <c r="F74" s="319">
        <v>0</v>
      </c>
      <c r="G74" s="319">
        <v>0</v>
      </c>
      <c r="H74" s="319">
        <v>0</v>
      </c>
      <c r="I74" s="319">
        <v>0</v>
      </c>
      <c r="J74" s="319">
        <v>0</v>
      </c>
      <c r="K74" s="319">
        <v>0</v>
      </c>
      <c r="L74" s="319">
        <v>0</v>
      </c>
      <c r="M74" s="319">
        <v>0</v>
      </c>
      <c r="N74" s="319">
        <v>0</v>
      </c>
      <c r="O74" s="319">
        <v>0</v>
      </c>
      <c r="P74" s="319">
        <v>0</v>
      </c>
      <c r="Q74" s="319">
        <v>0</v>
      </c>
      <c r="R74" s="319">
        <v>0</v>
      </c>
      <c r="S74" s="319">
        <v>0</v>
      </c>
      <c r="T74" s="319">
        <v>0</v>
      </c>
      <c r="U74" s="319">
        <v>0</v>
      </c>
      <c r="V74" s="319">
        <v>0</v>
      </c>
      <c r="W74" s="319">
        <v>0</v>
      </c>
      <c r="X74" s="319">
        <v>0</v>
      </c>
      <c r="Y74" s="319">
        <v>0</v>
      </c>
      <c r="Z74" s="319">
        <v>0</v>
      </c>
      <c r="AA74" s="319">
        <v>0</v>
      </c>
      <c r="AB74" s="319">
        <v>0</v>
      </c>
      <c r="AC74" s="319">
        <v>0</v>
      </c>
      <c r="AD74" s="319">
        <v>0</v>
      </c>
      <c r="AE74" s="319">
        <v>0</v>
      </c>
      <c r="AF74" s="319">
        <v>0</v>
      </c>
      <c r="AG74" s="319">
        <v>0</v>
      </c>
      <c r="AH74" s="319">
        <v>0</v>
      </c>
      <c r="AI74" s="319">
        <v>0</v>
      </c>
      <c r="AJ74" s="319">
        <v>0</v>
      </c>
      <c r="AK74" s="319">
        <v>0</v>
      </c>
      <c r="AL74" s="319">
        <v>0</v>
      </c>
      <c r="AM74" s="319">
        <v>0</v>
      </c>
      <c r="AN74" s="319">
        <v>0</v>
      </c>
      <c r="AO74" s="319">
        <v>0</v>
      </c>
      <c r="AP74" s="319">
        <v>0</v>
      </c>
      <c r="AQ74" s="319">
        <v>0</v>
      </c>
      <c r="AR74" s="319">
        <v>0</v>
      </c>
      <c r="AS74" s="319">
        <v>0</v>
      </c>
      <c r="AT74" s="319">
        <v>0</v>
      </c>
      <c r="AU74" s="319">
        <v>0</v>
      </c>
      <c r="AV74" s="319">
        <v>0</v>
      </c>
      <c r="AW74" s="319">
        <v>0</v>
      </c>
      <c r="AX74" s="319">
        <v>0</v>
      </c>
      <c r="AY74" s="319">
        <v>0</v>
      </c>
      <c r="AZ74" s="319">
        <v>0</v>
      </c>
      <c r="BA74" s="319">
        <v>0</v>
      </c>
      <c r="BB74" s="319">
        <v>0</v>
      </c>
      <c r="BC74" s="319">
        <v>0</v>
      </c>
      <c r="BD74" s="319">
        <v>0</v>
      </c>
      <c r="BE74" s="319">
        <v>0</v>
      </c>
      <c r="BF74" s="319">
        <v>0</v>
      </c>
      <c r="BG74" s="319">
        <v>0</v>
      </c>
      <c r="BH74" s="319">
        <v>0</v>
      </c>
      <c r="BI74" s="319">
        <v>0</v>
      </c>
      <c r="BJ74" s="319">
        <v>0</v>
      </c>
      <c r="BK74" s="319">
        <v>0</v>
      </c>
      <c r="BL74" s="319">
        <v>0</v>
      </c>
      <c r="BM74" s="319">
        <v>0</v>
      </c>
      <c r="BN74" s="319">
        <v>0</v>
      </c>
      <c r="BO74" s="319">
        <v>0</v>
      </c>
      <c r="BP74" s="319">
        <v>0</v>
      </c>
      <c r="BQ74" s="319">
        <v>0</v>
      </c>
      <c r="BR74" s="319">
        <v>0</v>
      </c>
      <c r="BS74" s="319">
        <v>0</v>
      </c>
      <c r="BT74" s="319">
        <v>0</v>
      </c>
      <c r="BU74" s="319">
        <v>0</v>
      </c>
      <c r="BV74" s="319">
        <v>0</v>
      </c>
      <c r="BW74" s="319">
        <v>0</v>
      </c>
      <c r="BX74" s="319">
        <v>0</v>
      </c>
      <c r="BY74" s="319">
        <v>0</v>
      </c>
      <c r="BZ74" s="319">
        <v>0</v>
      </c>
      <c r="CA74" s="319">
        <v>0</v>
      </c>
      <c r="CB74" s="319">
        <v>0</v>
      </c>
      <c r="CC74" s="319">
        <v>0</v>
      </c>
      <c r="CD74" s="319">
        <v>0</v>
      </c>
      <c r="CE74" s="28">
        <f t="shared" si="16"/>
        <v>0</v>
      </c>
    </row>
    <row r="75" spans="1:83" x14ac:dyDescent="0.3">
      <c r="A75" s="29" t="s">
        <v>275</v>
      </c>
      <c r="B75" s="30"/>
      <c r="C75" s="319">
        <v>0</v>
      </c>
      <c r="D75" s="319">
        <v>0</v>
      </c>
      <c r="E75" s="319">
        <v>0</v>
      </c>
      <c r="F75" s="319">
        <v>0</v>
      </c>
      <c r="G75" s="319">
        <v>0</v>
      </c>
      <c r="H75" s="319">
        <v>0</v>
      </c>
      <c r="I75" s="319">
        <v>0</v>
      </c>
      <c r="J75" s="319">
        <v>0</v>
      </c>
      <c r="K75" s="319">
        <v>0</v>
      </c>
      <c r="L75" s="319">
        <v>0</v>
      </c>
      <c r="M75" s="319">
        <v>0</v>
      </c>
      <c r="N75" s="319">
        <v>0</v>
      </c>
      <c r="O75" s="319">
        <v>0</v>
      </c>
      <c r="P75" s="319">
        <v>0</v>
      </c>
      <c r="Q75" s="319">
        <v>0</v>
      </c>
      <c r="R75" s="319">
        <v>0</v>
      </c>
      <c r="S75" s="319">
        <v>0</v>
      </c>
      <c r="T75" s="319">
        <v>0</v>
      </c>
      <c r="U75" s="319">
        <v>0</v>
      </c>
      <c r="V75" s="319">
        <v>0</v>
      </c>
      <c r="W75" s="319">
        <v>0</v>
      </c>
      <c r="X75" s="319">
        <v>0</v>
      </c>
      <c r="Y75" s="319">
        <v>0</v>
      </c>
      <c r="Z75" s="319">
        <v>0</v>
      </c>
      <c r="AA75" s="319">
        <v>0</v>
      </c>
      <c r="AB75" s="319">
        <v>0</v>
      </c>
      <c r="AC75" s="319">
        <v>0</v>
      </c>
      <c r="AD75" s="319">
        <v>0</v>
      </c>
      <c r="AE75" s="319">
        <v>0</v>
      </c>
      <c r="AF75" s="319">
        <v>0</v>
      </c>
      <c r="AG75" s="319">
        <v>0</v>
      </c>
      <c r="AH75" s="319">
        <v>0</v>
      </c>
      <c r="AI75" s="319">
        <v>0</v>
      </c>
      <c r="AJ75" s="319">
        <v>0</v>
      </c>
      <c r="AK75" s="319">
        <v>0</v>
      </c>
      <c r="AL75" s="319">
        <v>0</v>
      </c>
      <c r="AM75" s="319">
        <v>0</v>
      </c>
      <c r="AN75" s="319">
        <v>0</v>
      </c>
      <c r="AO75" s="319">
        <v>0</v>
      </c>
      <c r="AP75" s="319">
        <v>0</v>
      </c>
      <c r="AQ75" s="319">
        <v>0</v>
      </c>
      <c r="AR75" s="319">
        <v>0</v>
      </c>
      <c r="AS75" s="319">
        <v>0</v>
      </c>
      <c r="AT75" s="319">
        <v>0</v>
      </c>
      <c r="AU75" s="319">
        <v>0</v>
      </c>
      <c r="AV75" s="319">
        <v>0</v>
      </c>
      <c r="AW75" s="319">
        <v>0</v>
      </c>
      <c r="AX75" s="319">
        <v>0</v>
      </c>
      <c r="AY75" s="319">
        <v>0</v>
      </c>
      <c r="AZ75" s="319">
        <v>0</v>
      </c>
      <c r="BA75" s="319">
        <v>0</v>
      </c>
      <c r="BB75" s="319">
        <v>0</v>
      </c>
      <c r="BC75" s="319">
        <v>0</v>
      </c>
      <c r="BD75" s="319">
        <v>0</v>
      </c>
      <c r="BE75" s="319">
        <v>0</v>
      </c>
      <c r="BF75" s="319">
        <v>0</v>
      </c>
      <c r="BG75" s="319">
        <v>0</v>
      </c>
      <c r="BH75" s="319">
        <v>0</v>
      </c>
      <c r="BI75" s="319">
        <v>0</v>
      </c>
      <c r="BJ75" s="319">
        <v>0</v>
      </c>
      <c r="BK75" s="319">
        <v>0</v>
      </c>
      <c r="BL75" s="319">
        <v>0</v>
      </c>
      <c r="BM75" s="319">
        <v>0</v>
      </c>
      <c r="BN75" s="319">
        <v>0</v>
      </c>
      <c r="BO75" s="319">
        <v>0</v>
      </c>
      <c r="BP75" s="319">
        <v>0</v>
      </c>
      <c r="BQ75" s="319">
        <v>0</v>
      </c>
      <c r="BR75" s="319">
        <v>0</v>
      </c>
      <c r="BS75" s="319">
        <v>0</v>
      </c>
      <c r="BT75" s="319">
        <v>0</v>
      </c>
      <c r="BU75" s="319">
        <v>0</v>
      </c>
      <c r="BV75" s="319">
        <v>0</v>
      </c>
      <c r="BW75" s="319">
        <v>0</v>
      </c>
      <c r="BX75" s="319">
        <v>0</v>
      </c>
      <c r="BY75" s="319">
        <v>0</v>
      </c>
      <c r="BZ75" s="319">
        <v>0</v>
      </c>
      <c r="CA75" s="319">
        <v>0</v>
      </c>
      <c r="CB75" s="319">
        <v>0</v>
      </c>
      <c r="CC75" s="319">
        <v>0</v>
      </c>
      <c r="CD75" s="319">
        <v>0</v>
      </c>
      <c r="CE75" s="28">
        <f t="shared" si="16"/>
        <v>0</v>
      </c>
    </row>
    <row r="76" spans="1:83" x14ac:dyDescent="0.3">
      <c r="A76" s="29" t="s">
        <v>276</v>
      </c>
      <c r="B76" s="211"/>
      <c r="C76" s="319">
        <v>0</v>
      </c>
      <c r="D76" s="319">
        <v>0</v>
      </c>
      <c r="E76" s="319">
        <v>0</v>
      </c>
      <c r="F76" s="319">
        <v>0</v>
      </c>
      <c r="G76" s="319">
        <v>0</v>
      </c>
      <c r="H76" s="319">
        <v>0</v>
      </c>
      <c r="I76" s="319">
        <v>0</v>
      </c>
      <c r="J76" s="319">
        <v>0</v>
      </c>
      <c r="K76" s="319">
        <v>0</v>
      </c>
      <c r="L76" s="319">
        <v>0</v>
      </c>
      <c r="M76" s="319">
        <v>0</v>
      </c>
      <c r="N76" s="319">
        <v>0</v>
      </c>
      <c r="O76" s="319">
        <v>0</v>
      </c>
      <c r="P76" s="319">
        <v>0</v>
      </c>
      <c r="Q76" s="319">
        <v>0</v>
      </c>
      <c r="R76" s="319">
        <v>0</v>
      </c>
      <c r="S76" s="319">
        <v>0</v>
      </c>
      <c r="T76" s="319">
        <v>0</v>
      </c>
      <c r="U76" s="319">
        <v>0</v>
      </c>
      <c r="V76" s="319">
        <v>0</v>
      </c>
      <c r="W76" s="319">
        <v>0</v>
      </c>
      <c r="X76" s="319">
        <v>0</v>
      </c>
      <c r="Y76" s="319">
        <v>0</v>
      </c>
      <c r="Z76" s="319">
        <v>0</v>
      </c>
      <c r="AA76" s="319">
        <v>0</v>
      </c>
      <c r="AB76" s="319">
        <v>0</v>
      </c>
      <c r="AC76" s="319">
        <v>0</v>
      </c>
      <c r="AD76" s="319">
        <v>0</v>
      </c>
      <c r="AE76" s="319">
        <v>0</v>
      </c>
      <c r="AF76" s="319">
        <v>0</v>
      </c>
      <c r="AG76" s="319">
        <v>0</v>
      </c>
      <c r="AH76" s="319">
        <v>0</v>
      </c>
      <c r="AI76" s="319">
        <v>0</v>
      </c>
      <c r="AJ76" s="319">
        <v>0</v>
      </c>
      <c r="AK76" s="319">
        <v>0</v>
      </c>
      <c r="AL76" s="319">
        <v>0</v>
      </c>
      <c r="AM76" s="319">
        <v>0</v>
      </c>
      <c r="AN76" s="319">
        <v>0</v>
      </c>
      <c r="AO76" s="319">
        <v>0</v>
      </c>
      <c r="AP76" s="319">
        <v>0</v>
      </c>
      <c r="AQ76" s="319">
        <v>0</v>
      </c>
      <c r="AR76" s="319">
        <v>0</v>
      </c>
      <c r="AS76" s="319">
        <v>0</v>
      </c>
      <c r="AT76" s="319">
        <v>0</v>
      </c>
      <c r="AU76" s="319">
        <v>0</v>
      </c>
      <c r="AV76" s="319">
        <v>0</v>
      </c>
      <c r="AW76" s="319">
        <v>0</v>
      </c>
      <c r="AX76" s="319">
        <v>0</v>
      </c>
      <c r="AY76" s="319">
        <v>0</v>
      </c>
      <c r="AZ76" s="319">
        <v>0</v>
      </c>
      <c r="BA76" s="319">
        <v>0</v>
      </c>
      <c r="BB76" s="319">
        <v>0</v>
      </c>
      <c r="BC76" s="319">
        <v>0</v>
      </c>
      <c r="BD76" s="319">
        <v>0</v>
      </c>
      <c r="BE76" s="319">
        <v>0</v>
      </c>
      <c r="BF76" s="319">
        <v>0</v>
      </c>
      <c r="BG76" s="319">
        <v>0</v>
      </c>
      <c r="BH76" s="319">
        <v>0</v>
      </c>
      <c r="BI76" s="319">
        <v>0</v>
      </c>
      <c r="BJ76" s="319">
        <v>0</v>
      </c>
      <c r="BK76" s="319">
        <v>0</v>
      </c>
      <c r="BL76" s="319">
        <v>0</v>
      </c>
      <c r="BM76" s="319">
        <v>0</v>
      </c>
      <c r="BN76" s="319">
        <v>0</v>
      </c>
      <c r="BO76" s="319">
        <v>0</v>
      </c>
      <c r="BP76" s="319">
        <v>0</v>
      </c>
      <c r="BQ76" s="319">
        <v>0</v>
      </c>
      <c r="BR76" s="319">
        <v>0</v>
      </c>
      <c r="BS76" s="319">
        <v>0</v>
      </c>
      <c r="BT76" s="319">
        <v>0</v>
      </c>
      <c r="BU76" s="319">
        <v>0</v>
      </c>
      <c r="BV76" s="319">
        <v>0</v>
      </c>
      <c r="BW76" s="319">
        <v>0</v>
      </c>
      <c r="BX76" s="319">
        <v>0</v>
      </c>
      <c r="BY76" s="319">
        <v>0</v>
      </c>
      <c r="BZ76" s="319">
        <v>0</v>
      </c>
      <c r="CA76" s="319">
        <v>0</v>
      </c>
      <c r="CB76" s="319">
        <v>0</v>
      </c>
      <c r="CC76" s="319">
        <v>0</v>
      </c>
      <c r="CD76" s="319">
        <v>0</v>
      </c>
      <c r="CE76" s="28">
        <f t="shared" si="16"/>
        <v>0</v>
      </c>
    </row>
    <row r="77" spans="1:83" x14ac:dyDescent="0.3">
      <c r="A77" s="29" t="s">
        <v>277</v>
      </c>
      <c r="B77" s="30"/>
      <c r="C77" s="319">
        <v>0</v>
      </c>
      <c r="D77" s="319">
        <v>0</v>
      </c>
      <c r="E77" s="319">
        <v>0</v>
      </c>
      <c r="F77" s="319">
        <v>0</v>
      </c>
      <c r="G77" s="319">
        <v>0</v>
      </c>
      <c r="H77" s="319">
        <v>0</v>
      </c>
      <c r="I77" s="319">
        <v>0</v>
      </c>
      <c r="J77" s="319">
        <v>0</v>
      </c>
      <c r="K77" s="319">
        <v>0</v>
      </c>
      <c r="L77" s="319">
        <v>0</v>
      </c>
      <c r="M77" s="319">
        <v>0</v>
      </c>
      <c r="N77" s="319">
        <v>0</v>
      </c>
      <c r="O77" s="319">
        <v>0</v>
      </c>
      <c r="P77" s="319">
        <v>0</v>
      </c>
      <c r="Q77" s="319">
        <v>0</v>
      </c>
      <c r="R77" s="319">
        <v>0</v>
      </c>
      <c r="S77" s="319">
        <v>0</v>
      </c>
      <c r="T77" s="319">
        <v>0</v>
      </c>
      <c r="U77" s="319">
        <v>0</v>
      </c>
      <c r="V77" s="319">
        <v>0</v>
      </c>
      <c r="W77" s="319">
        <v>0</v>
      </c>
      <c r="X77" s="319">
        <v>0</v>
      </c>
      <c r="Y77" s="319">
        <v>0</v>
      </c>
      <c r="Z77" s="319">
        <v>0</v>
      </c>
      <c r="AA77" s="319">
        <v>0</v>
      </c>
      <c r="AB77" s="319">
        <v>0</v>
      </c>
      <c r="AC77" s="319">
        <v>0</v>
      </c>
      <c r="AD77" s="319">
        <v>0</v>
      </c>
      <c r="AE77" s="319">
        <v>0</v>
      </c>
      <c r="AF77" s="319">
        <v>0</v>
      </c>
      <c r="AG77" s="319">
        <v>0</v>
      </c>
      <c r="AH77" s="319">
        <v>0</v>
      </c>
      <c r="AI77" s="319">
        <v>0</v>
      </c>
      <c r="AJ77" s="319">
        <v>0</v>
      </c>
      <c r="AK77" s="319">
        <v>0</v>
      </c>
      <c r="AL77" s="319">
        <v>0</v>
      </c>
      <c r="AM77" s="319">
        <v>0</v>
      </c>
      <c r="AN77" s="319">
        <v>0</v>
      </c>
      <c r="AO77" s="319">
        <v>0</v>
      </c>
      <c r="AP77" s="319">
        <v>0</v>
      </c>
      <c r="AQ77" s="319">
        <v>0</v>
      </c>
      <c r="AR77" s="319">
        <v>0</v>
      </c>
      <c r="AS77" s="319">
        <v>0</v>
      </c>
      <c r="AT77" s="319">
        <v>0</v>
      </c>
      <c r="AU77" s="319">
        <v>0</v>
      </c>
      <c r="AV77" s="319">
        <v>0</v>
      </c>
      <c r="AW77" s="319">
        <v>0</v>
      </c>
      <c r="AX77" s="319">
        <v>0</v>
      </c>
      <c r="AY77" s="319">
        <v>0</v>
      </c>
      <c r="AZ77" s="319">
        <v>0</v>
      </c>
      <c r="BA77" s="319">
        <v>0</v>
      </c>
      <c r="BB77" s="319">
        <v>0</v>
      </c>
      <c r="BC77" s="319">
        <v>0</v>
      </c>
      <c r="BD77" s="319">
        <v>0</v>
      </c>
      <c r="BE77" s="319">
        <v>0</v>
      </c>
      <c r="BF77" s="319">
        <v>0</v>
      </c>
      <c r="BG77" s="319">
        <v>0</v>
      </c>
      <c r="BH77" s="319">
        <v>0</v>
      </c>
      <c r="BI77" s="319">
        <v>0</v>
      </c>
      <c r="BJ77" s="319">
        <v>0</v>
      </c>
      <c r="BK77" s="319">
        <v>0</v>
      </c>
      <c r="BL77" s="319">
        <v>0</v>
      </c>
      <c r="BM77" s="319">
        <v>0</v>
      </c>
      <c r="BN77" s="319">
        <v>0</v>
      </c>
      <c r="BO77" s="319">
        <v>0</v>
      </c>
      <c r="BP77" s="319">
        <v>0</v>
      </c>
      <c r="BQ77" s="319">
        <v>0</v>
      </c>
      <c r="BR77" s="319">
        <v>0</v>
      </c>
      <c r="BS77" s="319">
        <v>0</v>
      </c>
      <c r="BT77" s="319">
        <v>0</v>
      </c>
      <c r="BU77" s="319">
        <v>0</v>
      </c>
      <c r="BV77" s="319">
        <v>0</v>
      </c>
      <c r="BW77" s="319">
        <v>0</v>
      </c>
      <c r="BX77" s="319">
        <v>0</v>
      </c>
      <c r="BY77" s="319">
        <v>0</v>
      </c>
      <c r="BZ77" s="319">
        <v>0</v>
      </c>
      <c r="CA77" s="319">
        <v>0</v>
      </c>
      <c r="CB77" s="319">
        <v>0</v>
      </c>
      <c r="CC77" s="319">
        <v>0</v>
      </c>
      <c r="CD77" s="319">
        <v>0</v>
      </c>
      <c r="CE77" s="28">
        <f t="shared" si="16"/>
        <v>0</v>
      </c>
    </row>
    <row r="78" spans="1:83" x14ac:dyDescent="0.3">
      <c r="A78" s="29" t="s">
        <v>278</v>
      </c>
      <c r="B78" s="16"/>
      <c r="C78" s="319">
        <v>0</v>
      </c>
      <c r="D78" s="319">
        <v>0</v>
      </c>
      <c r="E78" s="319">
        <v>0</v>
      </c>
      <c r="F78" s="319">
        <v>0</v>
      </c>
      <c r="G78" s="319">
        <v>0</v>
      </c>
      <c r="H78" s="319">
        <v>0</v>
      </c>
      <c r="I78" s="319">
        <v>0</v>
      </c>
      <c r="J78" s="319">
        <v>0</v>
      </c>
      <c r="K78" s="319">
        <v>0</v>
      </c>
      <c r="L78" s="319">
        <v>0</v>
      </c>
      <c r="M78" s="319">
        <v>0</v>
      </c>
      <c r="N78" s="319">
        <v>0</v>
      </c>
      <c r="O78" s="319">
        <v>0</v>
      </c>
      <c r="P78" s="319">
        <v>0</v>
      </c>
      <c r="Q78" s="319">
        <v>0</v>
      </c>
      <c r="R78" s="319">
        <v>0</v>
      </c>
      <c r="S78" s="319">
        <v>0</v>
      </c>
      <c r="T78" s="319">
        <v>0</v>
      </c>
      <c r="U78" s="319">
        <v>0</v>
      </c>
      <c r="V78" s="319">
        <v>0</v>
      </c>
      <c r="W78" s="319">
        <v>0</v>
      </c>
      <c r="X78" s="319">
        <v>0</v>
      </c>
      <c r="Y78" s="319">
        <v>0</v>
      </c>
      <c r="Z78" s="319">
        <v>0</v>
      </c>
      <c r="AA78" s="319">
        <v>0</v>
      </c>
      <c r="AB78" s="319">
        <v>0</v>
      </c>
      <c r="AC78" s="319">
        <v>0</v>
      </c>
      <c r="AD78" s="319">
        <v>0</v>
      </c>
      <c r="AE78" s="319">
        <v>0</v>
      </c>
      <c r="AF78" s="319">
        <v>0</v>
      </c>
      <c r="AG78" s="319">
        <v>0</v>
      </c>
      <c r="AH78" s="319">
        <v>0</v>
      </c>
      <c r="AI78" s="319">
        <v>0</v>
      </c>
      <c r="AJ78" s="319">
        <v>0</v>
      </c>
      <c r="AK78" s="319">
        <v>0</v>
      </c>
      <c r="AL78" s="319">
        <v>0</v>
      </c>
      <c r="AM78" s="319">
        <v>0</v>
      </c>
      <c r="AN78" s="319">
        <v>0</v>
      </c>
      <c r="AO78" s="319">
        <v>0</v>
      </c>
      <c r="AP78" s="319">
        <v>0</v>
      </c>
      <c r="AQ78" s="319">
        <v>0</v>
      </c>
      <c r="AR78" s="319">
        <v>0</v>
      </c>
      <c r="AS78" s="319">
        <v>0</v>
      </c>
      <c r="AT78" s="319">
        <v>0</v>
      </c>
      <c r="AU78" s="319">
        <v>0</v>
      </c>
      <c r="AV78" s="319">
        <v>0</v>
      </c>
      <c r="AW78" s="319">
        <v>0</v>
      </c>
      <c r="AX78" s="319">
        <v>0</v>
      </c>
      <c r="AY78" s="319">
        <v>0</v>
      </c>
      <c r="AZ78" s="319">
        <v>0</v>
      </c>
      <c r="BA78" s="319">
        <v>0</v>
      </c>
      <c r="BB78" s="319">
        <v>0</v>
      </c>
      <c r="BC78" s="319">
        <v>0</v>
      </c>
      <c r="BD78" s="319">
        <v>0</v>
      </c>
      <c r="BE78" s="319">
        <v>0</v>
      </c>
      <c r="BF78" s="319">
        <v>0</v>
      </c>
      <c r="BG78" s="319">
        <v>0</v>
      </c>
      <c r="BH78" s="319">
        <v>0</v>
      </c>
      <c r="BI78" s="319">
        <v>0</v>
      </c>
      <c r="BJ78" s="319">
        <v>0</v>
      </c>
      <c r="BK78" s="319">
        <v>0</v>
      </c>
      <c r="BL78" s="319">
        <v>0</v>
      </c>
      <c r="BM78" s="319">
        <v>0</v>
      </c>
      <c r="BN78" s="319">
        <v>0</v>
      </c>
      <c r="BO78" s="319">
        <v>0</v>
      </c>
      <c r="BP78" s="319">
        <v>0</v>
      </c>
      <c r="BQ78" s="319">
        <v>0</v>
      </c>
      <c r="BR78" s="319">
        <v>0</v>
      </c>
      <c r="BS78" s="319">
        <v>0</v>
      </c>
      <c r="BT78" s="319">
        <v>0</v>
      </c>
      <c r="BU78" s="319">
        <v>0</v>
      </c>
      <c r="BV78" s="319">
        <v>0</v>
      </c>
      <c r="BW78" s="319">
        <v>0</v>
      </c>
      <c r="BX78" s="319">
        <v>0</v>
      </c>
      <c r="BY78" s="319">
        <v>0</v>
      </c>
      <c r="BZ78" s="319">
        <v>0</v>
      </c>
      <c r="CA78" s="319">
        <v>0</v>
      </c>
      <c r="CB78" s="319">
        <v>0</v>
      </c>
      <c r="CC78" s="319">
        <v>0</v>
      </c>
      <c r="CD78" s="319">
        <v>0</v>
      </c>
      <c r="CE78" s="28">
        <f t="shared" si="16"/>
        <v>0</v>
      </c>
    </row>
    <row r="79" spans="1:83" x14ac:dyDescent="0.3">
      <c r="A79" s="29" t="s">
        <v>279</v>
      </c>
      <c r="B79" s="16"/>
      <c r="C79" s="319">
        <v>0</v>
      </c>
      <c r="D79" s="319">
        <v>0</v>
      </c>
      <c r="E79" s="319">
        <v>0</v>
      </c>
      <c r="F79" s="319">
        <v>0</v>
      </c>
      <c r="G79" s="319">
        <v>0</v>
      </c>
      <c r="H79" s="319">
        <v>0</v>
      </c>
      <c r="I79" s="319">
        <v>0</v>
      </c>
      <c r="J79" s="319">
        <v>0</v>
      </c>
      <c r="K79" s="319">
        <v>0</v>
      </c>
      <c r="L79" s="319">
        <v>0</v>
      </c>
      <c r="M79" s="319">
        <v>0</v>
      </c>
      <c r="N79" s="319">
        <v>0</v>
      </c>
      <c r="O79" s="319">
        <v>0</v>
      </c>
      <c r="P79" s="319">
        <v>0</v>
      </c>
      <c r="Q79" s="319">
        <v>0</v>
      </c>
      <c r="R79" s="319">
        <v>0</v>
      </c>
      <c r="S79" s="319">
        <v>0</v>
      </c>
      <c r="T79" s="319">
        <v>0</v>
      </c>
      <c r="U79" s="319">
        <v>0</v>
      </c>
      <c r="V79" s="319">
        <v>0</v>
      </c>
      <c r="W79" s="319">
        <v>0</v>
      </c>
      <c r="X79" s="319">
        <v>0</v>
      </c>
      <c r="Y79" s="319">
        <v>0</v>
      </c>
      <c r="Z79" s="319">
        <v>0</v>
      </c>
      <c r="AA79" s="319">
        <v>0</v>
      </c>
      <c r="AB79" s="319">
        <v>0</v>
      </c>
      <c r="AC79" s="319">
        <v>0</v>
      </c>
      <c r="AD79" s="319">
        <v>0</v>
      </c>
      <c r="AE79" s="319">
        <v>0</v>
      </c>
      <c r="AF79" s="319">
        <v>0</v>
      </c>
      <c r="AG79" s="319">
        <v>0</v>
      </c>
      <c r="AH79" s="319">
        <v>0</v>
      </c>
      <c r="AI79" s="319">
        <v>0</v>
      </c>
      <c r="AJ79" s="319">
        <v>0</v>
      </c>
      <c r="AK79" s="319">
        <v>0</v>
      </c>
      <c r="AL79" s="319">
        <v>0</v>
      </c>
      <c r="AM79" s="319">
        <v>0</v>
      </c>
      <c r="AN79" s="319">
        <v>0</v>
      </c>
      <c r="AO79" s="319">
        <v>0</v>
      </c>
      <c r="AP79" s="319">
        <v>0</v>
      </c>
      <c r="AQ79" s="319">
        <v>0</v>
      </c>
      <c r="AR79" s="319">
        <v>0</v>
      </c>
      <c r="AS79" s="319">
        <v>0</v>
      </c>
      <c r="AT79" s="319">
        <v>0</v>
      </c>
      <c r="AU79" s="319">
        <v>0</v>
      </c>
      <c r="AV79" s="319">
        <v>0</v>
      </c>
      <c r="AW79" s="319">
        <v>0</v>
      </c>
      <c r="AX79" s="319">
        <v>0</v>
      </c>
      <c r="AY79" s="319">
        <v>0</v>
      </c>
      <c r="AZ79" s="319">
        <v>0</v>
      </c>
      <c r="BA79" s="319">
        <v>0</v>
      </c>
      <c r="BB79" s="319">
        <v>0</v>
      </c>
      <c r="BC79" s="319">
        <v>0</v>
      </c>
      <c r="BD79" s="319">
        <v>0</v>
      </c>
      <c r="BE79" s="319">
        <v>0</v>
      </c>
      <c r="BF79" s="319">
        <v>0</v>
      </c>
      <c r="BG79" s="319">
        <v>0</v>
      </c>
      <c r="BH79" s="319">
        <v>0</v>
      </c>
      <c r="BI79" s="319">
        <v>0</v>
      </c>
      <c r="BJ79" s="319">
        <v>0</v>
      </c>
      <c r="BK79" s="319">
        <v>0</v>
      </c>
      <c r="BL79" s="319">
        <v>0</v>
      </c>
      <c r="BM79" s="319">
        <v>0</v>
      </c>
      <c r="BN79" s="319">
        <v>0</v>
      </c>
      <c r="BO79" s="319">
        <v>0</v>
      </c>
      <c r="BP79" s="319">
        <v>0</v>
      </c>
      <c r="BQ79" s="319">
        <v>0</v>
      </c>
      <c r="BR79" s="319">
        <v>0</v>
      </c>
      <c r="BS79" s="319">
        <v>0</v>
      </c>
      <c r="BT79" s="319">
        <v>0</v>
      </c>
      <c r="BU79" s="319">
        <v>0</v>
      </c>
      <c r="BV79" s="319">
        <v>0</v>
      </c>
      <c r="BW79" s="319">
        <v>0</v>
      </c>
      <c r="BX79" s="319">
        <v>0</v>
      </c>
      <c r="BY79" s="319">
        <v>0</v>
      </c>
      <c r="BZ79" s="319">
        <v>0</v>
      </c>
      <c r="CA79" s="319">
        <v>0</v>
      </c>
      <c r="CB79" s="319">
        <v>0</v>
      </c>
      <c r="CC79" s="319">
        <v>0</v>
      </c>
      <c r="CD79" s="319">
        <v>0</v>
      </c>
      <c r="CE79" s="28">
        <f t="shared" si="16"/>
        <v>0</v>
      </c>
    </row>
    <row r="80" spans="1:83" x14ac:dyDescent="0.3">
      <c r="A80" s="29" t="s">
        <v>280</v>
      </c>
      <c r="B80" s="16"/>
      <c r="C80" s="319">
        <v>0</v>
      </c>
      <c r="D80" s="319">
        <v>0</v>
      </c>
      <c r="E80" s="319">
        <v>16991.830000000002</v>
      </c>
      <c r="F80" s="319">
        <v>0</v>
      </c>
      <c r="G80" s="319">
        <v>0</v>
      </c>
      <c r="H80" s="319">
        <v>0</v>
      </c>
      <c r="I80" s="319">
        <v>0</v>
      </c>
      <c r="J80" s="319">
        <v>0</v>
      </c>
      <c r="K80" s="319">
        <v>0</v>
      </c>
      <c r="L80" s="319">
        <v>0</v>
      </c>
      <c r="M80" s="319">
        <v>0</v>
      </c>
      <c r="N80" s="319">
        <v>0</v>
      </c>
      <c r="O80" s="319">
        <v>599.25</v>
      </c>
      <c r="P80" s="319">
        <v>3083.73</v>
      </c>
      <c r="Q80" s="319">
        <v>0</v>
      </c>
      <c r="R80" s="319">
        <v>8405.9500000000007</v>
      </c>
      <c r="S80" s="319">
        <v>506.18</v>
      </c>
      <c r="T80" s="319">
        <v>0</v>
      </c>
      <c r="U80" s="319">
        <v>256.7</v>
      </c>
      <c r="V80" s="319">
        <v>0</v>
      </c>
      <c r="W80" s="319">
        <v>0</v>
      </c>
      <c r="X80" s="319">
        <v>0</v>
      </c>
      <c r="Y80" s="319">
        <v>0</v>
      </c>
      <c r="Z80" s="319">
        <v>0</v>
      </c>
      <c r="AA80" s="319">
        <v>0</v>
      </c>
      <c r="AB80" s="319">
        <v>39107.18</v>
      </c>
      <c r="AC80" s="319">
        <v>972.39</v>
      </c>
      <c r="AD80" s="319">
        <v>0</v>
      </c>
      <c r="AE80" s="319">
        <v>3071.71</v>
      </c>
      <c r="AF80" s="319">
        <v>0</v>
      </c>
      <c r="AG80" s="319">
        <v>3749.91</v>
      </c>
      <c r="AH80" s="319">
        <v>7201.38</v>
      </c>
      <c r="AI80" s="319">
        <v>0</v>
      </c>
      <c r="AJ80" s="319">
        <v>0</v>
      </c>
      <c r="AK80" s="319">
        <v>0</v>
      </c>
      <c r="AL80" s="319">
        <v>0</v>
      </c>
      <c r="AM80" s="319">
        <v>0</v>
      </c>
      <c r="AN80" s="319">
        <v>0</v>
      </c>
      <c r="AO80" s="319">
        <v>0</v>
      </c>
      <c r="AP80" s="319">
        <v>0</v>
      </c>
      <c r="AQ80" s="319">
        <v>0</v>
      </c>
      <c r="AR80" s="319">
        <v>0</v>
      </c>
      <c r="AS80" s="319">
        <v>0</v>
      </c>
      <c r="AT80" s="319">
        <v>0</v>
      </c>
      <c r="AU80" s="319">
        <v>0</v>
      </c>
      <c r="AV80" s="319">
        <v>0</v>
      </c>
      <c r="AW80" s="319">
        <v>0</v>
      </c>
      <c r="AX80" s="319">
        <v>0</v>
      </c>
      <c r="AY80" s="319">
        <v>580.08000000000004</v>
      </c>
      <c r="AZ80" s="319">
        <v>0</v>
      </c>
      <c r="BA80" s="319">
        <v>0</v>
      </c>
      <c r="BB80" s="319">
        <v>0</v>
      </c>
      <c r="BC80" s="319">
        <v>0</v>
      </c>
      <c r="BD80" s="319">
        <v>0</v>
      </c>
      <c r="BE80" s="319">
        <v>5797.88</v>
      </c>
      <c r="BF80" s="319">
        <v>11.3</v>
      </c>
      <c r="BG80" s="319">
        <v>0</v>
      </c>
      <c r="BH80" s="319">
        <v>0</v>
      </c>
      <c r="BI80" s="319">
        <v>0</v>
      </c>
      <c r="BJ80" s="319">
        <v>0</v>
      </c>
      <c r="BK80" s="319">
        <v>0</v>
      </c>
      <c r="BL80" s="319">
        <v>372.39</v>
      </c>
      <c r="BM80" s="319">
        <v>0</v>
      </c>
      <c r="BN80" s="319">
        <v>7637.16</v>
      </c>
      <c r="BO80" s="319">
        <v>0</v>
      </c>
      <c r="BP80" s="319">
        <v>0</v>
      </c>
      <c r="BQ80" s="319">
        <v>0</v>
      </c>
      <c r="BR80" s="319">
        <v>0</v>
      </c>
      <c r="BS80" s="319">
        <v>0</v>
      </c>
      <c r="BT80" s="319">
        <v>0</v>
      </c>
      <c r="BU80" s="319">
        <v>0</v>
      </c>
      <c r="BV80" s="319">
        <v>0</v>
      </c>
      <c r="BW80" s="319">
        <v>0</v>
      </c>
      <c r="BX80" s="319">
        <v>0</v>
      </c>
      <c r="BY80" s="319">
        <v>792.57</v>
      </c>
      <c r="BZ80" s="319">
        <v>0</v>
      </c>
      <c r="CA80" s="319">
        <v>0</v>
      </c>
      <c r="CB80" s="319">
        <v>0</v>
      </c>
      <c r="CC80" s="319">
        <v>10486.33</v>
      </c>
      <c r="CD80" s="319">
        <v>0</v>
      </c>
      <c r="CE80" s="28">
        <f t="shared" si="16"/>
        <v>109623.92000000004</v>
      </c>
    </row>
    <row r="81" spans="1:84" x14ac:dyDescent="0.3">
      <c r="A81" s="29" t="s">
        <v>281</v>
      </c>
      <c r="B81" s="16"/>
      <c r="C81" s="319">
        <v>0</v>
      </c>
      <c r="D81" s="319">
        <v>0</v>
      </c>
      <c r="E81" s="319">
        <v>0</v>
      </c>
      <c r="F81" s="319">
        <v>0</v>
      </c>
      <c r="G81" s="319">
        <v>0</v>
      </c>
      <c r="H81" s="319">
        <v>0</v>
      </c>
      <c r="I81" s="319">
        <v>0</v>
      </c>
      <c r="J81" s="319">
        <v>0</v>
      </c>
      <c r="K81" s="319">
        <v>0</v>
      </c>
      <c r="L81" s="319">
        <v>0</v>
      </c>
      <c r="M81" s="319">
        <v>0</v>
      </c>
      <c r="N81" s="319">
        <v>0</v>
      </c>
      <c r="O81" s="319">
        <v>0</v>
      </c>
      <c r="P81" s="319">
        <v>0</v>
      </c>
      <c r="Q81" s="319">
        <v>0</v>
      </c>
      <c r="R81" s="319">
        <v>0</v>
      </c>
      <c r="S81" s="319">
        <v>0</v>
      </c>
      <c r="T81" s="319">
        <v>0</v>
      </c>
      <c r="U81" s="319">
        <v>0</v>
      </c>
      <c r="V81" s="319">
        <v>0</v>
      </c>
      <c r="W81" s="319">
        <v>0</v>
      </c>
      <c r="X81" s="319">
        <v>0</v>
      </c>
      <c r="Y81" s="319">
        <v>0</v>
      </c>
      <c r="Z81" s="319">
        <v>0</v>
      </c>
      <c r="AA81" s="319">
        <v>0</v>
      </c>
      <c r="AB81" s="319">
        <v>0</v>
      </c>
      <c r="AC81" s="319">
        <v>0</v>
      </c>
      <c r="AD81" s="319">
        <v>0</v>
      </c>
      <c r="AE81" s="319">
        <v>0</v>
      </c>
      <c r="AF81" s="319">
        <v>0</v>
      </c>
      <c r="AG81" s="319">
        <v>0</v>
      </c>
      <c r="AH81" s="319">
        <v>0</v>
      </c>
      <c r="AI81" s="319">
        <v>0</v>
      </c>
      <c r="AJ81" s="319">
        <v>0</v>
      </c>
      <c r="AK81" s="319">
        <v>0</v>
      </c>
      <c r="AL81" s="319">
        <v>0</v>
      </c>
      <c r="AM81" s="319">
        <v>0</v>
      </c>
      <c r="AN81" s="319">
        <v>0</v>
      </c>
      <c r="AO81" s="319">
        <v>0</v>
      </c>
      <c r="AP81" s="319">
        <v>0</v>
      </c>
      <c r="AQ81" s="319">
        <v>0</v>
      </c>
      <c r="AR81" s="319">
        <v>0</v>
      </c>
      <c r="AS81" s="319">
        <v>0</v>
      </c>
      <c r="AT81" s="319">
        <v>0</v>
      </c>
      <c r="AU81" s="319">
        <v>0</v>
      </c>
      <c r="AV81" s="319">
        <v>0</v>
      </c>
      <c r="AW81" s="319">
        <v>0</v>
      </c>
      <c r="AX81" s="319">
        <v>0</v>
      </c>
      <c r="AY81" s="319">
        <v>0</v>
      </c>
      <c r="AZ81" s="319">
        <v>0</v>
      </c>
      <c r="BA81" s="319">
        <v>0</v>
      </c>
      <c r="BB81" s="319">
        <v>0</v>
      </c>
      <c r="BC81" s="319">
        <v>0</v>
      </c>
      <c r="BD81" s="319">
        <v>0</v>
      </c>
      <c r="BE81" s="319">
        <v>0</v>
      </c>
      <c r="BF81" s="319">
        <v>0</v>
      </c>
      <c r="BG81" s="319">
        <v>0</v>
      </c>
      <c r="BH81" s="319">
        <v>0</v>
      </c>
      <c r="BI81" s="319">
        <v>0</v>
      </c>
      <c r="BJ81" s="319">
        <v>0</v>
      </c>
      <c r="BK81" s="319">
        <v>0</v>
      </c>
      <c r="BL81" s="319">
        <v>0</v>
      </c>
      <c r="BM81" s="319">
        <v>0</v>
      </c>
      <c r="BN81" s="319">
        <v>0</v>
      </c>
      <c r="BO81" s="319">
        <v>0</v>
      </c>
      <c r="BP81" s="319">
        <v>0</v>
      </c>
      <c r="BQ81" s="319">
        <v>0</v>
      </c>
      <c r="BR81" s="319">
        <v>0</v>
      </c>
      <c r="BS81" s="319">
        <v>0</v>
      </c>
      <c r="BT81" s="319">
        <v>0</v>
      </c>
      <c r="BU81" s="319">
        <v>0</v>
      </c>
      <c r="BV81" s="319">
        <v>0</v>
      </c>
      <c r="BW81" s="319">
        <v>0</v>
      </c>
      <c r="BX81" s="319">
        <v>0</v>
      </c>
      <c r="BY81" s="319">
        <v>0</v>
      </c>
      <c r="BZ81" s="319">
        <v>0</v>
      </c>
      <c r="CA81" s="319">
        <v>0</v>
      </c>
      <c r="CB81" s="319">
        <v>0</v>
      </c>
      <c r="CC81" s="319">
        <v>0</v>
      </c>
      <c r="CD81" s="319">
        <v>148654.63</v>
      </c>
      <c r="CE81" s="28">
        <f t="shared" si="16"/>
        <v>148654.63</v>
      </c>
    </row>
    <row r="82" spans="1:84" x14ac:dyDescent="0.3">
      <c r="A82" s="29" t="s">
        <v>282</v>
      </c>
      <c r="B82" s="16"/>
      <c r="C82" s="319">
        <v>0</v>
      </c>
      <c r="D82" s="319">
        <v>0</v>
      </c>
      <c r="E82" s="319">
        <v>0</v>
      </c>
      <c r="F82" s="319">
        <v>0</v>
      </c>
      <c r="G82" s="319">
        <v>0</v>
      </c>
      <c r="H82" s="319">
        <v>0</v>
      </c>
      <c r="I82" s="319">
        <v>0</v>
      </c>
      <c r="J82" s="319">
        <v>0</v>
      </c>
      <c r="K82" s="319">
        <v>0</v>
      </c>
      <c r="L82" s="319">
        <v>0</v>
      </c>
      <c r="M82" s="319">
        <v>0</v>
      </c>
      <c r="N82" s="319">
        <v>0</v>
      </c>
      <c r="O82" s="319">
        <v>0</v>
      </c>
      <c r="P82" s="319">
        <v>0</v>
      </c>
      <c r="Q82" s="319">
        <v>0</v>
      </c>
      <c r="R82" s="319">
        <v>0</v>
      </c>
      <c r="S82" s="319">
        <v>0</v>
      </c>
      <c r="T82" s="319">
        <v>0</v>
      </c>
      <c r="U82" s="319">
        <v>0</v>
      </c>
      <c r="V82" s="319">
        <v>0</v>
      </c>
      <c r="W82" s="319">
        <v>0</v>
      </c>
      <c r="X82" s="319">
        <v>0</v>
      </c>
      <c r="Y82" s="319">
        <v>0</v>
      </c>
      <c r="Z82" s="319">
        <v>0</v>
      </c>
      <c r="AA82" s="319">
        <v>0</v>
      </c>
      <c r="AB82" s="319">
        <v>0</v>
      </c>
      <c r="AC82" s="319">
        <v>0</v>
      </c>
      <c r="AD82" s="319">
        <v>0</v>
      </c>
      <c r="AE82" s="319">
        <v>0</v>
      </c>
      <c r="AF82" s="319">
        <v>0</v>
      </c>
      <c r="AG82" s="319">
        <v>0</v>
      </c>
      <c r="AH82" s="319">
        <v>2565.54</v>
      </c>
      <c r="AI82" s="319">
        <v>0</v>
      </c>
      <c r="AJ82" s="319">
        <v>0</v>
      </c>
      <c r="AK82" s="319">
        <v>0</v>
      </c>
      <c r="AL82" s="319">
        <v>0</v>
      </c>
      <c r="AM82" s="319">
        <v>0</v>
      </c>
      <c r="AN82" s="319">
        <v>0</v>
      </c>
      <c r="AO82" s="319">
        <v>0</v>
      </c>
      <c r="AP82" s="319">
        <v>0</v>
      </c>
      <c r="AQ82" s="319">
        <v>0</v>
      </c>
      <c r="AR82" s="319">
        <v>0</v>
      </c>
      <c r="AS82" s="319">
        <v>0</v>
      </c>
      <c r="AT82" s="319">
        <v>0</v>
      </c>
      <c r="AU82" s="319">
        <v>0</v>
      </c>
      <c r="AV82" s="319">
        <v>0</v>
      </c>
      <c r="AW82" s="319">
        <v>0</v>
      </c>
      <c r="AX82" s="319">
        <v>0</v>
      </c>
      <c r="AY82" s="319">
        <v>0</v>
      </c>
      <c r="AZ82" s="319">
        <v>0</v>
      </c>
      <c r="BA82" s="319">
        <v>0</v>
      </c>
      <c r="BB82" s="319">
        <v>0</v>
      </c>
      <c r="BC82" s="319">
        <v>0</v>
      </c>
      <c r="BD82" s="319">
        <v>0</v>
      </c>
      <c r="BE82" s="319">
        <v>311951.61000000004</v>
      </c>
      <c r="BF82" s="319">
        <v>0</v>
      </c>
      <c r="BG82" s="319">
        <v>0</v>
      </c>
      <c r="BH82" s="319">
        <v>0</v>
      </c>
      <c r="BI82" s="319">
        <v>0</v>
      </c>
      <c r="BJ82" s="319">
        <v>0</v>
      </c>
      <c r="BK82" s="319">
        <v>0</v>
      </c>
      <c r="BL82" s="319">
        <v>0</v>
      </c>
      <c r="BM82" s="319">
        <v>0</v>
      </c>
      <c r="BN82" s="319">
        <v>0</v>
      </c>
      <c r="BO82" s="319">
        <v>0</v>
      </c>
      <c r="BP82" s="319">
        <v>0</v>
      </c>
      <c r="BQ82" s="319">
        <v>0</v>
      </c>
      <c r="BR82" s="319">
        <v>0</v>
      </c>
      <c r="BS82" s="319">
        <v>0</v>
      </c>
      <c r="BT82" s="319">
        <v>0</v>
      </c>
      <c r="BU82" s="319">
        <v>0</v>
      </c>
      <c r="BV82" s="319">
        <v>0</v>
      </c>
      <c r="BW82" s="319">
        <v>0</v>
      </c>
      <c r="BX82" s="319">
        <v>0</v>
      </c>
      <c r="BY82" s="319">
        <v>0</v>
      </c>
      <c r="BZ82" s="319">
        <v>0</v>
      </c>
      <c r="CA82" s="319">
        <v>0</v>
      </c>
      <c r="CB82" s="319">
        <v>0</v>
      </c>
      <c r="CC82" s="319">
        <v>0</v>
      </c>
      <c r="CD82" s="319">
        <v>0</v>
      </c>
      <c r="CE82" s="28">
        <f t="shared" si="16"/>
        <v>314517.15000000002</v>
      </c>
    </row>
    <row r="83" spans="1:84" x14ac:dyDescent="0.3">
      <c r="A83" s="29" t="s">
        <v>283</v>
      </c>
      <c r="B83" s="16"/>
      <c r="C83" s="310">
        <v>0</v>
      </c>
      <c r="D83" s="310">
        <v>0</v>
      </c>
      <c r="E83" s="312">
        <v>880.81</v>
      </c>
      <c r="F83" s="312">
        <v>0</v>
      </c>
      <c r="G83" s="310">
        <v>0</v>
      </c>
      <c r="H83" s="310">
        <v>0</v>
      </c>
      <c r="I83" s="312">
        <v>0</v>
      </c>
      <c r="J83" s="312">
        <v>0</v>
      </c>
      <c r="K83" s="312">
        <v>0</v>
      </c>
      <c r="L83" s="312">
        <v>0</v>
      </c>
      <c r="M83" s="310">
        <v>0</v>
      </c>
      <c r="N83" s="310">
        <v>0</v>
      </c>
      <c r="O83" s="310">
        <v>0</v>
      </c>
      <c r="P83" s="312">
        <v>780.36</v>
      </c>
      <c r="Q83" s="312">
        <v>0</v>
      </c>
      <c r="R83" s="313">
        <v>2657.05</v>
      </c>
      <c r="S83" s="312">
        <v>0</v>
      </c>
      <c r="T83" s="310">
        <v>0</v>
      </c>
      <c r="U83" s="312">
        <v>647.42999999999995</v>
      </c>
      <c r="V83" s="312">
        <v>0</v>
      </c>
      <c r="W83" s="310">
        <v>0</v>
      </c>
      <c r="X83" s="312">
        <v>0</v>
      </c>
      <c r="Y83" s="312">
        <v>2120.42</v>
      </c>
      <c r="Z83" s="312">
        <v>0</v>
      </c>
      <c r="AA83" s="312">
        <v>0</v>
      </c>
      <c r="AB83" s="312">
        <v>790</v>
      </c>
      <c r="AC83" s="312">
        <v>0</v>
      </c>
      <c r="AD83" s="312">
        <v>0</v>
      </c>
      <c r="AE83" s="312">
        <v>445</v>
      </c>
      <c r="AF83" s="312">
        <v>0</v>
      </c>
      <c r="AG83" s="312">
        <v>580</v>
      </c>
      <c r="AH83" s="312">
        <v>731.94</v>
      </c>
      <c r="AI83" s="312">
        <v>0</v>
      </c>
      <c r="AJ83" s="312">
        <v>0</v>
      </c>
      <c r="AK83" s="312">
        <v>0</v>
      </c>
      <c r="AL83" s="312">
        <v>0</v>
      </c>
      <c r="AM83" s="312">
        <v>0</v>
      </c>
      <c r="AN83" s="312">
        <v>0</v>
      </c>
      <c r="AO83" s="310">
        <v>0</v>
      </c>
      <c r="AP83" s="312">
        <v>0</v>
      </c>
      <c r="AQ83" s="310">
        <v>0</v>
      </c>
      <c r="AR83" s="310">
        <v>0</v>
      </c>
      <c r="AS83" s="310">
        <v>0</v>
      </c>
      <c r="AT83" s="310">
        <v>0</v>
      </c>
      <c r="AU83" s="312">
        <v>0</v>
      </c>
      <c r="AV83" s="312">
        <v>0</v>
      </c>
      <c r="AW83" s="312">
        <v>0</v>
      </c>
      <c r="AX83" s="312">
        <v>0</v>
      </c>
      <c r="AY83" s="312">
        <v>0</v>
      </c>
      <c r="AZ83" s="312">
        <v>128568.59</v>
      </c>
      <c r="BA83" s="312">
        <v>0</v>
      </c>
      <c r="BB83" s="312">
        <v>0</v>
      </c>
      <c r="BC83" s="312">
        <v>0</v>
      </c>
      <c r="BD83" s="312">
        <v>115.3</v>
      </c>
      <c r="BE83" s="312">
        <v>265</v>
      </c>
      <c r="BF83" s="312">
        <v>0</v>
      </c>
      <c r="BG83" s="312">
        <v>0</v>
      </c>
      <c r="BH83" s="313">
        <v>0</v>
      </c>
      <c r="BI83" s="312">
        <v>0</v>
      </c>
      <c r="BJ83" s="312">
        <v>0</v>
      </c>
      <c r="BK83" s="312">
        <v>-2753</v>
      </c>
      <c r="BL83" s="312">
        <v>56330.28</v>
      </c>
      <c r="BM83" s="312">
        <v>109649.09</v>
      </c>
      <c r="BN83" s="312">
        <v>68744.87</v>
      </c>
      <c r="BO83" s="312">
        <v>0</v>
      </c>
      <c r="BP83" s="312">
        <v>0</v>
      </c>
      <c r="BQ83" s="312">
        <v>0</v>
      </c>
      <c r="BR83" s="312">
        <v>0</v>
      </c>
      <c r="BS83" s="312">
        <v>0</v>
      </c>
      <c r="BT83" s="312">
        <v>0</v>
      </c>
      <c r="BU83" s="312">
        <v>0</v>
      </c>
      <c r="BV83" s="312">
        <v>458.92</v>
      </c>
      <c r="BW83" s="312">
        <v>0</v>
      </c>
      <c r="BX83" s="312">
        <v>0</v>
      </c>
      <c r="BY83" s="312">
        <v>0</v>
      </c>
      <c r="BZ83" s="312">
        <v>0</v>
      </c>
      <c r="CA83" s="312">
        <v>0</v>
      </c>
      <c r="CB83" s="312">
        <v>0</v>
      </c>
      <c r="CC83" s="312">
        <v>0</v>
      </c>
      <c r="CD83" s="319">
        <v>2557193.5700000003</v>
      </c>
      <c r="CE83" s="28">
        <f t="shared" si="16"/>
        <v>2928205.6300000004</v>
      </c>
    </row>
    <row r="84" spans="1:84" x14ac:dyDescent="0.3">
      <c r="A84" s="35" t="s">
        <v>284</v>
      </c>
      <c r="B84" s="16"/>
      <c r="C84" s="310">
        <v>0</v>
      </c>
      <c r="D84" s="310">
        <v>0</v>
      </c>
      <c r="E84" s="310">
        <v>0</v>
      </c>
      <c r="F84" s="310">
        <v>0</v>
      </c>
      <c r="G84" s="310">
        <v>0</v>
      </c>
      <c r="H84" s="310">
        <v>0</v>
      </c>
      <c r="I84" s="310">
        <v>0</v>
      </c>
      <c r="J84" s="310">
        <v>0</v>
      </c>
      <c r="K84" s="310">
        <v>0</v>
      </c>
      <c r="L84" s="310">
        <v>0</v>
      </c>
      <c r="M84" s="310">
        <v>0</v>
      </c>
      <c r="N84" s="310">
        <v>0</v>
      </c>
      <c r="O84" s="310">
        <v>0</v>
      </c>
      <c r="P84" s="310">
        <v>0</v>
      </c>
      <c r="Q84" s="310">
        <v>0</v>
      </c>
      <c r="R84" s="310">
        <v>0</v>
      </c>
      <c r="S84" s="310">
        <v>0</v>
      </c>
      <c r="T84" s="310">
        <v>0</v>
      </c>
      <c r="U84" s="310">
        <v>0</v>
      </c>
      <c r="V84" s="310">
        <v>0</v>
      </c>
      <c r="W84" s="310">
        <v>0</v>
      </c>
      <c r="X84" s="310">
        <v>0</v>
      </c>
      <c r="Y84" s="310">
        <v>0</v>
      </c>
      <c r="Z84" s="310">
        <v>0</v>
      </c>
      <c r="AA84" s="310">
        <v>0</v>
      </c>
      <c r="AB84" s="310">
        <v>0</v>
      </c>
      <c r="AC84" s="310">
        <v>0</v>
      </c>
      <c r="AD84" s="310">
        <v>0</v>
      </c>
      <c r="AE84" s="310">
        <v>0</v>
      </c>
      <c r="AF84" s="310">
        <v>0</v>
      </c>
      <c r="AG84" s="310">
        <v>0</v>
      </c>
      <c r="AH84" s="310">
        <v>0</v>
      </c>
      <c r="AI84" s="310">
        <v>0</v>
      </c>
      <c r="AJ84" s="310">
        <v>0</v>
      </c>
      <c r="AK84" s="310">
        <v>0</v>
      </c>
      <c r="AL84" s="310">
        <v>0</v>
      </c>
      <c r="AM84" s="310">
        <v>0</v>
      </c>
      <c r="AN84" s="310">
        <v>0</v>
      </c>
      <c r="AO84" s="310">
        <v>0</v>
      </c>
      <c r="AP84" s="310">
        <v>0</v>
      </c>
      <c r="AQ84" s="310">
        <v>0</v>
      </c>
      <c r="AR84" s="310">
        <v>0</v>
      </c>
      <c r="AS84" s="310">
        <v>0</v>
      </c>
      <c r="AT84" s="310">
        <v>0</v>
      </c>
      <c r="AU84" s="310">
        <v>0</v>
      </c>
      <c r="AV84" s="310">
        <v>0</v>
      </c>
      <c r="AW84" s="310">
        <v>0</v>
      </c>
      <c r="AX84" s="310">
        <v>0</v>
      </c>
      <c r="AY84" s="310">
        <v>0</v>
      </c>
      <c r="AZ84" s="310">
        <v>0</v>
      </c>
      <c r="BA84" s="310">
        <v>0</v>
      </c>
      <c r="BB84" s="310">
        <v>0</v>
      </c>
      <c r="BC84" s="310">
        <v>0</v>
      </c>
      <c r="BD84" s="310">
        <v>0</v>
      </c>
      <c r="BE84" s="310">
        <v>0</v>
      </c>
      <c r="BF84" s="310">
        <v>0</v>
      </c>
      <c r="BG84" s="310">
        <v>0</v>
      </c>
      <c r="BH84" s="310">
        <v>0</v>
      </c>
      <c r="BI84" s="310">
        <v>0</v>
      </c>
      <c r="BJ84" s="310">
        <v>0</v>
      </c>
      <c r="BK84" s="310">
        <v>0</v>
      </c>
      <c r="BL84" s="310">
        <v>0</v>
      </c>
      <c r="BM84" s="310">
        <v>0</v>
      </c>
      <c r="BN84" s="310">
        <v>0</v>
      </c>
      <c r="BO84" s="310">
        <v>0</v>
      </c>
      <c r="BP84" s="310">
        <v>0</v>
      </c>
      <c r="BQ84" s="310">
        <v>0</v>
      </c>
      <c r="BR84" s="310">
        <v>0</v>
      </c>
      <c r="BS84" s="310">
        <v>0</v>
      </c>
      <c r="BT84" s="310">
        <v>0</v>
      </c>
      <c r="BU84" s="310">
        <v>0</v>
      </c>
      <c r="BV84" s="310">
        <v>0</v>
      </c>
      <c r="BW84" s="310">
        <v>0</v>
      </c>
      <c r="BX84" s="310">
        <v>0</v>
      </c>
      <c r="BY84" s="310">
        <v>0</v>
      </c>
      <c r="BZ84" s="310">
        <v>0</v>
      </c>
      <c r="CA84" s="310">
        <v>0</v>
      </c>
      <c r="CB84" s="310">
        <v>0</v>
      </c>
      <c r="CC84" s="310">
        <v>0</v>
      </c>
      <c r="CD84" s="319">
        <v>0</v>
      </c>
      <c r="CE84" s="28">
        <f t="shared" si="16"/>
        <v>0</v>
      </c>
    </row>
    <row r="85" spans="1:84" x14ac:dyDescent="0.3">
      <c r="A85" s="35" t="s">
        <v>285</v>
      </c>
      <c r="B85" s="28"/>
      <c r="C85" s="28">
        <f t="shared" ref="C85:AH85" si="17">SUM(C61:C69)-C84</f>
        <v>0</v>
      </c>
      <c r="D85" s="28">
        <f t="shared" si="17"/>
        <v>0</v>
      </c>
      <c r="E85" s="28">
        <f t="shared" si="17"/>
        <v>3556591.9899999998</v>
      </c>
      <c r="F85" s="28">
        <f t="shared" si="17"/>
        <v>0</v>
      </c>
      <c r="G85" s="28">
        <f t="shared" si="17"/>
        <v>0</v>
      </c>
      <c r="H85" s="28">
        <f t="shared" si="17"/>
        <v>0</v>
      </c>
      <c r="I85" s="28">
        <f t="shared" si="17"/>
        <v>0</v>
      </c>
      <c r="J85" s="28">
        <f t="shared" si="17"/>
        <v>3529</v>
      </c>
      <c r="K85" s="28">
        <f t="shared" si="17"/>
        <v>0</v>
      </c>
      <c r="L85" s="28">
        <f t="shared" si="17"/>
        <v>0</v>
      </c>
      <c r="M85" s="28">
        <f t="shared" si="17"/>
        <v>0</v>
      </c>
      <c r="N85" s="28">
        <f t="shared" si="17"/>
        <v>0</v>
      </c>
      <c r="O85" s="28">
        <f t="shared" si="17"/>
        <v>1268630.9099999999</v>
      </c>
      <c r="P85" s="28">
        <f t="shared" si="17"/>
        <v>895447.75</v>
      </c>
      <c r="Q85" s="28">
        <f t="shared" si="17"/>
        <v>0</v>
      </c>
      <c r="R85" s="28">
        <f t="shared" si="17"/>
        <v>1126483.95</v>
      </c>
      <c r="S85" s="28">
        <f t="shared" si="17"/>
        <v>99957.989999999991</v>
      </c>
      <c r="T85" s="28">
        <f t="shared" si="17"/>
        <v>0</v>
      </c>
      <c r="U85" s="28">
        <f t="shared" si="17"/>
        <v>1520469.6099999999</v>
      </c>
      <c r="V85" s="28">
        <f t="shared" si="17"/>
        <v>132.80000000000001</v>
      </c>
      <c r="W85" s="28">
        <f t="shared" si="17"/>
        <v>0</v>
      </c>
      <c r="X85" s="28">
        <f t="shared" si="17"/>
        <v>0</v>
      </c>
      <c r="Y85" s="28">
        <f t="shared" si="17"/>
        <v>1757623.9199999997</v>
      </c>
      <c r="Z85" s="28">
        <f t="shared" si="17"/>
        <v>0</v>
      </c>
      <c r="AA85" s="28">
        <f t="shared" si="17"/>
        <v>0</v>
      </c>
      <c r="AB85" s="28">
        <f t="shared" si="17"/>
        <v>678820.7699999999</v>
      </c>
      <c r="AC85" s="28">
        <f t="shared" si="17"/>
        <v>335677.74</v>
      </c>
      <c r="AD85" s="28">
        <f t="shared" si="17"/>
        <v>0</v>
      </c>
      <c r="AE85" s="28">
        <f t="shared" si="17"/>
        <v>652656.72</v>
      </c>
      <c r="AF85" s="28">
        <f t="shared" si="17"/>
        <v>0</v>
      </c>
      <c r="AG85" s="28">
        <f t="shared" si="17"/>
        <v>3022594.72</v>
      </c>
      <c r="AH85" s="28">
        <f t="shared" si="17"/>
        <v>804767.09</v>
      </c>
      <c r="AI85" s="28">
        <f t="shared" ref="AI85:BN85" si="18">SUM(AI61:AI69)-AI84</f>
        <v>0</v>
      </c>
      <c r="AJ85" s="28">
        <f t="shared" si="18"/>
        <v>0</v>
      </c>
      <c r="AK85" s="28">
        <f t="shared" si="18"/>
        <v>0</v>
      </c>
      <c r="AL85" s="28">
        <f t="shared" si="18"/>
        <v>0</v>
      </c>
      <c r="AM85" s="28">
        <f t="shared" si="18"/>
        <v>0</v>
      </c>
      <c r="AN85" s="28">
        <f t="shared" si="18"/>
        <v>0</v>
      </c>
      <c r="AO85" s="28">
        <f t="shared" si="18"/>
        <v>0</v>
      </c>
      <c r="AP85" s="28">
        <f t="shared" si="18"/>
        <v>0</v>
      </c>
      <c r="AQ85" s="28">
        <f t="shared" si="18"/>
        <v>0</v>
      </c>
      <c r="AR85" s="28">
        <f t="shared" si="18"/>
        <v>0</v>
      </c>
      <c r="AS85" s="28">
        <f t="shared" si="18"/>
        <v>0</v>
      </c>
      <c r="AT85" s="28">
        <f t="shared" si="18"/>
        <v>0</v>
      </c>
      <c r="AU85" s="28">
        <f t="shared" si="18"/>
        <v>0</v>
      </c>
      <c r="AV85" s="28">
        <f t="shared" si="18"/>
        <v>454638.16</v>
      </c>
      <c r="AW85" s="28">
        <f t="shared" si="18"/>
        <v>0</v>
      </c>
      <c r="AX85" s="28">
        <f t="shared" si="18"/>
        <v>0</v>
      </c>
      <c r="AY85" s="28">
        <f t="shared" si="18"/>
        <v>580.08000000000004</v>
      </c>
      <c r="AZ85" s="28">
        <f t="shared" si="18"/>
        <v>670636.67000000004</v>
      </c>
      <c r="BA85" s="28">
        <f t="shared" si="18"/>
        <v>11137</v>
      </c>
      <c r="BB85" s="28">
        <f t="shared" si="18"/>
        <v>0</v>
      </c>
      <c r="BC85" s="28">
        <f t="shared" si="18"/>
        <v>0</v>
      </c>
      <c r="BD85" s="28">
        <f t="shared" si="18"/>
        <v>169508.66</v>
      </c>
      <c r="BE85" s="28">
        <f t="shared" si="18"/>
        <v>1048083.15</v>
      </c>
      <c r="BF85" s="28">
        <f t="shared" si="18"/>
        <v>629603.19000000006</v>
      </c>
      <c r="BG85" s="28">
        <f t="shared" si="18"/>
        <v>0</v>
      </c>
      <c r="BH85" s="28">
        <f t="shared" si="18"/>
        <v>0</v>
      </c>
      <c r="BI85" s="28">
        <f t="shared" si="18"/>
        <v>0</v>
      </c>
      <c r="BJ85" s="28">
        <f t="shared" si="18"/>
        <v>0</v>
      </c>
      <c r="BK85" s="28">
        <f t="shared" si="18"/>
        <v>329404.61000000004</v>
      </c>
      <c r="BL85" s="28">
        <f t="shared" si="18"/>
        <v>438783.4</v>
      </c>
      <c r="BM85" s="28">
        <f t="shared" si="18"/>
        <v>1543267.4100000001</v>
      </c>
      <c r="BN85" s="28">
        <f t="shared" si="18"/>
        <v>1207411.8299999998</v>
      </c>
      <c r="BO85" s="28">
        <f t="shared" ref="BO85:CD85" si="19">SUM(BO61:BO69)-BO84</f>
        <v>0</v>
      </c>
      <c r="BP85" s="28">
        <f t="shared" si="19"/>
        <v>0</v>
      </c>
      <c r="BQ85" s="28">
        <f t="shared" si="19"/>
        <v>0</v>
      </c>
      <c r="BR85" s="28">
        <f t="shared" si="19"/>
        <v>0</v>
      </c>
      <c r="BS85" s="28">
        <f t="shared" si="19"/>
        <v>0</v>
      </c>
      <c r="BT85" s="28">
        <f t="shared" si="19"/>
        <v>0</v>
      </c>
      <c r="BU85" s="28">
        <f t="shared" si="19"/>
        <v>0</v>
      </c>
      <c r="BV85" s="28">
        <f t="shared" si="19"/>
        <v>669929.71000000008</v>
      </c>
      <c r="BW85" s="28">
        <f t="shared" si="19"/>
        <v>0</v>
      </c>
      <c r="BX85" s="28">
        <f t="shared" si="19"/>
        <v>0</v>
      </c>
      <c r="BY85" s="28">
        <f t="shared" si="19"/>
        <v>246152.85</v>
      </c>
      <c r="BZ85" s="28">
        <f t="shared" si="19"/>
        <v>0</v>
      </c>
      <c r="CA85" s="28">
        <f t="shared" si="19"/>
        <v>0</v>
      </c>
      <c r="CB85" s="28">
        <f t="shared" si="19"/>
        <v>0</v>
      </c>
      <c r="CC85" s="28">
        <f t="shared" si="19"/>
        <v>39447.21</v>
      </c>
      <c r="CD85" s="28">
        <f t="shared" si="19"/>
        <v>2920526.12</v>
      </c>
      <c r="CE85" s="28">
        <f t="shared" si="16"/>
        <v>26102495.010000002</v>
      </c>
    </row>
    <row r="86" spans="1:84" x14ac:dyDescent="0.3">
      <c r="A86" s="35" t="s">
        <v>286</v>
      </c>
      <c r="B86" s="28"/>
      <c r="C86" s="25" t="s">
        <v>248</v>
      </c>
      <c r="D86" s="25" t="s">
        <v>248</v>
      </c>
      <c r="E86" s="25" t="s">
        <v>248</v>
      </c>
      <c r="F86" s="25" t="s">
        <v>248</v>
      </c>
      <c r="G86" s="25" t="s">
        <v>248</v>
      </c>
      <c r="H86" s="25" t="s">
        <v>248</v>
      </c>
      <c r="I86" s="25" t="s">
        <v>248</v>
      </c>
      <c r="J86" s="25" t="s">
        <v>248</v>
      </c>
      <c r="K86" s="32" t="s">
        <v>248</v>
      </c>
      <c r="L86" s="25" t="s">
        <v>248</v>
      </c>
      <c r="M86" s="25" t="s">
        <v>248</v>
      </c>
      <c r="N86" s="25" t="s">
        <v>248</v>
      </c>
      <c r="O86" s="25" t="s">
        <v>248</v>
      </c>
      <c r="P86" s="25" t="s">
        <v>248</v>
      </c>
      <c r="Q86" s="25" t="s">
        <v>248</v>
      </c>
      <c r="R86" s="25" t="s">
        <v>248</v>
      </c>
      <c r="S86" s="25" t="s">
        <v>248</v>
      </c>
      <c r="T86" s="25" t="s">
        <v>248</v>
      </c>
      <c r="U86" s="25" t="s">
        <v>248</v>
      </c>
      <c r="V86" s="25" t="s">
        <v>248</v>
      </c>
      <c r="W86" s="25" t="s">
        <v>248</v>
      </c>
      <c r="X86" s="25" t="s">
        <v>248</v>
      </c>
      <c r="Y86" s="25" t="s">
        <v>248</v>
      </c>
      <c r="Z86" s="25" t="s">
        <v>248</v>
      </c>
      <c r="AA86" s="25" t="s">
        <v>248</v>
      </c>
      <c r="AB86" s="25" t="s">
        <v>248</v>
      </c>
      <c r="AC86" s="25" t="s">
        <v>248</v>
      </c>
      <c r="AD86" s="25" t="s">
        <v>248</v>
      </c>
      <c r="AE86" s="25" t="s">
        <v>248</v>
      </c>
      <c r="AF86" s="25" t="s">
        <v>248</v>
      </c>
      <c r="AG86" s="25" t="s">
        <v>248</v>
      </c>
      <c r="AH86" s="25" t="s">
        <v>248</v>
      </c>
      <c r="AI86" s="25" t="s">
        <v>248</v>
      </c>
      <c r="AJ86" s="25" t="s">
        <v>248</v>
      </c>
      <c r="AK86" s="25" t="s">
        <v>248</v>
      </c>
      <c r="AL86" s="25" t="s">
        <v>248</v>
      </c>
      <c r="AM86" s="25" t="s">
        <v>248</v>
      </c>
      <c r="AN86" s="25" t="s">
        <v>248</v>
      </c>
      <c r="AO86" s="25" t="s">
        <v>248</v>
      </c>
      <c r="AP86" s="25" t="s">
        <v>248</v>
      </c>
      <c r="AQ86" s="25" t="s">
        <v>248</v>
      </c>
      <c r="AR86" s="25" t="s">
        <v>248</v>
      </c>
      <c r="AS86" s="25" t="s">
        <v>248</v>
      </c>
      <c r="AT86" s="25" t="s">
        <v>248</v>
      </c>
      <c r="AU86" s="25" t="s">
        <v>248</v>
      </c>
      <c r="AV86" s="25" t="s">
        <v>248</v>
      </c>
      <c r="AW86" s="25" t="s">
        <v>248</v>
      </c>
      <c r="AX86" s="25" t="s">
        <v>248</v>
      </c>
      <c r="AY86" s="25" t="s">
        <v>248</v>
      </c>
      <c r="AZ86" s="25" t="s">
        <v>248</v>
      </c>
      <c r="BA86" s="25" t="s">
        <v>248</v>
      </c>
      <c r="BB86" s="25" t="s">
        <v>248</v>
      </c>
      <c r="BC86" s="25" t="s">
        <v>248</v>
      </c>
      <c r="BD86" s="25" t="s">
        <v>248</v>
      </c>
      <c r="BE86" s="25" t="s">
        <v>248</v>
      </c>
      <c r="BF86" s="25" t="s">
        <v>248</v>
      </c>
      <c r="BG86" s="25" t="s">
        <v>248</v>
      </c>
      <c r="BH86" s="25" t="s">
        <v>248</v>
      </c>
      <c r="BI86" s="25" t="s">
        <v>248</v>
      </c>
      <c r="BJ86" s="25" t="s">
        <v>248</v>
      </c>
      <c r="BK86" s="25" t="s">
        <v>248</v>
      </c>
      <c r="BL86" s="25" t="s">
        <v>248</v>
      </c>
      <c r="BM86" s="25" t="s">
        <v>248</v>
      </c>
      <c r="BN86" s="25" t="s">
        <v>248</v>
      </c>
      <c r="BO86" s="25" t="s">
        <v>248</v>
      </c>
      <c r="BP86" s="25" t="s">
        <v>248</v>
      </c>
      <c r="BQ86" s="25" t="s">
        <v>248</v>
      </c>
      <c r="BR86" s="25" t="s">
        <v>248</v>
      </c>
      <c r="BS86" s="25" t="s">
        <v>248</v>
      </c>
      <c r="BT86" s="25" t="s">
        <v>248</v>
      </c>
      <c r="BU86" s="25" t="s">
        <v>248</v>
      </c>
      <c r="BV86" s="25" t="s">
        <v>248</v>
      </c>
      <c r="BW86" s="25" t="s">
        <v>248</v>
      </c>
      <c r="BX86" s="25" t="s">
        <v>248</v>
      </c>
      <c r="BY86" s="25" t="s">
        <v>248</v>
      </c>
      <c r="BZ86" s="25" t="s">
        <v>248</v>
      </c>
      <c r="CA86" s="25" t="s">
        <v>248</v>
      </c>
      <c r="CB86" s="25" t="s">
        <v>248</v>
      </c>
      <c r="CC86" s="25" t="s">
        <v>248</v>
      </c>
      <c r="CD86" s="25" t="s">
        <v>248</v>
      </c>
      <c r="CE86" s="319">
        <v>1643345.56</v>
      </c>
    </row>
    <row r="87" spans="1:84" x14ac:dyDescent="0.3">
      <c r="A87" s="35" t="s">
        <v>287</v>
      </c>
      <c r="B87" s="16"/>
      <c r="C87" s="310">
        <v>0</v>
      </c>
      <c r="D87" s="310">
        <v>0</v>
      </c>
      <c r="E87" s="310">
        <v>2085603.5</v>
      </c>
      <c r="F87" s="310">
        <v>0</v>
      </c>
      <c r="G87" s="310">
        <v>0</v>
      </c>
      <c r="H87" s="310">
        <v>0</v>
      </c>
      <c r="I87" s="310">
        <v>0</v>
      </c>
      <c r="J87" s="310">
        <v>1252872.5</v>
      </c>
      <c r="K87" s="310">
        <v>0</v>
      </c>
      <c r="L87" s="310">
        <v>0</v>
      </c>
      <c r="M87" s="310">
        <v>0</v>
      </c>
      <c r="N87" s="310">
        <v>0</v>
      </c>
      <c r="O87" s="310">
        <v>4844013.75</v>
      </c>
      <c r="P87" s="310">
        <v>2385742</v>
      </c>
      <c r="Q87" s="310">
        <v>0</v>
      </c>
      <c r="R87" s="310">
        <v>1016520.5</v>
      </c>
      <c r="S87" s="310">
        <v>0</v>
      </c>
      <c r="T87" s="310">
        <v>-6032</v>
      </c>
      <c r="U87" s="310">
        <v>1430117.25</v>
      </c>
      <c r="V87" s="310">
        <v>0</v>
      </c>
      <c r="W87" s="310">
        <v>0</v>
      </c>
      <c r="X87" s="310">
        <v>0</v>
      </c>
      <c r="Y87" s="310">
        <v>144842.5</v>
      </c>
      <c r="Z87" s="310">
        <v>0</v>
      </c>
      <c r="AA87" s="310">
        <v>0</v>
      </c>
      <c r="AB87" s="310">
        <v>491537.1</v>
      </c>
      <c r="AC87" s="310">
        <v>69477.5</v>
      </c>
      <c r="AD87" s="310">
        <v>0</v>
      </c>
      <c r="AE87" s="310">
        <v>15212</v>
      </c>
      <c r="AF87" s="310">
        <v>0</v>
      </c>
      <c r="AG87" s="310">
        <v>7762.25</v>
      </c>
      <c r="AH87" s="310">
        <v>72629.149999999994</v>
      </c>
      <c r="AI87" s="310">
        <v>0</v>
      </c>
      <c r="AJ87" s="310">
        <v>0</v>
      </c>
      <c r="AK87" s="310">
        <v>0</v>
      </c>
      <c r="AL87" s="310">
        <v>0</v>
      </c>
      <c r="AM87" s="310">
        <v>0</v>
      </c>
      <c r="AN87" s="310">
        <v>0</v>
      </c>
      <c r="AO87" s="310">
        <v>0</v>
      </c>
      <c r="AP87" s="310">
        <v>0</v>
      </c>
      <c r="AQ87" s="310">
        <v>0</v>
      </c>
      <c r="AR87" s="310">
        <v>0</v>
      </c>
      <c r="AS87" s="310">
        <v>0</v>
      </c>
      <c r="AT87" s="310">
        <v>0</v>
      </c>
      <c r="AU87" s="310">
        <v>0</v>
      </c>
      <c r="AV87" s="310">
        <v>0</v>
      </c>
      <c r="AW87" s="25" t="s">
        <v>248</v>
      </c>
      <c r="AX87" s="25" t="s">
        <v>248</v>
      </c>
      <c r="AY87" s="25" t="s">
        <v>248</v>
      </c>
      <c r="AZ87" s="25" t="s">
        <v>248</v>
      </c>
      <c r="BA87" s="25" t="s">
        <v>248</v>
      </c>
      <c r="BB87" s="25" t="s">
        <v>248</v>
      </c>
      <c r="BC87" s="25" t="s">
        <v>248</v>
      </c>
      <c r="BD87" s="25" t="s">
        <v>248</v>
      </c>
      <c r="BE87" s="25" t="s">
        <v>248</v>
      </c>
      <c r="BF87" s="25" t="s">
        <v>248</v>
      </c>
      <c r="BG87" s="25" t="s">
        <v>248</v>
      </c>
      <c r="BH87" s="25" t="s">
        <v>248</v>
      </c>
      <c r="BI87" s="25" t="s">
        <v>248</v>
      </c>
      <c r="BJ87" s="25" t="s">
        <v>248</v>
      </c>
      <c r="BK87" s="25" t="s">
        <v>248</v>
      </c>
      <c r="BL87" s="25" t="s">
        <v>248</v>
      </c>
      <c r="BM87" s="25" t="s">
        <v>248</v>
      </c>
      <c r="BN87" s="25" t="s">
        <v>248</v>
      </c>
      <c r="BO87" s="25" t="s">
        <v>248</v>
      </c>
      <c r="BP87" s="25" t="s">
        <v>248</v>
      </c>
      <c r="BQ87" s="25" t="s">
        <v>248</v>
      </c>
      <c r="BR87" s="25" t="s">
        <v>248</v>
      </c>
      <c r="BS87" s="25" t="s">
        <v>248</v>
      </c>
      <c r="BT87" s="25" t="s">
        <v>248</v>
      </c>
      <c r="BU87" s="25" t="s">
        <v>248</v>
      </c>
      <c r="BV87" s="25" t="s">
        <v>248</v>
      </c>
      <c r="BW87" s="25" t="s">
        <v>248</v>
      </c>
      <c r="BX87" s="25" t="s">
        <v>248</v>
      </c>
      <c r="BY87" s="25" t="s">
        <v>248</v>
      </c>
      <c r="BZ87" s="25" t="s">
        <v>248</v>
      </c>
      <c r="CA87" s="25" t="s">
        <v>248</v>
      </c>
      <c r="CB87" s="25" t="s">
        <v>248</v>
      </c>
      <c r="CC87" s="25" t="s">
        <v>248</v>
      </c>
      <c r="CD87" s="25" t="s">
        <v>248</v>
      </c>
      <c r="CE87" s="28">
        <f t="shared" ref="CE87:CE94" si="20">SUM(C87:CD87)</f>
        <v>13810298</v>
      </c>
    </row>
    <row r="88" spans="1:84" x14ac:dyDescent="0.3">
      <c r="A88" s="35" t="s">
        <v>288</v>
      </c>
      <c r="B88" s="16"/>
      <c r="C88" s="310">
        <v>0</v>
      </c>
      <c r="D88" s="310">
        <v>0</v>
      </c>
      <c r="E88" s="310">
        <v>605658.75</v>
      </c>
      <c r="F88" s="310">
        <v>0</v>
      </c>
      <c r="G88" s="310">
        <v>0</v>
      </c>
      <c r="H88" s="310">
        <v>0</v>
      </c>
      <c r="I88" s="310">
        <v>0</v>
      </c>
      <c r="J88" s="310">
        <v>13515</v>
      </c>
      <c r="K88" s="310">
        <v>0</v>
      </c>
      <c r="L88" s="310">
        <v>0</v>
      </c>
      <c r="M88" s="310">
        <v>0</v>
      </c>
      <c r="N88" s="310">
        <v>0</v>
      </c>
      <c r="O88" s="310">
        <v>145302.5</v>
      </c>
      <c r="P88" s="310">
        <v>1492124.5</v>
      </c>
      <c r="Q88" s="310">
        <v>0</v>
      </c>
      <c r="R88" s="310">
        <v>1807824</v>
      </c>
      <c r="S88" s="310">
        <v>24</v>
      </c>
      <c r="T88" s="310">
        <v>6032</v>
      </c>
      <c r="U88" s="310">
        <v>3375376.61</v>
      </c>
      <c r="V88" s="310">
        <v>0</v>
      </c>
      <c r="W88" s="310">
        <v>0</v>
      </c>
      <c r="X88" s="310">
        <v>1928</v>
      </c>
      <c r="Y88" s="310">
        <v>8874721.75</v>
      </c>
      <c r="Z88" s="310">
        <v>0</v>
      </c>
      <c r="AA88" s="310">
        <v>0</v>
      </c>
      <c r="AB88" s="310">
        <v>846559.07</v>
      </c>
      <c r="AC88" s="310">
        <v>139046.5</v>
      </c>
      <c r="AD88" s="310">
        <v>0</v>
      </c>
      <c r="AE88" s="310">
        <v>1012971.5</v>
      </c>
      <c r="AF88" s="310">
        <v>0</v>
      </c>
      <c r="AG88" s="310">
        <v>11812921.25</v>
      </c>
      <c r="AH88" s="310">
        <v>1257882.75</v>
      </c>
      <c r="AI88" s="310">
        <v>0</v>
      </c>
      <c r="AJ88" s="310">
        <v>0</v>
      </c>
      <c r="AK88" s="310">
        <v>0</v>
      </c>
      <c r="AL88" s="310">
        <v>0</v>
      </c>
      <c r="AM88" s="310">
        <v>0</v>
      </c>
      <c r="AN88" s="310">
        <v>0</v>
      </c>
      <c r="AO88" s="310">
        <v>0</v>
      </c>
      <c r="AP88" s="310">
        <v>0</v>
      </c>
      <c r="AQ88" s="310">
        <v>0</v>
      </c>
      <c r="AR88" s="310">
        <v>0</v>
      </c>
      <c r="AS88" s="310">
        <v>0</v>
      </c>
      <c r="AT88" s="310">
        <v>0</v>
      </c>
      <c r="AU88" s="310">
        <v>0</v>
      </c>
      <c r="AV88" s="310">
        <v>783835.4</v>
      </c>
      <c r="AW88" s="25" t="s">
        <v>248</v>
      </c>
      <c r="AX88" s="25" t="s">
        <v>248</v>
      </c>
      <c r="AY88" s="25" t="s">
        <v>248</v>
      </c>
      <c r="AZ88" s="25" t="s">
        <v>248</v>
      </c>
      <c r="BA88" s="25" t="s">
        <v>248</v>
      </c>
      <c r="BB88" s="25" t="s">
        <v>248</v>
      </c>
      <c r="BC88" s="25" t="s">
        <v>248</v>
      </c>
      <c r="BD88" s="25" t="s">
        <v>248</v>
      </c>
      <c r="BE88" s="25" t="s">
        <v>248</v>
      </c>
      <c r="BF88" s="25" t="s">
        <v>248</v>
      </c>
      <c r="BG88" s="25" t="s">
        <v>248</v>
      </c>
      <c r="BH88" s="25" t="s">
        <v>248</v>
      </c>
      <c r="BI88" s="25" t="s">
        <v>248</v>
      </c>
      <c r="BJ88" s="25" t="s">
        <v>248</v>
      </c>
      <c r="BK88" s="25" t="s">
        <v>248</v>
      </c>
      <c r="BL88" s="25" t="s">
        <v>248</v>
      </c>
      <c r="BM88" s="25" t="s">
        <v>248</v>
      </c>
      <c r="BN88" s="25" t="s">
        <v>248</v>
      </c>
      <c r="BO88" s="25" t="s">
        <v>248</v>
      </c>
      <c r="BP88" s="25" t="s">
        <v>248</v>
      </c>
      <c r="BQ88" s="25" t="s">
        <v>248</v>
      </c>
      <c r="BR88" s="25" t="s">
        <v>248</v>
      </c>
      <c r="BS88" s="25" t="s">
        <v>248</v>
      </c>
      <c r="BT88" s="25" t="s">
        <v>248</v>
      </c>
      <c r="BU88" s="25" t="s">
        <v>248</v>
      </c>
      <c r="BV88" s="25" t="s">
        <v>248</v>
      </c>
      <c r="BW88" s="25" t="s">
        <v>248</v>
      </c>
      <c r="BX88" s="25" t="s">
        <v>248</v>
      </c>
      <c r="BY88" s="25" t="s">
        <v>248</v>
      </c>
      <c r="BZ88" s="25" t="s">
        <v>248</v>
      </c>
      <c r="CA88" s="25" t="s">
        <v>248</v>
      </c>
      <c r="CB88" s="25" t="s">
        <v>248</v>
      </c>
      <c r="CC88" s="25" t="s">
        <v>248</v>
      </c>
      <c r="CD88" s="25" t="s">
        <v>248</v>
      </c>
      <c r="CE88" s="28">
        <f t="shared" si="20"/>
        <v>32175723.579999998</v>
      </c>
    </row>
    <row r="89" spans="1:84" x14ac:dyDescent="0.3">
      <c r="A89" s="22" t="s">
        <v>289</v>
      </c>
      <c r="B89" s="16"/>
      <c r="C89" s="28">
        <f t="shared" ref="C89:AV89" si="21">C87+C88</f>
        <v>0</v>
      </c>
      <c r="D89" s="28">
        <f t="shared" si="21"/>
        <v>0</v>
      </c>
      <c r="E89" s="28">
        <f t="shared" si="21"/>
        <v>2691262.25</v>
      </c>
      <c r="F89" s="28">
        <f t="shared" si="21"/>
        <v>0</v>
      </c>
      <c r="G89" s="28">
        <f t="shared" si="21"/>
        <v>0</v>
      </c>
      <c r="H89" s="28">
        <f t="shared" si="21"/>
        <v>0</v>
      </c>
      <c r="I89" s="28">
        <f t="shared" si="21"/>
        <v>0</v>
      </c>
      <c r="J89" s="28">
        <f t="shared" si="21"/>
        <v>1266387.5</v>
      </c>
      <c r="K89" s="28">
        <f t="shared" si="21"/>
        <v>0</v>
      </c>
      <c r="L89" s="28">
        <f t="shared" si="21"/>
        <v>0</v>
      </c>
      <c r="M89" s="28">
        <f t="shared" si="21"/>
        <v>0</v>
      </c>
      <c r="N89" s="28">
        <f t="shared" si="21"/>
        <v>0</v>
      </c>
      <c r="O89" s="28">
        <f t="shared" si="21"/>
        <v>4989316.25</v>
      </c>
      <c r="P89" s="28">
        <f t="shared" si="21"/>
        <v>3877866.5</v>
      </c>
      <c r="Q89" s="28">
        <f t="shared" si="21"/>
        <v>0</v>
      </c>
      <c r="R89" s="28">
        <f t="shared" si="21"/>
        <v>2824344.5</v>
      </c>
      <c r="S89" s="28">
        <f t="shared" si="21"/>
        <v>24</v>
      </c>
      <c r="T89" s="28">
        <f t="shared" si="21"/>
        <v>0</v>
      </c>
      <c r="U89" s="28">
        <f t="shared" si="21"/>
        <v>4805493.8599999994</v>
      </c>
      <c r="V89" s="28">
        <f t="shared" si="21"/>
        <v>0</v>
      </c>
      <c r="W89" s="28">
        <f t="shared" si="21"/>
        <v>0</v>
      </c>
      <c r="X89" s="28">
        <f t="shared" si="21"/>
        <v>1928</v>
      </c>
      <c r="Y89" s="28">
        <f t="shared" si="21"/>
        <v>9019564.25</v>
      </c>
      <c r="Z89" s="28">
        <f t="shared" si="21"/>
        <v>0</v>
      </c>
      <c r="AA89" s="28">
        <f t="shared" si="21"/>
        <v>0</v>
      </c>
      <c r="AB89" s="28">
        <f t="shared" si="21"/>
        <v>1338096.17</v>
      </c>
      <c r="AC89" s="28">
        <f t="shared" si="21"/>
        <v>208524</v>
      </c>
      <c r="AD89" s="28">
        <f t="shared" si="21"/>
        <v>0</v>
      </c>
      <c r="AE89" s="28">
        <f t="shared" si="21"/>
        <v>1028183.5</v>
      </c>
      <c r="AF89" s="28">
        <f t="shared" si="21"/>
        <v>0</v>
      </c>
      <c r="AG89" s="28">
        <f t="shared" si="21"/>
        <v>11820683.5</v>
      </c>
      <c r="AH89" s="28">
        <f t="shared" si="21"/>
        <v>1330511.8999999999</v>
      </c>
      <c r="AI89" s="28">
        <f t="shared" si="21"/>
        <v>0</v>
      </c>
      <c r="AJ89" s="28">
        <f t="shared" si="21"/>
        <v>0</v>
      </c>
      <c r="AK89" s="28">
        <f t="shared" si="21"/>
        <v>0</v>
      </c>
      <c r="AL89" s="28">
        <f t="shared" si="21"/>
        <v>0</v>
      </c>
      <c r="AM89" s="28">
        <f t="shared" si="21"/>
        <v>0</v>
      </c>
      <c r="AN89" s="28">
        <f t="shared" si="21"/>
        <v>0</v>
      </c>
      <c r="AO89" s="28">
        <f t="shared" si="21"/>
        <v>0</v>
      </c>
      <c r="AP89" s="28">
        <f t="shared" si="21"/>
        <v>0</v>
      </c>
      <c r="AQ89" s="28">
        <f t="shared" si="21"/>
        <v>0</v>
      </c>
      <c r="AR89" s="28">
        <f t="shared" si="21"/>
        <v>0</v>
      </c>
      <c r="AS89" s="28">
        <f t="shared" si="21"/>
        <v>0</v>
      </c>
      <c r="AT89" s="28">
        <f t="shared" si="21"/>
        <v>0</v>
      </c>
      <c r="AU89" s="28">
        <f t="shared" si="21"/>
        <v>0</v>
      </c>
      <c r="AV89" s="28">
        <f t="shared" si="21"/>
        <v>783835.4</v>
      </c>
      <c r="AW89" s="25" t="s">
        <v>248</v>
      </c>
      <c r="AX89" s="25" t="s">
        <v>248</v>
      </c>
      <c r="AY89" s="25" t="s">
        <v>248</v>
      </c>
      <c r="AZ89" s="25" t="s">
        <v>248</v>
      </c>
      <c r="BA89" s="25" t="s">
        <v>248</v>
      </c>
      <c r="BB89" s="25" t="s">
        <v>248</v>
      </c>
      <c r="BC89" s="25" t="s">
        <v>248</v>
      </c>
      <c r="BD89" s="25" t="s">
        <v>248</v>
      </c>
      <c r="BE89" s="25" t="s">
        <v>248</v>
      </c>
      <c r="BF89" s="25" t="s">
        <v>248</v>
      </c>
      <c r="BG89" s="25" t="s">
        <v>248</v>
      </c>
      <c r="BH89" s="25" t="s">
        <v>248</v>
      </c>
      <c r="BI89" s="25" t="s">
        <v>248</v>
      </c>
      <c r="BJ89" s="25" t="s">
        <v>248</v>
      </c>
      <c r="BK89" s="25" t="s">
        <v>248</v>
      </c>
      <c r="BL89" s="25" t="s">
        <v>248</v>
      </c>
      <c r="BM89" s="25" t="s">
        <v>248</v>
      </c>
      <c r="BN89" s="25" t="s">
        <v>248</v>
      </c>
      <c r="BO89" s="25" t="s">
        <v>248</v>
      </c>
      <c r="BP89" s="25" t="s">
        <v>248</v>
      </c>
      <c r="BQ89" s="25" t="s">
        <v>248</v>
      </c>
      <c r="BR89" s="25" t="s">
        <v>248</v>
      </c>
      <c r="BS89" s="25" t="s">
        <v>248</v>
      </c>
      <c r="BT89" s="25" t="s">
        <v>248</v>
      </c>
      <c r="BU89" s="25" t="s">
        <v>248</v>
      </c>
      <c r="BV89" s="25" t="s">
        <v>248</v>
      </c>
      <c r="BW89" s="25" t="s">
        <v>248</v>
      </c>
      <c r="BX89" s="25" t="s">
        <v>248</v>
      </c>
      <c r="BY89" s="25" t="s">
        <v>248</v>
      </c>
      <c r="BZ89" s="25" t="s">
        <v>248</v>
      </c>
      <c r="CA89" s="25" t="s">
        <v>248</v>
      </c>
      <c r="CB89" s="25" t="s">
        <v>248</v>
      </c>
      <c r="CC89" s="25" t="s">
        <v>248</v>
      </c>
      <c r="CD89" s="25" t="s">
        <v>248</v>
      </c>
      <c r="CE89" s="28">
        <f t="shared" si="20"/>
        <v>45986021.579999998</v>
      </c>
    </row>
    <row r="90" spans="1:84" x14ac:dyDescent="0.3">
      <c r="A90" s="35" t="s">
        <v>290</v>
      </c>
      <c r="B90" s="28"/>
      <c r="C90" s="310">
        <v>0</v>
      </c>
      <c r="D90" s="310">
        <v>0</v>
      </c>
      <c r="E90" s="310">
        <v>11937</v>
      </c>
      <c r="F90" s="310">
        <v>0</v>
      </c>
      <c r="G90" s="310">
        <v>0</v>
      </c>
      <c r="H90" s="310">
        <v>0</v>
      </c>
      <c r="I90" s="310">
        <v>0</v>
      </c>
      <c r="J90" s="310">
        <v>180</v>
      </c>
      <c r="K90" s="310">
        <v>0</v>
      </c>
      <c r="L90" s="310">
        <v>0</v>
      </c>
      <c r="M90" s="310">
        <v>0</v>
      </c>
      <c r="N90" s="310">
        <v>0</v>
      </c>
      <c r="O90" s="310">
        <v>4344</v>
      </c>
      <c r="P90" s="310">
        <v>4467</v>
      </c>
      <c r="Q90" s="310">
        <v>0</v>
      </c>
      <c r="R90" s="310">
        <v>0</v>
      </c>
      <c r="S90" s="310">
        <v>1190</v>
      </c>
      <c r="T90" s="310">
        <v>0</v>
      </c>
      <c r="U90" s="310">
        <v>1323</v>
      </c>
      <c r="V90" s="310">
        <v>0</v>
      </c>
      <c r="W90" s="310">
        <v>0</v>
      </c>
      <c r="X90" s="310">
        <v>0</v>
      </c>
      <c r="Y90" s="310">
        <v>3655</v>
      </c>
      <c r="Z90" s="310">
        <v>0</v>
      </c>
      <c r="AA90" s="310">
        <v>0</v>
      </c>
      <c r="AB90" s="310">
        <v>1025</v>
      </c>
      <c r="AC90" s="310">
        <v>432</v>
      </c>
      <c r="AD90" s="310">
        <v>0</v>
      </c>
      <c r="AE90" s="310">
        <v>3780</v>
      </c>
      <c r="AF90" s="310">
        <v>0</v>
      </c>
      <c r="AG90" s="310">
        <v>3281</v>
      </c>
      <c r="AH90" s="310">
        <v>2176</v>
      </c>
      <c r="AI90" s="310">
        <v>0</v>
      </c>
      <c r="AJ90" s="310">
        <v>0</v>
      </c>
      <c r="AK90" s="310">
        <v>0</v>
      </c>
      <c r="AL90" s="310">
        <v>0</v>
      </c>
      <c r="AM90" s="310">
        <v>0</v>
      </c>
      <c r="AN90" s="310">
        <v>0</v>
      </c>
      <c r="AO90" s="310">
        <v>0</v>
      </c>
      <c r="AP90" s="310">
        <v>0</v>
      </c>
      <c r="AQ90" s="310">
        <v>0</v>
      </c>
      <c r="AR90" s="310">
        <v>0</v>
      </c>
      <c r="AS90" s="310">
        <v>0</v>
      </c>
      <c r="AT90" s="310">
        <v>0</v>
      </c>
      <c r="AU90" s="310">
        <v>0</v>
      </c>
      <c r="AV90" s="310">
        <v>1120</v>
      </c>
      <c r="AW90" s="310">
        <v>0</v>
      </c>
      <c r="AX90" s="310">
        <v>0</v>
      </c>
      <c r="AY90" s="310">
        <v>0</v>
      </c>
      <c r="AZ90" s="310">
        <v>1982</v>
      </c>
      <c r="BA90" s="310">
        <v>568</v>
      </c>
      <c r="BB90" s="310">
        <v>0</v>
      </c>
      <c r="BC90" s="310">
        <v>0</v>
      </c>
      <c r="BD90" s="310">
        <v>0</v>
      </c>
      <c r="BE90" s="310">
        <v>2704</v>
      </c>
      <c r="BF90" s="310">
        <v>933</v>
      </c>
      <c r="BG90" s="310">
        <v>0</v>
      </c>
      <c r="BH90" s="310">
        <v>0</v>
      </c>
      <c r="BI90" s="310">
        <v>0</v>
      </c>
      <c r="BJ90" s="310">
        <v>0</v>
      </c>
      <c r="BK90" s="310">
        <v>0</v>
      </c>
      <c r="BL90" s="310">
        <v>0</v>
      </c>
      <c r="BM90" s="310">
        <v>0</v>
      </c>
      <c r="BN90" s="310">
        <v>1926</v>
      </c>
      <c r="BO90" s="310">
        <v>0</v>
      </c>
      <c r="BP90" s="310">
        <v>0</v>
      </c>
      <c r="BQ90" s="310">
        <v>0</v>
      </c>
      <c r="BR90" s="310">
        <v>0</v>
      </c>
      <c r="BS90" s="310">
        <v>0</v>
      </c>
      <c r="BT90" s="310">
        <v>0</v>
      </c>
      <c r="BU90" s="310">
        <v>0</v>
      </c>
      <c r="BV90" s="310">
        <v>2468</v>
      </c>
      <c r="BW90" s="310">
        <v>0</v>
      </c>
      <c r="BX90" s="310">
        <v>0</v>
      </c>
      <c r="BY90" s="310">
        <v>224</v>
      </c>
      <c r="BZ90" s="310">
        <v>0</v>
      </c>
      <c r="CA90" s="310">
        <v>0</v>
      </c>
      <c r="CB90" s="310">
        <v>0</v>
      </c>
      <c r="CC90" s="310">
        <v>0</v>
      </c>
      <c r="CD90" s="234" t="s">
        <v>248</v>
      </c>
      <c r="CE90" s="28">
        <f t="shared" si="20"/>
        <v>49715</v>
      </c>
      <c r="CF90" s="28">
        <f>BE59-CE90</f>
        <v>0</v>
      </c>
    </row>
    <row r="91" spans="1:84" x14ac:dyDescent="0.3">
      <c r="A91" s="22" t="s">
        <v>291</v>
      </c>
      <c r="B91" s="16"/>
      <c r="C91" s="310"/>
      <c r="D91" s="310"/>
      <c r="E91" s="310"/>
      <c r="F91" s="310"/>
      <c r="G91" s="310"/>
      <c r="H91" s="310"/>
      <c r="I91" s="310"/>
      <c r="J91" s="310"/>
      <c r="K91" s="310"/>
      <c r="L91" s="310"/>
      <c r="M91" s="310"/>
      <c r="N91" s="310"/>
      <c r="O91" s="310"/>
      <c r="P91" s="310"/>
      <c r="Q91" s="310"/>
      <c r="R91" s="310"/>
      <c r="S91" s="310"/>
      <c r="T91" s="310"/>
      <c r="U91" s="310"/>
      <c r="V91" s="310"/>
      <c r="W91" s="310"/>
      <c r="X91" s="310"/>
      <c r="Y91" s="310"/>
      <c r="Z91" s="310"/>
      <c r="AA91" s="310"/>
      <c r="AB91" s="310"/>
      <c r="AC91" s="310"/>
      <c r="AD91" s="310"/>
      <c r="AE91" s="310"/>
      <c r="AF91" s="310"/>
      <c r="AG91" s="310"/>
      <c r="AH91" s="310"/>
      <c r="AI91" s="310"/>
      <c r="AJ91" s="310"/>
      <c r="AK91" s="310"/>
      <c r="AL91" s="310"/>
      <c r="AM91" s="310"/>
      <c r="AN91" s="310"/>
      <c r="AO91" s="310"/>
      <c r="AP91" s="310"/>
      <c r="AQ91" s="310"/>
      <c r="AR91" s="310"/>
      <c r="AS91" s="310"/>
      <c r="AT91" s="310"/>
      <c r="AU91" s="310"/>
      <c r="AV91" s="310"/>
      <c r="AW91" s="310"/>
      <c r="AX91" s="284" t="s">
        <v>248</v>
      </c>
      <c r="AY91" s="284" t="s">
        <v>248</v>
      </c>
      <c r="AZ91" s="310">
        <f>AZ59</f>
        <v>4741</v>
      </c>
      <c r="BA91" s="310"/>
      <c r="BB91" s="310"/>
      <c r="BC91" s="310"/>
      <c r="BD91" s="25" t="s">
        <v>248</v>
      </c>
      <c r="BE91" s="25" t="s">
        <v>248</v>
      </c>
      <c r="BF91" s="310"/>
      <c r="BG91" s="25" t="s">
        <v>248</v>
      </c>
      <c r="BH91" s="310"/>
      <c r="BI91" s="310"/>
      <c r="BJ91" s="25" t="s">
        <v>248</v>
      </c>
      <c r="BK91" s="310"/>
      <c r="BL91" s="310"/>
      <c r="BM91" s="310"/>
      <c r="BN91" s="25" t="s">
        <v>248</v>
      </c>
      <c r="BO91" s="25" t="s">
        <v>248</v>
      </c>
      <c r="BP91" s="25" t="s">
        <v>248</v>
      </c>
      <c r="BQ91" s="25" t="s">
        <v>248</v>
      </c>
      <c r="BR91" s="310"/>
      <c r="BS91" s="310"/>
      <c r="BT91" s="310"/>
      <c r="BU91" s="310"/>
      <c r="BV91" s="310"/>
      <c r="BW91" s="310"/>
      <c r="BX91" s="310"/>
      <c r="BY91" s="310"/>
      <c r="BZ91" s="310"/>
      <c r="CA91" s="310"/>
      <c r="CB91" s="310"/>
      <c r="CC91" s="25" t="s">
        <v>248</v>
      </c>
      <c r="CD91" s="25" t="s">
        <v>248</v>
      </c>
      <c r="CE91" s="28">
        <f t="shared" si="20"/>
        <v>4741</v>
      </c>
      <c r="CF91" s="28">
        <f>AY59-CE91</f>
        <v>-4741</v>
      </c>
    </row>
    <row r="92" spans="1:84" x14ac:dyDescent="0.3">
      <c r="A92" s="22" t="s">
        <v>292</v>
      </c>
      <c r="B92" s="16"/>
      <c r="C92" s="310"/>
      <c r="D92" s="310"/>
      <c r="E92" s="310">
        <v>3793</v>
      </c>
      <c r="F92" s="310"/>
      <c r="G92" s="310"/>
      <c r="H92" s="310"/>
      <c r="I92" s="310"/>
      <c r="J92" s="310">
        <v>236</v>
      </c>
      <c r="K92" s="310"/>
      <c r="L92" s="310"/>
      <c r="M92" s="310"/>
      <c r="N92" s="310"/>
      <c r="O92" s="310">
        <v>997</v>
      </c>
      <c r="P92" s="310">
        <v>2487</v>
      </c>
      <c r="Q92" s="310"/>
      <c r="R92" s="310">
        <v>138</v>
      </c>
      <c r="S92" s="310">
        <v>138</v>
      </c>
      <c r="T92" s="310"/>
      <c r="U92" s="310">
        <v>414</v>
      </c>
      <c r="V92" s="310"/>
      <c r="W92" s="310"/>
      <c r="X92" s="310"/>
      <c r="Y92" s="310">
        <v>414</v>
      </c>
      <c r="Z92" s="310"/>
      <c r="AA92" s="310"/>
      <c r="AB92" s="310">
        <v>138</v>
      </c>
      <c r="AC92" s="310">
        <v>276</v>
      </c>
      <c r="AD92" s="310"/>
      <c r="AE92" s="310">
        <v>414</v>
      </c>
      <c r="AF92" s="310"/>
      <c r="AG92" s="310">
        <v>1381</v>
      </c>
      <c r="AH92" s="310"/>
      <c r="AI92" s="310"/>
      <c r="AJ92" s="310"/>
      <c r="AK92" s="310"/>
      <c r="AL92" s="310"/>
      <c r="AM92" s="310"/>
      <c r="AN92" s="310"/>
      <c r="AO92" s="310"/>
      <c r="AP92" s="310"/>
      <c r="AQ92" s="310"/>
      <c r="AR92" s="310"/>
      <c r="AS92" s="310"/>
      <c r="AT92" s="310"/>
      <c r="AU92" s="310"/>
      <c r="AV92" s="310">
        <v>138</v>
      </c>
      <c r="AW92" s="310"/>
      <c r="AX92" s="284" t="s">
        <v>248</v>
      </c>
      <c r="AY92" s="284" t="s">
        <v>248</v>
      </c>
      <c r="AZ92" s="25" t="s">
        <v>248</v>
      </c>
      <c r="BA92" s="310"/>
      <c r="BB92" s="310"/>
      <c r="BC92" s="310"/>
      <c r="BD92" s="25" t="s">
        <v>248</v>
      </c>
      <c r="BE92" s="25" t="s">
        <v>248</v>
      </c>
      <c r="BF92" s="25" t="s">
        <v>248</v>
      </c>
      <c r="BG92" s="25" t="s">
        <v>248</v>
      </c>
      <c r="BH92" s="310"/>
      <c r="BI92" s="310"/>
      <c r="BJ92" s="25" t="s">
        <v>248</v>
      </c>
      <c r="BK92" s="310">
        <v>276</v>
      </c>
      <c r="BL92" s="310">
        <v>276</v>
      </c>
      <c r="BM92" s="310">
        <v>138</v>
      </c>
      <c r="BN92" s="25" t="s">
        <v>248</v>
      </c>
      <c r="BO92" s="25" t="s">
        <v>248</v>
      </c>
      <c r="BP92" s="25" t="s">
        <v>248</v>
      </c>
      <c r="BQ92" s="25" t="s">
        <v>248</v>
      </c>
      <c r="BR92" s="25" t="s">
        <v>248</v>
      </c>
      <c r="BS92" s="310"/>
      <c r="BT92" s="310"/>
      <c r="BU92" s="310"/>
      <c r="BV92" s="310">
        <v>276</v>
      </c>
      <c r="BW92" s="310"/>
      <c r="BX92" s="310"/>
      <c r="BY92" s="310">
        <v>138</v>
      </c>
      <c r="BZ92" s="310"/>
      <c r="CA92" s="310"/>
      <c r="CB92" s="310"/>
      <c r="CC92" s="25" t="s">
        <v>248</v>
      </c>
      <c r="CD92" s="25" t="s">
        <v>248</v>
      </c>
      <c r="CE92" s="28">
        <f t="shared" si="20"/>
        <v>12068</v>
      </c>
      <c r="CF92" s="16"/>
    </row>
    <row r="93" spans="1:84" x14ac:dyDescent="0.3">
      <c r="A93" s="22" t="s">
        <v>293</v>
      </c>
      <c r="B93" s="16"/>
      <c r="C93" s="310"/>
      <c r="D93" s="310"/>
      <c r="E93" s="310">
        <v>16088</v>
      </c>
      <c r="F93" s="310"/>
      <c r="G93" s="310"/>
      <c r="H93" s="310"/>
      <c r="I93" s="310"/>
      <c r="J93" s="310"/>
      <c r="K93" s="310"/>
      <c r="L93" s="310"/>
      <c r="M93" s="310"/>
      <c r="N93" s="310"/>
      <c r="O93" s="310">
        <v>16088</v>
      </c>
      <c r="P93" s="310">
        <v>7661</v>
      </c>
      <c r="Q93" s="310"/>
      <c r="R93" s="310"/>
      <c r="S93" s="310">
        <v>766</v>
      </c>
      <c r="T93" s="310"/>
      <c r="U93" s="310"/>
      <c r="V93" s="310"/>
      <c r="W93" s="310"/>
      <c r="X93" s="310"/>
      <c r="Y93" s="310">
        <v>6129</v>
      </c>
      <c r="Z93" s="310"/>
      <c r="AA93" s="310"/>
      <c r="AB93" s="310"/>
      <c r="AC93" s="310">
        <v>766</v>
      </c>
      <c r="AD93" s="310"/>
      <c r="AE93" s="310">
        <v>7661</v>
      </c>
      <c r="AF93" s="310"/>
      <c r="AG93" s="310">
        <v>15322</v>
      </c>
      <c r="AH93" s="310">
        <v>3830</v>
      </c>
      <c r="AI93" s="310"/>
      <c r="AJ93" s="310"/>
      <c r="AK93" s="310"/>
      <c r="AL93" s="310"/>
      <c r="AM93" s="310"/>
      <c r="AN93" s="310"/>
      <c r="AO93" s="310"/>
      <c r="AP93" s="310"/>
      <c r="AQ93" s="310"/>
      <c r="AR93" s="310"/>
      <c r="AS93" s="310"/>
      <c r="AT93" s="310"/>
      <c r="AU93" s="310"/>
      <c r="AV93" s="310">
        <v>1532</v>
      </c>
      <c r="AW93" s="310"/>
      <c r="AX93" s="284" t="s">
        <v>248</v>
      </c>
      <c r="AY93" s="284" t="s">
        <v>248</v>
      </c>
      <c r="AZ93" s="25" t="s">
        <v>248</v>
      </c>
      <c r="BA93" s="25" t="s">
        <v>248</v>
      </c>
      <c r="BB93" s="310"/>
      <c r="BC93" s="310"/>
      <c r="BD93" s="25" t="s">
        <v>248</v>
      </c>
      <c r="BE93" s="25" t="s">
        <v>248</v>
      </c>
      <c r="BF93" s="25" t="s">
        <v>248</v>
      </c>
      <c r="BG93" s="25" t="s">
        <v>248</v>
      </c>
      <c r="BH93" s="310"/>
      <c r="BI93" s="310"/>
      <c r="BJ93" s="25" t="s">
        <v>248</v>
      </c>
      <c r="BK93" s="310"/>
      <c r="BL93" s="310"/>
      <c r="BM93" s="310"/>
      <c r="BN93" s="25" t="s">
        <v>248</v>
      </c>
      <c r="BO93" s="25" t="s">
        <v>248</v>
      </c>
      <c r="BP93" s="25" t="s">
        <v>248</v>
      </c>
      <c r="BQ93" s="25" t="s">
        <v>248</v>
      </c>
      <c r="BR93" s="25" t="s">
        <v>248</v>
      </c>
      <c r="BS93" s="310"/>
      <c r="BT93" s="310"/>
      <c r="BU93" s="310"/>
      <c r="BV93" s="310"/>
      <c r="BW93" s="310"/>
      <c r="BX93" s="310"/>
      <c r="BY93" s="310"/>
      <c r="BZ93" s="310"/>
      <c r="CA93" s="310"/>
      <c r="CB93" s="310"/>
      <c r="CC93" s="25" t="s">
        <v>248</v>
      </c>
      <c r="CD93" s="25" t="s">
        <v>248</v>
      </c>
      <c r="CE93" s="28">
        <f t="shared" si="20"/>
        <v>75843</v>
      </c>
      <c r="CF93" s="28">
        <f>BA59</f>
        <v>0</v>
      </c>
    </row>
    <row r="94" spans="1:84" x14ac:dyDescent="0.3">
      <c r="A94" s="22" t="s">
        <v>294</v>
      </c>
      <c r="B94" s="16"/>
      <c r="C94" s="314"/>
      <c r="D94" s="314"/>
      <c r="E94" s="314">
        <f>E60</f>
        <v>16.07</v>
      </c>
      <c r="F94" s="314"/>
      <c r="G94" s="314"/>
      <c r="H94" s="314"/>
      <c r="I94" s="314"/>
      <c r="J94" s="314"/>
      <c r="K94" s="314"/>
      <c r="L94" s="314"/>
      <c r="M94" s="314"/>
      <c r="N94" s="314"/>
      <c r="O94" s="314">
        <f>O60</f>
        <v>2.44</v>
      </c>
      <c r="P94" s="311">
        <f>P60</f>
        <v>5.25</v>
      </c>
      <c r="Q94" s="311"/>
      <c r="R94" s="311"/>
      <c r="S94" s="315"/>
      <c r="T94" s="315"/>
      <c r="U94" s="316"/>
      <c r="V94" s="311"/>
      <c r="W94" s="311"/>
      <c r="X94" s="311"/>
      <c r="Y94" s="311"/>
      <c r="Z94" s="311"/>
      <c r="AA94" s="311"/>
      <c r="AB94" s="315"/>
      <c r="AC94" s="311"/>
      <c r="AD94" s="311"/>
      <c r="AE94" s="311"/>
      <c r="AF94" s="311"/>
      <c r="AG94" s="311"/>
      <c r="AH94" s="311"/>
      <c r="AI94" s="311"/>
      <c r="AJ94" s="311"/>
      <c r="AK94" s="311"/>
      <c r="AL94" s="311"/>
      <c r="AM94" s="311"/>
      <c r="AN94" s="311"/>
      <c r="AO94" s="311"/>
      <c r="AP94" s="311"/>
      <c r="AQ94" s="311"/>
      <c r="AR94" s="311"/>
      <c r="AS94" s="311"/>
      <c r="AT94" s="311"/>
      <c r="AU94" s="311"/>
      <c r="AV94" s="315"/>
      <c r="AW94" s="284" t="s">
        <v>248</v>
      </c>
      <c r="AX94" s="284" t="s">
        <v>248</v>
      </c>
      <c r="AY94" s="284" t="s">
        <v>248</v>
      </c>
      <c r="AZ94" s="25" t="s">
        <v>248</v>
      </c>
      <c r="BA94" s="25" t="s">
        <v>248</v>
      </c>
      <c r="BB94" s="25" t="s">
        <v>248</v>
      </c>
      <c r="BC94" s="25" t="s">
        <v>248</v>
      </c>
      <c r="BD94" s="25" t="s">
        <v>248</v>
      </c>
      <c r="BE94" s="25" t="s">
        <v>248</v>
      </c>
      <c r="BF94" s="25" t="s">
        <v>248</v>
      </c>
      <c r="BG94" s="25" t="s">
        <v>248</v>
      </c>
      <c r="BH94" s="25" t="s">
        <v>248</v>
      </c>
      <c r="BI94" s="25" t="s">
        <v>248</v>
      </c>
      <c r="BJ94" s="25" t="s">
        <v>248</v>
      </c>
      <c r="BK94" s="25" t="s">
        <v>248</v>
      </c>
      <c r="BL94" s="25" t="s">
        <v>248</v>
      </c>
      <c r="BM94" s="25" t="s">
        <v>248</v>
      </c>
      <c r="BN94" s="25" t="s">
        <v>248</v>
      </c>
      <c r="BO94" s="25" t="s">
        <v>248</v>
      </c>
      <c r="BP94" s="25" t="s">
        <v>248</v>
      </c>
      <c r="BQ94" s="25" t="s">
        <v>248</v>
      </c>
      <c r="BR94" s="25" t="s">
        <v>248</v>
      </c>
      <c r="BS94" s="25" t="s">
        <v>248</v>
      </c>
      <c r="BT94" s="25" t="s">
        <v>248</v>
      </c>
      <c r="BU94" s="285"/>
      <c r="BV94" s="285"/>
      <c r="BW94" s="285"/>
      <c r="BX94" s="285"/>
      <c r="BY94" s="285"/>
      <c r="BZ94" s="285"/>
      <c r="CA94" s="285"/>
      <c r="CB94" s="285"/>
      <c r="CC94" s="25" t="s">
        <v>248</v>
      </c>
      <c r="CD94" s="25" t="s">
        <v>248</v>
      </c>
      <c r="CE94" s="236">
        <f t="shared" si="20"/>
        <v>23.76</v>
      </c>
      <c r="CF94" s="33"/>
    </row>
    <row r="95" spans="1:84" x14ac:dyDescent="0.3">
      <c r="A95" s="34" t="s">
        <v>295</v>
      </c>
      <c r="B95" s="34"/>
      <c r="C95" s="34"/>
      <c r="D95" s="34"/>
      <c r="E95" s="34"/>
    </row>
    <row r="96" spans="1:84" x14ac:dyDescent="0.3">
      <c r="A96" s="35" t="s">
        <v>296</v>
      </c>
      <c r="B96" s="36"/>
      <c r="C96" s="336" t="s">
        <v>1358</v>
      </c>
      <c r="D96" s="320" t="s">
        <v>5</v>
      </c>
      <c r="E96" s="321" t="s">
        <v>5</v>
      </c>
      <c r="F96" s="12"/>
    </row>
    <row r="97" spans="1:6" x14ac:dyDescent="0.3">
      <c r="A97" s="28" t="s">
        <v>297</v>
      </c>
      <c r="B97" s="36" t="s">
        <v>298</v>
      </c>
      <c r="C97" s="322" t="s">
        <v>1348</v>
      </c>
      <c r="D97" s="320" t="s">
        <v>5</v>
      </c>
      <c r="E97" s="321" t="s">
        <v>5</v>
      </c>
      <c r="F97" s="12"/>
    </row>
    <row r="98" spans="1:6" x14ac:dyDescent="0.3">
      <c r="A98" s="28" t="s">
        <v>299</v>
      </c>
      <c r="B98" s="36" t="s">
        <v>298</v>
      </c>
      <c r="C98" s="323" t="s">
        <v>1349</v>
      </c>
      <c r="D98" s="320" t="s">
        <v>5</v>
      </c>
      <c r="E98" s="321" t="s">
        <v>5</v>
      </c>
      <c r="F98" s="12"/>
    </row>
    <row r="99" spans="1:6" x14ac:dyDescent="0.3">
      <c r="A99" s="28" t="s">
        <v>300</v>
      </c>
      <c r="B99" s="36" t="s">
        <v>298</v>
      </c>
      <c r="C99" s="324" t="s">
        <v>1350</v>
      </c>
      <c r="D99" s="320" t="s">
        <v>5</v>
      </c>
      <c r="E99" s="321" t="s">
        <v>5</v>
      </c>
      <c r="F99" s="12"/>
    </row>
    <row r="100" spans="1:6" x14ac:dyDescent="0.3">
      <c r="A100" s="28" t="s">
        <v>301</v>
      </c>
      <c r="B100" s="36" t="s">
        <v>298</v>
      </c>
      <c r="C100" s="323" t="s">
        <v>1351</v>
      </c>
      <c r="D100" s="320" t="s">
        <v>5</v>
      </c>
      <c r="E100" s="321" t="s">
        <v>5</v>
      </c>
      <c r="F100" s="12"/>
    </row>
    <row r="101" spans="1:6" x14ac:dyDescent="0.3">
      <c r="A101" s="28" t="s">
        <v>302</v>
      </c>
      <c r="B101" s="36" t="s">
        <v>298</v>
      </c>
      <c r="C101" s="323" t="s">
        <v>1352</v>
      </c>
      <c r="D101" s="320" t="s">
        <v>5</v>
      </c>
      <c r="E101" s="321" t="s">
        <v>5</v>
      </c>
      <c r="F101" s="12"/>
    </row>
    <row r="102" spans="1:6" x14ac:dyDescent="0.3">
      <c r="A102" s="28" t="s">
        <v>303</v>
      </c>
      <c r="B102" s="36" t="s">
        <v>298</v>
      </c>
      <c r="C102" s="325">
        <v>99344</v>
      </c>
      <c r="D102" s="320" t="s">
        <v>5</v>
      </c>
      <c r="E102" s="321" t="s">
        <v>5</v>
      </c>
      <c r="F102" s="12"/>
    </row>
    <row r="103" spans="1:6" x14ac:dyDescent="0.3">
      <c r="A103" s="28" t="s">
        <v>304</v>
      </c>
      <c r="B103" s="36" t="s">
        <v>298</v>
      </c>
      <c r="C103" s="323" t="s">
        <v>1353</v>
      </c>
      <c r="D103" s="320" t="s">
        <v>5</v>
      </c>
      <c r="E103" s="321" t="s">
        <v>5</v>
      </c>
      <c r="F103" s="12"/>
    </row>
    <row r="104" spans="1:6" x14ac:dyDescent="0.3">
      <c r="A104" s="28" t="s">
        <v>305</v>
      </c>
      <c r="B104" s="36" t="s">
        <v>298</v>
      </c>
      <c r="C104" s="326" t="s">
        <v>1354</v>
      </c>
      <c r="D104" s="320" t="s">
        <v>5</v>
      </c>
      <c r="E104" s="321" t="s">
        <v>5</v>
      </c>
      <c r="F104" s="12"/>
    </row>
    <row r="105" spans="1:6" x14ac:dyDescent="0.3">
      <c r="A105" s="28" t="s">
        <v>306</v>
      </c>
      <c r="B105" s="36" t="s">
        <v>298</v>
      </c>
      <c r="C105" s="326" t="s">
        <v>1359</v>
      </c>
      <c r="D105" s="320" t="s">
        <v>5</v>
      </c>
      <c r="E105" s="321" t="s">
        <v>5</v>
      </c>
      <c r="F105" s="12"/>
    </row>
    <row r="106" spans="1:6" x14ac:dyDescent="0.3">
      <c r="A106" s="28" t="s">
        <v>307</v>
      </c>
      <c r="B106" s="36" t="s">
        <v>298</v>
      </c>
      <c r="C106" s="323" t="s">
        <v>1355</v>
      </c>
      <c r="D106" s="320" t="s">
        <v>5</v>
      </c>
      <c r="E106" s="321" t="s">
        <v>5</v>
      </c>
      <c r="F106" s="12"/>
    </row>
    <row r="107" spans="1:6" x14ac:dyDescent="0.3">
      <c r="A107" s="28" t="s">
        <v>308</v>
      </c>
      <c r="B107" s="36" t="s">
        <v>298</v>
      </c>
      <c r="C107" s="327" t="s">
        <v>1356</v>
      </c>
      <c r="D107" s="320" t="s">
        <v>5</v>
      </c>
      <c r="E107" s="321" t="s">
        <v>5</v>
      </c>
      <c r="F107" s="12"/>
    </row>
    <row r="108" spans="1:6" x14ac:dyDescent="0.3">
      <c r="A108" s="28" t="s">
        <v>309</v>
      </c>
      <c r="B108" s="36" t="s">
        <v>298</v>
      </c>
      <c r="C108" s="327" t="s">
        <v>1357</v>
      </c>
      <c r="D108" s="320" t="s">
        <v>5</v>
      </c>
      <c r="E108" s="321" t="s">
        <v>5</v>
      </c>
      <c r="F108" s="12"/>
    </row>
    <row r="109" spans="1:6" x14ac:dyDescent="0.3">
      <c r="A109" s="39" t="s">
        <v>310</v>
      </c>
      <c r="B109" s="36" t="s">
        <v>298</v>
      </c>
      <c r="C109" s="323" t="s">
        <v>1444</v>
      </c>
      <c r="D109" s="320" t="s">
        <v>5</v>
      </c>
      <c r="E109" s="321" t="s">
        <v>5</v>
      </c>
      <c r="F109" s="12"/>
    </row>
    <row r="110" spans="1:6" x14ac:dyDescent="0.3">
      <c r="A110" s="39" t="s">
        <v>311</v>
      </c>
      <c r="B110" s="36" t="s">
        <v>298</v>
      </c>
      <c r="C110" s="343" t="s">
        <v>1445</v>
      </c>
      <c r="D110" s="320" t="s">
        <v>5</v>
      </c>
      <c r="E110" s="321" t="s">
        <v>5</v>
      </c>
      <c r="F110" s="12"/>
    </row>
    <row r="111" spans="1:6" x14ac:dyDescent="0.3">
      <c r="A111" s="34" t="s">
        <v>312</v>
      </c>
      <c r="B111" s="34"/>
      <c r="C111" s="34"/>
      <c r="D111" s="34"/>
      <c r="E111" s="34"/>
    </row>
    <row r="112" spans="1:6" x14ac:dyDescent="0.3">
      <c r="A112" s="40" t="s">
        <v>313</v>
      </c>
      <c r="B112" s="40"/>
      <c r="C112" s="40"/>
      <c r="D112" s="40"/>
      <c r="E112" s="40"/>
    </row>
    <row r="113" spans="1:5" x14ac:dyDescent="0.3">
      <c r="A113" s="16" t="s">
        <v>302</v>
      </c>
      <c r="B113" s="41" t="s">
        <v>298</v>
      </c>
      <c r="C113" s="328"/>
      <c r="D113" s="16"/>
      <c r="E113" s="16"/>
    </row>
    <row r="114" spans="1:5" x14ac:dyDescent="0.3">
      <c r="A114" s="16" t="s">
        <v>304</v>
      </c>
      <c r="B114" s="41" t="s">
        <v>298</v>
      </c>
      <c r="C114" s="328"/>
      <c r="D114" s="16"/>
      <c r="E114" s="16"/>
    </row>
    <row r="115" spans="1:5" x14ac:dyDescent="0.3">
      <c r="A115" s="16" t="s">
        <v>314</v>
      </c>
      <c r="B115" s="41" t="s">
        <v>298</v>
      </c>
      <c r="C115" s="328"/>
      <c r="D115" s="16"/>
      <c r="E115" s="16"/>
    </row>
    <row r="116" spans="1:5" x14ac:dyDescent="0.3">
      <c r="A116" s="40" t="s">
        <v>315</v>
      </c>
      <c r="B116" s="40"/>
      <c r="C116" s="40"/>
      <c r="D116" s="40"/>
      <c r="E116" s="40"/>
    </row>
    <row r="117" spans="1:5" x14ac:dyDescent="0.3">
      <c r="A117" s="16" t="s">
        <v>316</v>
      </c>
      <c r="B117" s="41" t="s">
        <v>298</v>
      </c>
      <c r="C117" s="328"/>
      <c r="D117" s="16"/>
      <c r="E117" s="16"/>
    </row>
    <row r="118" spans="1:5" x14ac:dyDescent="0.3">
      <c r="A118" s="16" t="s">
        <v>159</v>
      </c>
      <c r="B118" s="41" t="s">
        <v>298</v>
      </c>
      <c r="C118" s="329"/>
      <c r="D118" s="16"/>
      <c r="E118" s="16"/>
    </row>
    <row r="119" spans="1:5" x14ac:dyDescent="0.3">
      <c r="A119" s="40" t="s">
        <v>317</v>
      </c>
      <c r="B119" s="40"/>
      <c r="C119" s="40"/>
      <c r="D119" s="40"/>
      <c r="E119" s="40"/>
    </row>
    <row r="120" spans="1:5" x14ac:dyDescent="0.3">
      <c r="A120" s="16" t="s">
        <v>318</v>
      </c>
      <c r="B120" s="41" t="s">
        <v>298</v>
      </c>
      <c r="C120" s="328"/>
      <c r="D120" s="16"/>
      <c r="E120" s="16"/>
    </row>
    <row r="121" spans="1:5" x14ac:dyDescent="0.3">
      <c r="A121" s="16" t="s">
        <v>319</v>
      </c>
      <c r="B121" s="41" t="s">
        <v>298</v>
      </c>
      <c r="C121" s="328"/>
      <c r="D121" s="16"/>
      <c r="E121" s="16"/>
    </row>
    <row r="122" spans="1:5" x14ac:dyDescent="0.3">
      <c r="A122" s="16" t="s">
        <v>320</v>
      </c>
      <c r="B122" s="41" t="s">
        <v>298</v>
      </c>
      <c r="C122" s="328" t="s">
        <v>248</v>
      </c>
      <c r="D122" s="16"/>
      <c r="E122" s="16"/>
    </row>
    <row r="123" spans="1:5" x14ac:dyDescent="0.3">
      <c r="A123" s="16"/>
      <c r="B123" s="41"/>
      <c r="C123" s="43"/>
      <c r="D123" s="16"/>
      <c r="E123" s="16"/>
    </row>
    <row r="124" spans="1:5" x14ac:dyDescent="0.3">
      <c r="A124" s="44" t="s">
        <v>321</v>
      </c>
      <c r="B124" s="34"/>
      <c r="C124" s="34"/>
      <c r="D124" s="34"/>
      <c r="E124" s="34"/>
    </row>
    <row r="125" spans="1:5" x14ac:dyDescent="0.3">
      <c r="A125" s="16"/>
      <c r="B125" s="41"/>
      <c r="C125" s="43"/>
      <c r="D125" s="16"/>
      <c r="E125" s="16"/>
    </row>
    <row r="126" spans="1:5" x14ac:dyDescent="0.3">
      <c r="A126" s="22" t="s">
        <v>322</v>
      </c>
      <c r="B126" s="16"/>
      <c r="C126" s="17" t="s">
        <v>323</v>
      </c>
      <c r="D126" s="18" t="s">
        <v>242</v>
      </c>
      <c r="E126" s="16"/>
    </row>
    <row r="127" spans="1:5" x14ac:dyDescent="0.3">
      <c r="A127" s="16" t="s">
        <v>324</v>
      </c>
      <c r="B127" s="41" t="s">
        <v>298</v>
      </c>
      <c r="C127" s="330">
        <v>522</v>
      </c>
      <c r="D127" s="331">
        <v>1066</v>
      </c>
      <c r="E127" s="16"/>
    </row>
    <row r="128" spans="1:5" x14ac:dyDescent="0.3">
      <c r="A128" s="16" t="s">
        <v>325</v>
      </c>
      <c r="B128" s="41" t="s">
        <v>298</v>
      </c>
      <c r="C128" s="330"/>
      <c r="D128" s="331"/>
      <c r="E128" s="16"/>
    </row>
    <row r="129" spans="1:5" x14ac:dyDescent="0.3">
      <c r="A129" s="16" t="s">
        <v>326</v>
      </c>
      <c r="B129" s="41" t="s">
        <v>298</v>
      </c>
      <c r="C129" s="328"/>
      <c r="D129" s="331"/>
      <c r="E129" s="16"/>
    </row>
    <row r="130" spans="1:5" x14ac:dyDescent="0.3">
      <c r="A130" s="16" t="s">
        <v>327</v>
      </c>
      <c r="B130" s="41" t="s">
        <v>298</v>
      </c>
      <c r="C130" s="328">
        <v>402</v>
      </c>
      <c r="D130" s="331">
        <v>551</v>
      </c>
      <c r="E130" s="16"/>
    </row>
    <row r="131" spans="1:5" x14ac:dyDescent="0.3">
      <c r="A131" s="22" t="s">
        <v>328</v>
      </c>
      <c r="B131" s="16"/>
      <c r="C131" s="17" t="s">
        <v>194</v>
      </c>
      <c r="D131" s="16"/>
      <c r="E131" s="16"/>
    </row>
    <row r="132" spans="1:5" x14ac:dyDescent="0.3">
      <c r="A132" s="16" t="s">
        <v>329</v>
      </c>
      <c r="B132" s="41" t="s">
        <v>298</v>
      </c>
      <c r="C132" s="328"/>
      <c r="D132" s="16"/>
      <c r="E132" s="16"/>
    </row>
    <row r="133" spans="1:5" x14ac:dyDescent="0.3">
      <c r="A133" s="16" t="s">
        <v>330</v>
      </c>
      <c r="B133" s="41" t="s">
        <v>298</v>
      </c>
      <c r="C133" s="328"/>
      <c r="D133" s="16"/>
      <c r="E133" s="16"/>
    </row>
    <row r="134" spans="1:5" x14ac:dyDescent="0.3">
      <c r="A134" s="16" t="s">
        <v>331</v>
      </c>
      <c r="B134" s="41" t="s">
        <v>298</v>
      </c>
      <c r="C134" s="332">
        <v>16</v>
      </c>
      <c r="D134" s="16"/>
      <c r="E134" s="16"/>
    </row>
    <row r="135" spans="1:5" x14ac:dyDescent="0.3">
      <c r="A135" s="16" t="s">
        <v>332</v>
      </c>
      <c r="B135" s="41" t="s">
        <v>298</v>
      </c>
      <c r="C135" s="328"/>
      <c r="D135" s="16"/>
      <c r="E135" s="16"/>
    </row>
    <row r="136" spans="1:5" x14ac:dyDescent="0.3">
      <c r="A136" s="16" t="s">
        <v>333</v>
      </c>
      <c r="B136" s="41" t="s">
        <v>298</v>
      </c>
      <c r="C136" s="328"/>
      <c r="D136" s="16"/>
      <c r="E136" s="16"/>
    </row>
    <row r="137" spans="1:5" x14ac:dyDescent="0.3">
      <c r="A137" s="16" t="s">
        <v>334</v>
      </c>
      <c r="B137" s="41" t="s">
        <v>298</v>
      </c>
      <c r="C137" s="328"/>
      <c r="D137" s="16"/>
      <c r="E137" s="16"/>
    </row>
    <row r="138" spans="1:5" x14ac:dyDescent="0.3">
      <c r="A138" s="16" t="s">
        <v>123</v>
      </c>
      <c r="B138" s="41" t="s">
        <v>298</v>
      </c>
      <c r="C138" s="328"/>
      <c r="D138" s="16"/>
      <c r="E138" s="16"/>
    </row>
    <row r="139" spans="1:5" x14ac:dyDescent="0.3">
      <c r="A139" s="16" t="s">
        <v>335</v>
      </c>
      <c r="B139" s="41" t="s">
        <v>298</v>
      </c>
      <c r="C139" s="330"/>
      <c r="D139" s="16"/>
      <c r="E139" s="16"/>
    </row>
    <row r="140" spans="1:5" x14ac:dyDescent="0.3">
      <c r="A140" s="16" t="s">
        <v>336</v>
      </c>
      <c r="B140" s="41"/>
      <c r="C140" s="328"/>
      <c r="D140" s="16"/>
      <c r="E140" s="16"/>
    </row>
    <row r="141" spans="1:5" x14ac:dyDescent="0.3">
      <c r="A141" s="16" t="s">
        <v>326</v>
      </c>
      <c r="B141" s="41" t="s">
        <v>298</v>
      </c>
      <c r="C141" s="328"/>
      <c r="D141" s="16"/>
      <c r="E141" s="16"/>
    </row>
    <row r="142" spans="1:5" x14ac:dyDescent="0.3">
      <c r="A142" s="16" t="s">
        <v>337</v>
      </c>
      <c r="B142" s="41" t="s">
        <v>298</v>
      </c>
      <c r="C142" s="328"/>
      <c r="D142" s="16"/>
      <c r="E142" s="16"/>
    </row>
    <row r="143" spans="1:5" x14ac:dyDescent="0.3">
      <c r="A143" s="16" t="s">
        <v>338</v>
      </c>
      <c r="B143" s="16"/>
      <c r="C143" s="23"/>
      <c r="D143" s="16"/>
      <c r="E143" s="28">
        <f>SUM(C132:C142)</f>
        <v>16</v>
      </c>
    </row>
    <row r="144" spans="1:5" x14ac:dyDescent="0.3">
      <c r="A144" s="16" t="s">
        <v>339</v>
      </c>
      <c r="B144" s="41" t="s">
        <v>298</v>
      </c>
      <c r="C144" s="330">
        <v>16</v>
      </c>
      <c r="D144" s="16"/>
      <c r="E144" s="16"/>
    </row>
    <row r="145" spans="1:6" x14ac:dyDescent="0.3">
      <c r="A145" s="16" t="s">
        <v>340</v>
      </c>
      <c r="B145" s="41" t="s">
        <v>298</v>
      </c>
      <c r="C145" s="328"/>
      <c r="D145" s="16"/>
      <c r="E145" s="16"/>
    </row>
    <row r="146" spans="1:6" x14ac:dyDescent="0.3">
      <c r="A146" s="16"/>
      <c r="B146" s="16"/>
      <c r="C146" s="23"/>
      <c r="D146" s="16"/>
      <c r="E146" s="16"/>
    </row>
    <row r="147" spans="1:6" x14ac:dyDescent="0.3">
      <c r="A147" s="16" t="s">
        <v>341</v>
      </c>
      <c r="B147" s="41" t="s">
        <v>298</v>
      </c>
      <c r="C147" s="330"/>
      <c r="D147" s="16"/>
      <c r="E147" s="16"/>
    </row>
    <row r="148" spans="1:6" x14ac:dyDescent="0.3">
      <c r="A148" s="16"/>
      <c r="B148" s="16"/>
      <c r="C148" s="23"/>
      <c r="D148" s="16"/>
      <c r="E148" s="16"/>
    </row>
    <row r="149" spans="1:6" x14ac:dyDescent="0.3">
      <c r="A149" s="16"/>
      <c r="B149" s="16"/>
      <c r="C149" s="23"/>
      <c r="D149" s="16"/>
      <c r="E149" s="16"/>
    </row>
    <row r="150" spans="1:6" x14ac:dyDescent="0.3">
      <c r="A150" s="16"/>
      <c r="B150" s="16"/>
      <c r="C150" s="23"/>
      <c r="D150" s="16"/>
      <c r="E150" s="16"/>
    </row>
    <row r="151" spans="1:6" x14ac:dyDescent="0.3">
      <c r="A151" s="16"/>
      <c r="B151" s="16"/>
      <c r="C151" s="23"/>
      <c r="D151" s="16"/>
      <c r="E151" s="16"/>
    </row>
    <row r="152" spans="1:6" x14ac:dyDescent="0.3">
      <c r="A152" s="34" t="s">
        <v>342</v>
      </c>
      <c r="B152" s="44"/>
      <c r="C152" s="44"/>
      <c r="D152" s="44"/>
      <c r="E152" s="44"/>
    </row>
    <row r="153" spans="1:6" x14ac:dyDescent="0.3">
      <c r="A153" s="46" t="s">
        <v>343</v>
      </c>
      <c r="B153" s="47" t="s">
        <v>344</v>
      </c>
      <c r="C153" s="48" t="s">
        <v>345</v>
      </c>
      <c r="D153" s="47" t="s">
        <v>159</v>
      </c>
      <c r="E153" s="47" t="s">
        <v>230</v>
      </c>
    </row>
    <row r="154" spans="1:6" x14ac:dyDescent="0.3">
      <c r="A154" s="16" t="s">
        <v>323</v>
      </c>
      <c r="B154" s="331">
        <v>47</v>
      </c>
      <c r="C154" s="331">
        <v>292</v>
      </c>
      <c r="D154" s="331">
        <f>923-C154-B154</f>
        <v>584</v>
      </c>
      <c r="E154" s="28">
        <f>SUM(B154:D154)</f>
        <v>923</v>
      </c>
    </row>
    <row r="155" spans="1:6" x14ac:dyDescent="0.3">
      <c r="A155" s="16" t="s">
        <v>242</v>
      </c>
      <c r="B155" s="331">
        <v>131</v>
      </c>
      <c r="C155" s="331">
        <v>302</v>
      </c>
      <c r="D155" s="331">
        <f>1615-C155-B155</f>
        <v>1182</v>
      </c>
      <c r="E155" s="28">
        <f>SUM(B155:D155)</f>
        <v>1615</v>
      </c>
    </row>
    <row r="156" spans="1:6" x14ac:dyDescent="0.3">
      <c r="A156" s="16" t="s">
        <v>346</v>
      </c>
      <c r="B156" s="331"/>
      <c r="C156" s="331"/>
      <c r="D156" s="331"/>
      <c r="E156" s="28">
        <f>SUM(B156:D156)</f>
        <v>0</v>
      </c>
    </row>
    <row r="157" spans="1:6" x14ac:dyDescent="0.3">
      <c r="A157" s="16" t="s">
        <v>287</v>
      </c>
      <c r="B157" s="331">
        <v>1014187.6</v>
      </c>
      <c r="C157" s="331">
        <v>4356981.47</v>
      </c>
      <c r="D157" s="331">
        <f>32175724-C157-B157</f>
        <v>26804554.93</v>
      </c>
      <c r="E157" s="28">
        <f>SUM(B157:D157)</f>
        <v>32175724</v>
      </c>
      <c r="F157" s="14"/>
    </row>
    <row r="158" spans="1:6" x14ac:dyDescent="0.3">
      <c r="A158" s="16" t="s">
        <v>288</v>
      </c>
      <c r="B158" s="331">
        <v>4528269.43</v>
      </c>
      <c r="C158" s="331">
        <v>10921116.9</v>
      </c>
      <c r="D158" s="331">
        <f>45986022-C158-B158</f>
        <v>30536635.670000002</v>
      </c>
      <c r="E158" s="28">
        <f>SUM(B158:D158)</f>
        <v>45986022</v>
      </c>
      <c r="F158" s="14"/>
    </row>
    <row r="159" spans="1:6" x14ac:dyDescent="0.3">
      <c r="A159" s="46" t="s">
        <v>347</v>
      </c>
      <c r="B159" s="47" t="s">
        <v>344</v>
      </c>
      <c r="C159" s="48" t="s">
        <v>345</v>
      </c>
      <c r="D159" s="47" t="s">
        <v>159</v>
      </c>
      <c r="E159" s="47" t="s">
        <v>230</v>
      </c>
    </row>
    <row r="160" spans="1:6" x14ac:dyDescent="0.3">
      <c r="A160" s="16" t="s">
        <v>323</v>
      </c>
      <c r="B160" s="309"/>
      <c r="C160" s="309"/>
      <c r="D160" s="309"/>
      <c r="E160" s="28">
        <f>SUM(B160:D160)</f>
        <v>0</v>
      </c>
    </row>
    <row r="161" spans="1:5" x14ac:dyDescent="0.3">
      <c r="A161" s="16" t="s">
        <v>242</v>
      </c>
      <c r="B161" s="309"/>
      <c r="C161" s="309"/>
      <c r="D161" s="309"/>
      <c r="E161" s="28">
        <f>SUM(B161:D161)</f>
        <v>0</v>
      </c>
    </row>
    <row r="162" spans="1:5" x14ac:dyDescent="0.3">
      <c r="A162" s="16" t="s">
        <v>346</v>
      </c>
      <c r="B162" s="331"/>
      <c r="C162" s="331"/>
      <c r="D162" s="331"/>
      <c r="E162" s="28">
        <f>SUM(B162:D162)</f>
        <v>0</v>
      </c>
    </row>
    <row r="163" spans="1:5" x14ac:dyDescent="0.3">
      <c r="A163" s="16" t="s">
        <v>287</v>
      </c>
      <c r="B163" s="309"/>
      <c r="C163" s="309"/>
      <c r="D163" s="309"/>
      <c r="E163" s="28">
        <f>SUM(B163:D163)</f>
        <v>0</v>
      </c>
    </row>
    <row r="164" spans="1:5" x14ac:dyDescent="0.3">
      <c r="A164" s="16" t="s">
        <v>288</v>
      </c>
      <c r="B164" s="331"/>
      <c r="C164" s="331"/>
      <c r="D164" s="331"/>
      <c r="E164" s="28">
        <f>SUM(B164:D164)</f>
        <v>0</v>
      </c>
    </row>
    <row r="165" spans="1:5" x14ac:dyDescent="0.3">
      <c r="A165" s="46" t="s">
        <v>348</v>
      </c>
      <c r="B165" s="47" t="s">
        <v>344</v>
      </c>
      <c r="C165" s="48" t="s">
        <v>345</v>
      </c>
      <c r="D165" s="47" t="s">
        <v>159</v>
      </c>
      <c r="E165" s="47" t="s">
        <v>230</v>
      </c>
    </row>
    <row r="166" spans="1:5" x14ac:dyDescent="0.3">
      <c r="A166" s="16" t="s">
        <v>323</v>
      </c>
      <c r="B166" s="331"/>
      <c r="C166" s="331"/>
      <c r="D166" s="331"/>
      <c r="E166" s="28">
        <f>SUM(B166:D166)</f>
        <v>0</v>
      </c>
    </row>
    <row r="167" spans="1:5" x14ac:dyDescent="0.3">
      <c r="A167" s="16" t="s">
        <v>242</v>
      </c>
      <c r="B167" s="331"/>
      <c r="C167" s="331"/>
      <c r="D167" s="331"/>
      <c r="E167" s="28">
        <f>SUM(B167:D167)</f>
        <v>0</v>
      </c>
    </row>
    <row r="168" spans="1:5" x14ac:dyDescent="0.3">
      <c r="A168" s="16" t="s">
        <v>346</v>
      </c>
      <c r="B168" s="331"/>
      <c r="C168" s="331"/>
      <c r="D168" s="331"/>
      <c r="E168" s="28">
        <f>SUM(B168:D168)</f>
        <v>0</v>
      </c>
    </row>
    <row r="169" spans="1:5" x14ac:dyDescent="0.3">
      <c r="A169" s="16" t="s">
        <v>287</v>
      </c>
      <c r="B169" s="331"/>
      <c r="C169" s="331"/>
      <c r="D169" s="331"/>
      <c r="E169" s="28">
        <f>SUM(B169:D169)</f>
        <v>0</v>
      </c>
    </row>
    <row r="170" spans="1:5" x14ac:dyDescent="0.3">
      <c r="A170" s="16" t="s">
        <v>288</v>
      </c>
      <c r="B170" s="331"/>
      <c r="C170" s="331"/>
      <c r="D170" s="331"/>
      <c r="E170" s="28">
        <f>SUM(B170:D170)</f>
        <v>0</v>
      </c>
    </row>
    <row r="171" spans="1:5" x14ac:dyDescent="0.3">
      <c r="A171" s="21"/>
      <c r="B171" s="21"/>
      <c r="C171" s="49"/>
      <c r="D171" s="50"/>
      <c r="E171" s="16"/>
    </row>
    <row r="172" spans="1:5" x14ac:dyDescent="0.3">
      <c r="A172" s="46" t="s">
        <v>349</v>
      </c>
      <c r="B172" s="47" t="s">
        <v>350</v>
      </c>
      <c r="C172" s="48" t="s">
        <v>351</v>
      </c>
      <c r="D172" s="16"/>
      <c r="E172" s="16"/>
    </row>
    <row r="173" spans="1:5" x14ac:dyDescent="0.3">
      <c r="A173" s="21" t="s">
        <v>352</v>
      </c>
      <c r="B173" s="309"/>
      <c r="C173" s="309"/>
      <c r="D173" s="16"/>
      <c r="E173" s="16"/>
    </row>
    <row r="174" spans="1:5" x14ac:dyDescent="0.3">
      <c r="A174" s="21"/>
      <c r="B174" s="50"/>
      <c r="C174" s="49"/>
      <c r="D174" s="16"/>
      <c r="E174" s="16"/>
    </row>
    <row r="175" spans="1:5" x14ac:dyDescent="0.3">
      <c r="A175" s="21"/>
      <c r="B175" s="21"/>
      <c r="C175" s="49"/>
      <c r="D175" s="50"/>
      <c r="E175" s="16"/>
    </row>
    <row r="176" spans="1:5" x14ac:dyDescent="0.3">
      <c r="A176" s="21"/>
      <c r="B176" s="21"/>
      <c r="C176" s="49"/>
      <c r="D176" s="50"/>
      <c r="E176" s="16"/>
    </row>
    <row r="177" spans="1:5" x14ac:dyDescent="0.3">
      <c r="A177" s="21"/>
      <c r="B177" s="21"/>
      <c r="C177" s="49"/>
      <c r="D177" s="50"/>
      <c r="E177" s="16"/>
    </row>
    <row r="178" spans="1:5" x14ac:dyDescent="0.3">
      <c r="A178" s="21"/>
      <c r="B178" s="21"/>
      <c r="C178" s="49"/>
      <c r="D178" s="50"/>
      <c r="E178" s="16"/>
    </row>
    <row r="179" spans="1:5" x14ac:dyDescent="0.3">
      <c r="A179" s="44" t="s">
        <v>353</v>
      </c>
      <c r="B179" s="34"/>
      <c r="C179" s="34"/>
      <c r="D179" s="34"/>
      <c r="E179" s="34"/>
    </row>
    <row r="180" spans="1:5" x14ac:dyDescent="0.3">
      <c r="A180" s="40" t="s">
        <v>354</v>
      </c>
      <c r="B180" s="40"/>
      <c r="C180" s="40"/>
      <c r="D180" s="40"/>
      <c r="E180" s="40"/>
    </row>
    <row r="181" spans="1:5" x14ac:dyDescent="0.3">
      <c r="A181" s="16" t="s">
        <v>355</v>
      </c>
      <c r="B181" s="41" t="s">
        <v>298</v>
      </c>
      <c r="C181" s="328">
        <v>795450.52000000025</v>
      </c>
      <c r="D181" s="16"/>
      <c r="E181" s="16"/>
    </row>
    <row r="182" spans="1:5" x14ac:dyDescent="0.3">
      <c r="A182" s="16" t="s">
        <v>356</v>
      </c>
      <c r="B182" s="41" t="s">
        <v>298</v>
      </c>
      <c r="C182" s="328">
        <v>6663</v>
      </c>
      <c r="D182" s="16"/>
      <c r="E182" s="16"/>
    </row>
    <row r="183" spans="1:5" x14ac:dyDescent="0.3">
      <c r="A183" s="21" t="s">
        <v>357</v>
      </c>
      <c r="B183" s="41" t="s">
        <v>298</v>
      </c>
      <c r="C183" s="328">
        <v>119515.22</v>
      </c>
      <c r="D183" s="16"/>
      <c r="E183" s="16"/>
    </row>
    <row r="184" spans="1:5" x14ac:dyDescent="0.3">
      <c r="A184" s="16" t="s">
        <v>358</v>
      </c>
      <c r="B184" s="41" t="s">
        <v>298</v>
      </c>
      <c r="C184" s="328">
        <v>1187547.94</v>
      </c>
      <c r="D184" s="16"/>
      <c r="E184" s="16"/>
    </row>
    <row r="185" spans="1:5" x14ac:dyDescent="0.3">
      <c r="A185" s="16" t="s">
        <v>359</v>
      </c>
      <c r="B185" s="41" t="s">
        <v>298</v>
      </c>
      <c r="C185" s="328">
        <v>75236.039999999994</v>
      </c>
      <c r="D185" s="16"/>
      <c r="E185" s="16"/>
    </row>
    <row r="186" spans="1:5" x14ac:dyDescent="0.3">
      <c r="A186" s="16" t="s">
        <v>360</v>
      </c>
      <c r="B186" s="41" t="s">
        <v>298</v>
      </c>
      <c r="C186" s="328">
        <v>450342.33</v>
      </c>
      <c r="D186" s="16"/>
      <c r="E186" s="16"/>
    </row>
    <row r="187" spans="1:5" x14ac:dyDescent="0.3">
      <c r="A187" s="16" t="s">
        <v>361</v>
      </c>
      <c r="B187" s="41" t="s">
        <v>298</v>
      </c>
      <c r="C187" s="328">
        <v>22912.47</v>
      </c>
      <c r="D187" s="16"/>
      <c r="E187" s="16"/>
    </row>
    <row r="188" spans="1:5" x14ac:dyDescent="0.3">
      <c r="A188" s="16" t="s">
        <v>361</v>
      </c>
      <c r="B188" s="41" t="s">
        <v>298</v>
      </c>
      <c r="C188" s="328">
        <v>42466.3</v>
      </c>
      <c r="D188" s="16"/>
      <c r="E188" s="16"/>
    </row>
    <row r="189" spans="1:5" x14ac:dyDescent="0.3">
      <c r="A189" s="16" t="s">
        <v>230</v>
      </c>
      <c r="B189" s="16"/>
      <c r="C189" s="23"/>
      <c r="D189" s="28">
        <f>SUM(C181:C188)</f>
        <v>2700133.8200000003</v>
      </c>
      <c r="E189" s="16"/>
    </row>
    <row r="190" spans="1:5" x14ac:dyDescent="0.3">
      <c r="A190" s="40" t="s">
        <v>362</v>
      </c>
      <c r="B190" s="40"/>
      <c r="C190" s="40"/>
      <c r="D190" s="40"/>
      <c r="E190" s="40"/>
    </row>
    <row r="191" spans="1:5" x14ac:dyDescent="0.3">
      <c r="A191" s="16" t="s">
        <v>363</v>
      </c>
      <c r="B191" s="41" t="s">
        <v>298</v>
      </c>
      <c r="C191" s="328">
        <v>0</v>
      </c>
      <c r="D191" s="16"/>
      <c r="E191" s="16"/>
    </row>
    <row r="192" spans="1:5" x14ac:dyDescent="0.3">
      <c r="A192" s="16" t="s">
        <v>364</v>
      </c>
      <c r="B192" s="41" t="s">
        <v>298</v>
      </c>
      <c r="C192" s="328">
        <v>0</v>
      </c>
      <c r="D192" s="16"/>
      <c r="E192" s="16"/>
    </row>
    <row r="193" spans="1:5" x14ac:dyDescent="0.3">
      <c r="A193" s="16" t="s">
        <v>230</v>
      </c>
      <c r="B193" s="16"/>
      <c r="C193" s="23"/>
      <c r="D193" s="28">
        <f>SUM(C191:C192)</f>
        <v>0</v>
      </c>
      <c r="E193" s="16"/>
    </row>
    <row r="194" spans="1:5" x14ac:dyDescent="0.3">
      <c r="A194" s="40" t="s">
        <v>365</v>
      </c>
      <c r="B194" s="40"/>
      <c r="C194" s="40"/>
      <c r="D194" s="40"/>
      <c r="E194" s="40"/>
    </row>
    <row r="195" spans="1:5" x14ac:dyDescent="0.3">
      <c r="A195" s="16" t="s">
        <v>366</v>
      </c>
      <c r="B195" s="41" t="s">
        <v>298</v>
      </c>
      <c r="C195" s="328">
        <v>214677.91999999998</v>
      </c>
      <c r="D195" s="16"/>
      <c r="E195" s="16"/>
    </row>
    <row r="196" spans="1:5" x14ac:dyDescent="0.3">
      <c r="A196" s="16" t="s">
        <v>367</v>
      </c>
      <c r="B196" s="41" t="s">
        <v>298</v>
      </c>
      <c r="C196" s="328">
        <v>14669.5</v>
      </c>
      <c r="D196" s="16"/>
      <c r="E196" s="16"/>
    </row>
    <row r="197" spans="1:5" x14ac:dyDescent="0.3">
      <c r="A197" s="16" t="s">
        <v>230</v>
      </c>
      <c r="B197" s="16"/>
      <c r="C197" s="23"/>
      <c r="D197" s="28">
        <f>SUM(C195:C196)</f>
        <v>229347.41999999998</v>
      </c>
      <c r="E197" s="16"/>
    </row>
    <row r="198" spans="1:5" x14ac:dyDescent="0.3">
      <c r="A198" s="40" t="s">
        <v>368</v>
      </c>
      <c r="B198" s="40"/>
      <c r="C198" s="40"/>
      <c r="D198" s="40"/>
      <c r="E198" s="40"/>
    </row>
    <row r="199" spans="1:5" x14ac:dyDescent="0.3">
      <c r="A199" s="16" t="s">
        <v>369</v>
      </c>
      <c r="B199" s="41" t="s">
        <v>298</v>
      </c>
      <c r="C199" s="328"/>
      <c r="D199" s="16"/>
      <c r="E199" s="16"/>
    </row>
    <row r="200" spans="1:5" x14ac:dyDescent="0.3">
      <c r="A200" s="16" t="s">
        <v>370</v>
      </c>
      <c r="B200" s="41" t="s">
        <v>298</v>
      </c>
      <c r="C200" s="328">
        <v>148654.63</v>
      </c>
      <c r="D200" s="16"/>
      <c r="E200" s="16"/>
    </row>
    <row r="201" spans="1:5" x14ac:dyDescent="0.3">
      <c r="A201" s="16" t="s">
        <v>159</v>
      </c>
      <c r="B201" s="41" t="s">
        <v>298</v>
      </c>
      <c r="C201" s="328">
        <v>0</v>
      </c>
      <c r="D201" s="16"/>
      <c r="E201" s="16"/>
    </row>
    <row r="202" spans="1:5" x14ac:dyDescent="0.3">
      <c r="A202" s="16" t="s">
        <v>230</v>
      </c>
      <c r="B202" s="16"/>
      <c r="C202" s="23"/>
      <c r="D202" s="28">
        <f>SUM(C199:C201)</f>
        <v>148654.63</v>
      </c>
      <c r="E202" s="16"/>
    </row>
    <row r="203" spans="1:5" x14ac:dyDescent="0.3">
      <c r="A203" s="40" t="s">
        <v>371</v>
      </c>
      <c r="B203" s="40"/>
      <c r="C203" s="40"/>
      <c r="D203" s="40"/>
      <c r="E203" s="40"/>
    </row>
    <row r="204" spans="1:5" x14ac:dyDescent="0.3">
      <c r="A204" s="16" t="s">
        <v>372</v>
      </c>
      <c r="B204" s="41" t="s">
        <v>298</v>
      </c>
      <c r="C204" s="328">
        <v>0</v>
      </c>
      <c r="D204" s="16"/>
      <c r="E204" s="16"/>
    </row>
    <row r="205" spans="1:5" x14ac:dyDescent="0.3">
      <c r="A205" s="16" t="s">
        <v>373</v>
      </c>
      <c r="B205" s="41" t="s">
        <v>298</v>
      </c>
      <c r="C205" s="328">
        <v>0</v>
      </c>
      <c r="D205" s="16"/>
      <c r="E205" s="16"/>
    </row>
    <row r="206" spans="1:5" x14ac:dyDescent="0.3">
      <c r="A206" s="16" t="s">
        <v>230</v>
      </c>
      <c r="B206" s="16"/>
      <c r="C206" s="23"/>
      <c r="D206" s="28">
        <f>SUM(C204:C205)</f>
        <v>0</v>
      </c>
      <c r="E206" s="16"/>
    </row>
    <row r="207" spans="1:5" x14ac:dyDescent="0.3">
      <c r="A207" s="16"/>
      <c r="B207" s="16"/>
      <c r="C207" s="23"/>
      <c r="D207" s="16"/>
      <c r="E207" s="16"/>
    </row>
    <row r="208" spans="1:5" x14ac:dyDescent="0.3">
      <c r="A208" s="34" t="s">
        <v>374</v>
      </c>
      <c r="B208" s="34"/>
      <c r="C208" s="34"/>
      <c r="D208" s="34"/>
      <c r="E208" s="34"/>
    </row>
    <row r="209" spans="1:5" x14ac:dyDescent="0.3">
      <c r="A209" s="44" t="s">
        <v>375</v>
      </c>
      <c r="B209" s="34"/>
      <c r="C209" s="34"/>
      <c r="D209" s="34"/>
      <c r="E209" s="34"/>
    </row>
    <row r="210" spans="1:5" x14ac:dyDescent="0.3">
      <c r="A210" s="22"/>
      <c r="B210" s="18" t="s">
        <v>376</v>
      </c>
      <c r="C210" s="17" t="s">
        <v>377</v>
      </c>
      <c r="D210" s="18" t="s">
        <v>378</v>
      </c>
      <c r="E210" s="18" t="s">
        <v>379</v>
      </c>
    </row>
    <row r="211" spans="1:5" x14ac:dyDescent="0.3">
      <c r="A211" s="16" t="s">
        <v>380</v>
      </c>
      <c r="B211" s="328">
        <v>20000</v>
      </c>
      <c r="C211" s="328">
        <v>0</v>
      </c>
      <c r="D211" s="331"/>
      <c r="E211" s="28">
        <f t="shared" ref="E211:E219" si="22">SUM(B211:C211)-D211</f>
        <v>20000</v>
      </c>
    </row>
    <row r="212" spans="1:5" x14ac:dyDescent="0.3">
      <c r="A212" s="16" t="s">
        <v>381</v>
      </c>
      <c r="B212" s="328">
        <v>164346.18</v>
      </c>
      <c r="C212" s="328">
        <v>0</v>
      </c>
      <c r="D212" s="331"/>
      <c r="E212" s="28">
        <f t="shared" si="22"/>
        <v>164346.18</v>
      </c>
    </row>
    <row r="213" spans="1:5" x14ac:dyDescent="0.3">
      <c r="A213" s="16" t="s">
        <v>382</v>
      </c>
      <c r="B213" s="328">
        <v>10880436.25</v>
      </c>
      <c r="C213" s="328">
        <v>0</v>
      </c>
      <c r="D213" s="331"/>
      <c r="E213" s="28">
        <f t="shared" si="22"/>
        <v>10880436.25</v>
      </c>
    </row>
    <row r="214" spans="1:5" x14ac:dyDescent="0.3">
      <c r="A214" s="16" t="s">
        <v>383</v>
      </c>
      <c r="B214" s="328">
        <v>3303407.8</v>
      </c>
      <c r="C214" s="328">
        <v>204392.16</v>
      </c>
      <c r="D214" s="331"/>
      <c r="E214" s="28">
        <f t="shared" si="22"/>
        <v>3507799.96</v>
      </c>
    </row>
    <row r="215" spans="1:5" x14ac:dyDescent="0.3">
      <c r="A215" s="16" t="s">
        <v>384</v>
      </c>
      <c r="B215" s="328">
        <v>5508318.9000000004</v>
      </c>
      <c r="C215" s="328">
        <v>18004.38</v>
      </c>
      <c r="D215" s="331"/>
      <c r="E215" s="28">
        <f t="shared" si="22"/>
        <v>5526323.2800000003</v>
      </c>
    </row>
    <row r="216" spans="1:5" x14ac:dyDescent="0.3">
      <c r="A216" s="16" t="s">
        <v>385</v>
      </c>
      <c r="B216" s="328">
        <v>6278517.3099999996</v>
      </c>
      <c r="C216" s="328">
        <v>368905.16</v>
      </c>
      <c r="D216" s="331"/>
      <c r="E216" s="28">
        <f t="shared" si="22"/>
        <v>6647422.4699999997</v>
      </c>
    </row>
    <row r="217" spans="1:5" x14ac:dyDescent="0.3">
      <c r="A217" s="16" t="s">
        <v>386</v>
      </c>
      <c r="B217" s="328">
        <v>2339480.7999999998</v>
      </c>
      <c r="C217" s="328">
        <v>161161.24</v>
      </c>
      <c r="D217" s="331"/>
      <c r="E217" s="28">
        <f t="shared" si="22"/>
        <v>2500642.04</v>
      </c>
    </row>
    <row r="218" spans="1:5" x14ac:dyDescent="0.3">
      <c r="A218" s="16" t="s">
        <v>387</v>
      </c>
      <c r="B218" s="328"/>
      <c r="C218" s="328"/>
      <c r="D218" s="331"/>
      <c r="E218" s="28">
        <f t="shared" si="22"/>
        <v>0</v>
      </c>
    </row>
    <row r="219" spans="1:5" x14ac:dyDescent="0.3">
      <c r="A219" s="16" t="s">
        <v>388</v>
      </c>
      <c r="B219" s="328">
        <v>194271.12</v>
      </c>
      <c r="C219" s="328">
        <v>2985375.54</v>
      </c>
      <c r="D219" s="331"/>
      <c r="E219" s="28">
        <f t="shared" si="22"/>
        <v>3179646.66</v>
      </c>
    </row>
    <row r="220" spans="1:5" x14ac:dyDescent="0.3">
      <c r="A220" s="16" t="s">
        <v>230</v>
      </c>
      <c r="B220" s="28">
        <f>SUM(B211:B219)</f>
        <v>28688778.360000003</v>
      </c>
      <c r="C220" s="235">
        <f>SUM(C211:C219)</f>
        <v>3737838.48</v>
      </c>
      <c r="D220" s="28">
        <f>SUM(D211:D219)</f>
        <v>0</v>
      </c>
      <c r="E220" s="28">
        <f>SUM(E211:E219)</f>
        <v>32426616.84</v>
      </c>
    </row>
    <row r="221" spans="1:5" x14ac:dyDescent="0.3">
      <c r="A221" s="16"/>
      <c r="B221" s="16"/>
      <c r="C221" s="23"/>
      <c r="D221" s="16"/>
      <c r="E221" s="16"/>
    </row>
    <row r="222" spans="1:5" x14ac:dyDescent="0.3">
      <c r="A222" s="44" t="s">
        <v>389</v>
      </c>
      <c r="B222" s="44"/>
      <c r="C222" s="44"/>
      <c r="D222" s="44"/>
      <c r="E222" s="44"/>
    </row>
    <row r="223" spans="1:5" x14ac:dyDescent="0.3">
      <c r="A223" s="22"/>
      <c r="B223" s="18" t="s">
        <v>376</v>
      </c>
      <c r="C223" s="17" t="s">
        <v>377</v>
      </c>
      <c r="D223" s="18" t="s">
        <v>378</v>
      </c>
      <c r="E223" s="18" t="s">
        <v>379</v>
      </c>
    </row>
    <row r="224" spans="1:5" x14ac:dyDescent="0.3">
      <c r="A224" s="16" t="s">
        <v>380</v>
      </c>
      <c r="B224" s="50"/>
      <c r="C224" s="49"/>
      <c r="D224" s="50"/>
      <c r="E224" s="16"/>
    </row>
    <row r="225" spans="1:6" x14ac:dyDescent="0.3">
      <c r="A225" s="16" t="s">
        <v>381</v>
      </c>
      <c r="B225" s="328">
        <v>159346.89000000001</v>
      </c>
      <c r="C225" s="328">
        <v>2467.0300000000002</v>
      </c>
      <c r="D225" s="331"/>
      <c r="E225" s="28">
        <f t="shared" ref="E225:E232" si="23">SUM(B225:C225)-D225</f>
        <v>161813.92000000001</v>
      </c>
    </row>
    <row r="226" spans="1:6" x14ac:dyDescent="0.3">
      <c r="A226" s="16" t="s">
        <v>382</v>
      </c>
      <c r="B226" s="328">
        <v>6827663.4199999999</v>
      </c>
      <c r="C226" s="328">
        <v>239348.23</v>
      </c>
      <c r="D226" s="331"/>
      <c r="E226" s="28">
        <f t="shared" si="23"/>
        <v>7067011.6500000004</v>
      </c>
    </row>
    <row r="227" spans="1:6" x14ac:dyDescent="0.3">
      <c r="A227" s="16" t="s">
        <v>383</v>
      </c>
      <c r="B227" s="328">
        <v>2855646.03</v>
      </c>
      <c r="C227" s="328">
        <v>172102.87</v>
      </c>
      <c r="D227" s="331"/>
      <c r="E227" s="28">
        <f t="shared" si="23"/>
        <v>3027748.9</v>
      </c>
    </row>
    <row r="228" spans="1:6" x14ac:dyDescent="0.3">
      <c r="A228" s="16" t="s">
        <v>384</v>
      </c>
      <c r="B228" s="328">
        <v>4745595.37</v>
      </c>
      <c r="C228" s="328">
        <v>152344.79</v>
      </c>
      <c r="D228" s="331"/>
      <c r="E228" s="28">
        <f t="shared" si="23"/>
        <v>4897940.16</v>
      </c>
    </row>
    <row r="229" spans="1:6" x14ac:dyDescent="0.3">
      <c r="A229" s="16" t="s">
        <v>385</v>
      </c>
      <c r="B229" s="328">
        <v>5618715.4199999999</v>
      </c>
      <c r="C229" s="328">
        <v>174518.62</v>
      </c>
      <c r="D229" s="331"/>
      <c r="E229" s="28">
        <f t="shared" si="23"/>
        <v>5793234.04</v>
      </c>
    </row>
    <row r="230" spans="1:6" x14ac:dyDescent="0.3">
      <c r="A230" s="16" t="s">
        <v>386</v>
      </c>
      <c r="B230" s="328">
        <v>2064604.13</v>
      </c>
      <c r="C230" s="328">
        <v>90830.89</v>
      </c>
      <c r="D230" s="331"/>
      <c r="E230" s="28">
        <f t="shared" si="23"/>
        <v>2155435.02</v>
      </c>
    </row>
    <row r="231" spans="1:6" x14ac:dyDescent="0.3">
      <c r="A231" s="16" t="s">
        <v>387</v>
      </c>
      <c r="B231" s="328"/>
      <c r="C231" s="328"/>
      <c r="D231" s="331"/>
      <c r="E231" s="28">
        <f t="shared" si="23"/>
        <v>0</v>
      </c>
    </row>
    <row r="232" spans="1:6" x14ac:dyDescent="0.3">
      <c r="A232" s="16" t="s">
        <v>388</v>
      </c>
      <c r="B232" s="328"/>
      <c r="C232" s="328"/>
      <c r="D232" s="331"/>
      <c r="E232" s="28">
        <f t="shared" si="23"/>
        <v>0</v>
      </c>
    </row>
    <row r="233" spans="1:6" x14ac:dyDescent="0.3">
      <c r="A233" s="16" t="s">
        <v>230</v>
      </c>
      <c r="B233" s="28">
        <f>SUM(B224:B232)</f>
        <v>22271571.260000002</v>
      </c>
      <c r="C233" s="235">
        <f>SUM(C224:C232)</f>
        <v>831612.43</v>
      </c>
      <c r="D233" s="28">
        <f>SUM(D224:D232)</f>
        <v>0</v>
      </c>
      <c r="E233" s="28">
        <f>SUM(E224:E232)</f>
        <v>23103183.690000001</v>
      </c>
    </row>
    <row r="234" spans="1:6" x14ac:dyDescent="0.3">
      <c r="A234" s="16"/>
      <c r="B234" s="16"/>
      <c r="C234" s="23"/>
      <c r="D234" s="16"/>
      <c r="E234" s="16"/>
      <c r="F234" s="11">
        <f>E220-E233</f>
        <v>9323433.1499999985</v>
      </c>
    </row>
    <row r="235" spans="1:6" x14ac:dyDescent="0.3">
      <c r="A235" s="34" t="s">
        <v>390</v>
      </c>
      <c r="B235" s="34"/>
      <c r="C235" s="34"/>
      <c r="D235" s="34"/>
      <c r="E235" s="34"/>
    </row>
    <row r="236" spans="1:6" x14ac:dyDescent="0.3">
      <c r="A236" s="34"/>
      <c r="B236" s="338" t="s">
        <v>391</v>
      </c>
      <c r="C236" s="338"/>
      <c r="D236" s="34"/>
      <c r="E236" s="34"/>
    </row>
    <row r="237" spans="1:6" x14ac:dyDescent="0.3">
      <c r="A237" s="51" t="s">
        <v>391</v>
      </c>
      <c r="B237" s="34"/>
      <c r="C237" s="328">
        <v>0</v>
      </c>
      <c r="D237" s="36">
        <f>C237</f>
        <v>0</v>
      </c>
      <c r="E237" s="34"/>
    </row>
    <row r="238" spans="1:6" x14ac:dyDescent="0.3">
      <c r="A238" s="40" t="s">
        <v>392</v>
      </c>
      <c r="B238" s="40"/>
      <c r="C238" s="40"/>
      <c r="D238" s="40"/>
      <c r="E238" s="40"/>
    </row>
    <row r="239" spans="1:6" x14ac:dyDescent="0.3">
      <c r="A239" s="16" t="s">
        <v>393</v>
      </c>
      <c r="B239" s="41" t="s">
        <v>298</v>
      </c>
      <c r="C239" s="328">
        <v>1310265.47</v>
      </c>
      <c r="D239" s="16"/>
      <c r="E239" s="16"/>
    </row>
    <row r="240" spans="1:6" x14ac:dyDescent="0.3">
      <c r="A240" s="16" t="s">
        <v>394</v>
      </c>
      <c r="B240" s="41" t="s">
        <v>298</v>
      </c>
      <c r="C240" s="328">
        <v>6025604.5299999993</v>
      </c>
      <c r="D240" s="16"/>
      <c r="E240" s="16"/>
    </row>
    <row r="241" spans="1:5" x14ac:dyDescent="0.3">
      <c r="A241" s="16" t="s">
        <v>395</v>
      </c>
      <c r="B241" s="41" t="s">
        <v>298</v>
      </c>
      <c r="C241" s="328">
        <v>579057.26</v>
      </c>
      <c r="D241" s="16"/>
      <c r="E241" s="16"/>
    </row>
    <row r="242" spans="1:5" x14ac:dyDescent="0.3">
      <c r="A242" s="16" t="s">
        <v>396</v>
      </c>
      <c r="B242" s="41" t="s">
        <v>298</v>
      </c>
      <c r="C242" s="328">
        <v>0</v>
      </c>
      <c r="D242" s="16"/>
      <c r="E242" s="16"/>
    </row>
    <row r="243" spans="1:5" x14ac:dyDescent="0.3">
      <c r="A243" s="16" t="s">
        <v>397</v>
      </c>
      <c r="B243" s="41" t="s">
        <v>298</v>
      </c>
      <c r="C243" s="328">
        <v>0</v>
      </c>
      <c r="D243" s="16"/>
      <c r="E243" s="16"/>
    </row>
    <row r="244" spans="1:5" x14ac:dyDescent="0.3">
      <c r="A244" s="16" t="s">
        <v>398</v>
      </c>
      <c r="B244" s="41" t="s">
        <v>298</v>
      </c>
      <c r="C244" s="328">
        <v>12100804.680000002</v>
      </c>
      <c r="D244" s="16"/>
      <c r="E244" s="16"/>
    </row>
    <row r="245" spans="1:5" x14ac:dyDescent="0.3">
      <c r="A245" s="16" t="s">
        <v>399</v>
      </c>
      <c r="B245" s="16"/>
      <c r="C245" s="23"/>
      <c r="D245" s="28">
        <f>SUM(C239:C244)</f>
        <v>20015731.940000001</v>
      </c>
      <c r="E245" s="16"/>
    </row>
    <row r="246" spans="1:5" x14ac:dyDescent="0.3">
      <c r="A246" s="40" t="s">
        <v>400</v>
      </c>
      <c r="B246" s="40"/>
      <c r="C246" s="40"/>
      <c r="D246" s="40"/>
      <c r="E246" s="40"/>
    </row>
    <row r="247" spans="1:5" x14ac:dyDescent="0.3">
      <c r="A247" s="22" t="s">
        <v>401</v>
      </c>
      <c r="B247" s="41" t="s">
        <v>298</v>
      </c>
      <c r="C247" s="330"/>
      <c r="D247" s="16"/>
      <c r="E247" s="16"/>
    </row>
    <row r="248" spans="1:5" x14ac:dyDescent="0.3">
      <c r="A248" s="22"/>
      <c r="B248" s="41"/>
      <c r="C248" s="23"/>
      <c r="D248" s="16"/>
      <c r="E248" s="16"/>
    </row>
    <row r="249" spans="1:5" x14ac:dyDescent="0.3">
      <c r="A249" s="22" t="s">
        <v>402</v>
      </c>
      <c r="B249" s="41" t="s">
        <v>298</v>
      </c>
      <c r="C249" s="328">
        <v>0</v>
      </c>
      <c r="D249" s="16"/>
      <c r="E249" s="16"/>
    </row>
    <row r="250" spans="1:5" x14ac:dyDescent="0.3">
      <c r="A250" s="22" t="s">
        <v>403</v>
      </c>
      <c r="B250" s="41" t="s">
        <v>298</v>
      </c>
      <c r="C250" s="328">
        <v>1006681.5399999999</v>
      </c>
      <c r="D250" s="16"/>
      <c r="E250" s="16"/>
    </row>
    <row r="251" spans="1:5" x14ac:dyDescent="0.3">
      <c r="A251" s="16"/>
      <c r="B251" s="16"/>
      <c r="C251" s="23"/>
      <c r="D251" s="16"/>
      <c r="E251" s="16"/>
    </row>
    <row r="252" spans="1:5" x14ac:dyDescent="0.3">
      <c r="A252" s="22" t="s">
        <v>404</v>
      </c>
      <c r="B252" s="16"/>
      <c r="C252" s="23"/>
      <c r="D252" s="28">
        <f>SUM(C249:C251)</f>
        <v>1006681.5399999999</v>
      </c>
      <c r="E252" s="16"/>
    </row>
    <row r="253" spans="1:5" x14ac:dyDescent="0.3">
      <c r="A253" s="40" t="s">
        <v>405</v>
      </c>
      <c r="B253" s="40"/>
      <c r="C253" s="40"/>
      <c r="D253" s="40"/>
      <c r="E253" s="40"/>
    </row>
    <row r="254" spans="1:5" x14ac:dyDescent="0.3">
      <c r="A254" s="16" t="s">
        <v>406</v>
      </c>
      <c r="B254" s="41" t="s">
        <v>298</v>
      </c>
      <c r="C254" s="328">
        <v>159149.91</v>
      </c>
      <c r="D254" s="16"/>
      <c r="E254" s="16"/>
    </row>
    <row r="255" spans="1:5" x14ac:dyDescent="0.3">
      <c r="A255" s="16" t="s">
        <v>405</v>
      </c>
      <c r="B255" s="41" t="s">
        <v>298</v>
      </c>
      <c r="C255" s="328">
        <v>1653341.96</v>
      </c>
      <c r="D255" s="16"/>
      <c r="E255" s="16"/>
    </row>
    <row r="256" spans="1:5" x14ac:dyDescent="0.3">
      <c r="A256" s="16" t="s">
        <v>407</v>
      </c>
      <c r="B256" s="16"/>
      <c r="C256" s="23"/>
      <c r="D256" s="28">
        <f>SUM(C254:C255)</f>
        <v>1812491.8699999999</v>
      </c>
      <c r="E256" s="16"/>
    </row>
    <row r="257" spans="1:5" x14ac:dyDescent="0.3">
      <c r="A257" s="16"/>
      <c r="B257" s="16"/>
      <c r="C257" s="23"/>
      <c r="D257" s="16"/>
      <c r="E257" s="16"/>
    </row>
    <row r="258" spans="1:5" x14ac:dyDescent="0.3">
      <c r="A258" s="16" t="s">
        <v>408</v>
      </c>
      <c r="B258" s="16"/>
      <c r="C258" s="23"/>
      <c r="D258" s="28">
        <f>D237+D245+D252+D256</f>
        <v>22834905.350000001</v>
      </c>
      <c r="E258" s="16"/>
    </row>
    <row r="259" spans="1:5" x14ac:dyDescent="0.3">
      <c r="A259" s="16"/>
      <c r="B259" s="16"/>
      <c r="C259" s="23"/>
      <c r="D259" s="16"/>
      <c r="E259" s="16"/>
    </row>
    <row r="260" spans="1:5" x14ac:dyDescent="0.3">
      <c r="A260" s="16"/>
      <c r="B260" s="16"/>
      <c r="C260" s="23"/>
      <c r="D260" s="16"/>
      <c r="E260" s="16"/>
    </row>
    <row r="261" spans="1:5" x14ac:dyDescent="0.3">
      <c r="A261" s="16"/>
      <c r="B261" s="16"/>
      <c r="C261" s="23"/>
      <c r="D261" s="16"/>
      <c r="E261" s="16"/>
    </row>
    <row r="262" spans="1:5" x14ac:dyDescent="0.3">
      <c r="A262" s="16"/>
      <c r="B262" s="16"/>
      <c r="C262" s="23"/>
      <c r="D262" s="16"/>
      <c r="E262" s="16"/>
    </row>
    <row r="263" spans="1:5" x14ac:dyDescent="0.3">
      <c r="A263" s="16"/>
      <c r="B263" s="16"/>
      <c r="C263" s="23"/>
      <c r="D263" s="16"/>
      <c r="E263" s="16"/>
    </row>
    <row r="264" spans="1:5" x14ac:dyDescent="0.3">
      <c r="A264" s="34" t="s">
        <v>409</v>
      </c>
      <c r="B264" s="34"/>
      <c r="C264" s="34"/>
      <c r="D264" s="34"/>
      <c r="E264" s="34"/>
    </row>
    <row r="265" spans="1:5" x14ac:dyDescent="0.3">
      <c r="A265" s="40" t="s">
        <v>410</v>
      </c>
      <c r="B265" s="40"/>
      <c r="C265" s="40"/>
      <c r="D265" s="40"/>
      <c r="E265" s="40"/>
    </row>
    <row r="266" spans="1:5" x14ac:dyDescent="0.3">
      <c r="A266" s="16" t="s">
        <v>411</v>
      </c>
      <c r="B266" s="41" t="s">
        <v>298</v>
      </c>
      <c r="C266" s="328">
        <v>7851306.2199999997</v>
      </c>
      <c r="D266" s="16"/>
      <c r="E266" s="16"/>
    </row>
    <row r="267" spans="1:5" x14ac:dyDescent="0.3">
      <c r="A267" s="16" t="s">
        <v>412</v>
      </c>
      <c r="B267" s="41" t="s">
        <v>298</v>
      </c>
      <c r="C267" s="328">
        <v>0</v>
      </c>
      <c r="D267" s="16"/>
      <c r="E267" s="16"/>
    </row>
    <row r="268" spans="1:5" x14ac:dyDescent="0.3">
      <c r="A268" s="16" t="s">
        <v>413</v>
      </c>
      <c r="B268" s="41" t="s">
        <v>298</v>
      </c>
      <c r="C268" s="328">
        <v>8881128.7400000002</v>
      </c>
      <c r="D268" s="16"/>
      <c r="E268" s="16"/>
    </row>
    <row r="269" spans="1:5" x14ac:dyDescent="0.3">
      <c r="A269" s="16" t="s">
        <v>414</v>
      </c>
      <c r="B269" s="41" t="s">
        <v>298</v>
      </c>
      <c r="C269" s="328">
        <v>4783085.9800000004</v>
      </c>
      <c r="D269" s="16"/>
      <c r="E269" s="16"/>
    </row>
    <row r="270" spans="1:5" x14ac:dyDescent="0.3">
      <c r="A270" s="16" t="s">
        <v>415</v>
      </c>
      <c r="B270" s="41" t="s">
        <v>298</v>
      </c>
      <c r="C270" s="328">
        <v>0</v>
      </c>
      <c r="D270" s="16"/>
      <c r="E270" s="16"/>
    </row>
    <row r="271" spans="1:5" x14ac:dyDescent="0.3">
      <c r="A271" s="16" t="s">
        <v>416</v>
      </c>
      <c r="B271" s="41" t="s">
        <v>298</v>
      </c>
      <c r="C271" s="328">
        <v>0</v>
      </c>
      <c r="D271" s="16"/>
      <c r="E271" s="16"/>
    </row>
    <row r="272" spans="1:5" x14ac:dyDescent="0.3">
      <c r="A272" s="16" t="s">
        <v>417</v>
      </c>
      <c r="B272" s="41" t="s">
        <v>298</v>
      </c>
      <c r="C272" s="328">
        <v>0</v>
      </c>
      <c r="D272" s="16"/>
      <c r="E272" s="16"/>
    </row>
    <row r="273" spans="1:5" x14ac:dyDescent="0.3">
      <c r="A273" s="16" t="s">
        <v>418</v>
      </c>
      <c r="B273" s="41" t="s">
        <v>298</v>
      </c>
      <c r="C273" s="328">
        <v>341430.66</v>
      </c>
      <c r="D273" s="16"/>
      <c r="E273" s="16"/>
    </row>
    <row r="274" spans="1:5" x14ac:dyDescent="0.3">
      <c r="A274" s="16" t="s">
        <v>419</v>
      </c>
      <c r="B274" s="41" t="s">
        <v>298</v>
      </c>
      <c r="C274" s="328">
        <v>180079.24</v>
      </c>
      <c r="D274" s="16"/>
      <c r="E274" s="16"/>
    </row>
    <row r="275" spans="1:5" x14ac:dyDescent="0.3">
      <c r="A275" s="16" t="s">
        <v>420</v>
      </c>
      <c r="B275" s="41" t="s">
        <v>298</v>
      </c>
      <c r="C275" s="328">
        <v>0</v>
      </c>
      <c r="D275" s="16"/>
      <c r="E275" s="16"/>
    </row>
    <row r="276" spans="1:5" x14ac:dyDescent="0.3">
      <c r="A276" s="16" t="s">
        <v>421</v>
      </c>
      <c r="B276" s="16"/>
      <c r="C276" s="23"/>
      <c r="D276" s="28">
        <f>SUM(C266:C268)-C269+SUM(C270:C275)</f>
        <v>12470858.880000001</v>
      </c>
      <c r="E276" s="16"/>
    </row>
    <row r="277" spans="1:5" x14ac:dyDescent="0.3">
      <c r="A277" s="40" t="s">
        <v>422</v>
      </c>
      <c r="B277" s="40"/>
      <c r="C277" s="40"/>
      <c r="D277" s="40"/>
      <c r="E277" s="40"/>
    </row>
    <row r="278" spans="1:5" x14ac:dyDescent="0.3">
      <c r="A278" s="16" t="s">
        <v>411</v>
      </c>
      <c r="B278" s="41" t="s">
        <v>298</v>
      </c>
      <c r="C278" s="328">
        <v>0</v>
      </c>
      <c r="D278" s="16"/>
      <c r="E278" s="16"/>
    </row>
    <row r="279" spans="1:5" x14ac:dyDescent="0.3">
      <c r="A279" s="16" t="s">
        <v>412</v>
      </c>
      <c r="B279" s="41" t="s">
        <v>298</v>
      </c>
      <c r="C279" s="328">
        <v>0</v>
      </c>
      <c r="D279" s="16"/>
      <c r="E279" s="16"/>
    </row>
    <row r="280" spans="1:5" x14ac:dyDescent="0.3">
      <c r="A280" s="16" t="s">
        <v>423</v>
      </c>
      <c r="B280" s="41" t="s">
        <v>298</v>
      </c>
      <c r="C280" s="328">
        <v>0</v>
      </c>
      <c r="D280" s="16"/>
      <c r="E280" s="16"/>
    </row>
    <row r="281" spans="1:5" x14ac:dyDescent="0.3">
      <c r="A281" s="16" t="s">
        <v>424</v>
      </c>
      <c r="B281" s="16"/>
      <c r="C281" s="23"/>
      <c r="D281" s="28">
        <f>SUM(C278:C280)</f>
        <v>0</v>
      </c>
      <c r="E281" s="16"/>
    </row>
    <row r="282" spans="1:5" x14ac:dyDescent="0.3">
      <c r="A282" s="40" t="s">
        <v>425</v>
      </c>
      <c r="B282" s="40"/>
      <c r="C282" s="40"/>
      <c r="D282" s="40"/>
      <c r="E282" s="40"/>
    </row>
    <row r="283" spans="1:5" x14ac:dyDescent="0.3">
      <c r="A283" s="16" t="s">
        <v>380</v>
      </c>
      <c r="B283" s="41" t="s">
        <v>298</v>
      </c>
      <c r="C283" s="328">
        <v>20000</v>
      </c>
      <c r="D283" s="16"/>
      <c r="E283" s="16"/>
    </row>
    <row r="284" spans="1:5" x14ac:dyDescent="0.3">
      <c r="A284" s="16" t="s">
        <v>381</v>
      </c>
      <c r="B284" s="41" t="s">
        <v>298</v>
      </c>
      <c r="C284" s="328">
        <v>164346.18</v>
      </c>
      <c r="D284" s="16"/>
      <c r="E284" s="16"/>
    </row>
    <row r="285" spans="1:5" x14ac:dyDescent="0.3">
      <c r="A285" s="16" t="s">
        <v>382</v>
      </c>
      <c r="B285" s="41" t="s">
        <v>298</v>
      </c>
      <c r="C285" s="328">
        <v>10880436.25</v>
      </c>
      <c r="D285" s="16"/>
      <c r="E285" s="16"/>
    </row>
    <row r="286" spans="1:5" x14ac:dyDescent="0.3">
      <c r="A286" s="16" t="s">
        <v>426</v>
      </c>
      <c r="B286" s="41" t="s">
        <v>298</v>
      </c>
      <c r="C286" s="328">
        <v>3507799.96</v>
      </c>
      <c r="D286" s="16"/>
      <c r="E286" s="16"/>
    </row>
    <row r="287" spans="1:5" x14ac:dyDescent="0.3">
      <c r="A287" s="16" t="s">
        <v>427</v>
      </c>
      <c r="B287" s="41" t="s">
        <v>298</v>
      </c>
      <c r="C287" s="328">
        <v>5526323.2800000003</v>
      </c>
      <c r="D287" s="16"/>
      <c r="E287" s="16"/>
    </row>
    <row r="288" spans="1:5" x14ac:dyDescent="0.3">
      <c r="A288" s="16" t="s">
        <v>428</v>
      </c>
      <c r="B288" s="41" t="s">
        <v>298</v>
      </c>
      <c r="C288" s="328">
        <v>9148064.5099999998</v>
      </c>
      <c r="D288" s="16"/>
      <c r="E288" s="16"/>
    </row>
    <row r="289" spans="1:5" x14ac:dyDescent="0.3">
      <c r="A289" s="16" t="s">
        <v>387</v>
      </c>
      <c r="B289" s="41" t="s">
        <v>298</v>
      </c>
      <c r="C289" s="328">
        <v>0</v>
      </c>
      <c r="D289" s="16"/>
      <c r="E289" s="16"/>
    </row>
    <row r="290" spans="1:5" x14ac:dyDescent="0.3">
      <c r="A290" s="16" t="s">
        <v>388</v>
      </c>
      <c r="B290" s="41" t="s">
        <v>298</v>
      </c>
      <c r="C290" s="328">
        <v>3179646.66</v>
      </c>
      <c r="D290" s="16"/>
      <c r="E290" s="16"/>
    </row>
    <row r="291" spans="1:5" x14ac:dyDescent="0.3">
      <c r="A291" s="16" t="s">
        <v>429</v>
      </c>
      <c r="B291" s="16"/>
      <c r="C291" s="23"/>
      <c r="D291" s="28">
        <f>SUM(C283:C290)</f>
        <v>32426616.84</v>
      </c>
      <c r="E291" s="16"/>
    </row>
    <row r="292" spans="1:5" x14ac:dyDescent="0.3">
      <c r="A292" s="16" t="s">
        <v>430</v>
      </c>
      <c r="B292" s="41" t="s">
        <v>298</v>
      </c>
      <c r="C292" s="328">
        <v>23103183.690000001</v>
      </c>
      <c r="D292" s="16"/>
      <c r="E292" s="16"/>
    </row>
    <row r="293" spans="1:5" x14ac:dyDescent="0.3">
      <c r="A293" s="16" t="s">
        <v>431</v>
      </c>
      <c r="B293" s="16"/>
      <c r="C293" s="23"/>
      <c r="D293" s="28">
        <f>D291-C292</f>
        <v>9323433.1499999985</v>
      </c>
      <c r="E293" s="16"/>
    </row>
    <row r="294" spans="1:5" x14ac:dyDescent="0.3">
      <c r="A294" s="40" t="s">
        <v>432</v>
      </c>
      <c r="B294" s="40"/>
      <c r="C294" s="40"/>
      <c r="D294" s="40"/>
      <c r="E294" s="40"/>
    </row>
    <row r="295" spans="1:5" x14ac:dyDescent="0.3">
      <c r="A295" s="16" t="s">
        <v>433</v>
      </c>
      <c r="B295" s="41" t="s">
        <v>298</v>
      </c>
      <c r="C295" s="328">
        <v>12215178.16</v>
      </c>
      <c r="D295" s="16"/>
      <c r="E295" s="16"/>
    </row>
    <row r="296" spans="1:5" x14ac:dyDescent="0.3">
      <c r="A296" s="16" t="s">
        <v>434</v>
      </c>
      <c r="B296" s="41" t="s">
        <v>298</v>
      </c>
      <c r="C296" s="328">
        <v>0</v>
      </c>
      <c r="D296" s="16"/>
      <c r="E296" s="16"/>
    </row>
    <row r="297" spans="1:5" x14ac:dyDescent="0.3">
      <c r="A297" s="16" t="s">
        <v>435</v>
      </c>
      <c r="B297" s="41" t="s">
        <v>298</v>
      </c>
      <c r="C297" s="328">
        <v>0</v>
      </c>
      <c r="D297" s="16"/>
      <c r="E297" s="16"/>
    </row>
    <row r="298" spans="1:5" x14ac:dyDescent="0.3">
      <c r="A298" s="16" t="s">
        <v>423</v>
      </c>
      <c r="B298" s="41" t="s">
        <v>298</v>
      </c>
      <c r="C298" s="328">
        <v>1504536.55</v>
      </c>
      <c r="D298" s="16"/>
      <c r="E298" s="16"/>
    </row>
    <row r="299" spans="1:5" x14ac:dyDescent="0.3">
      <c r="A299" s="16" t="s">
        <v>436</v>
      </c>
      <c r="B299" s="16"/>
      <c r="C299" s="23"/>
      <c r="D299" s="28">
        <f>C295-C296+C297+C298</f>
        <v>13719714.710000001</v>
      </c>
      <c r="E299" s="16"/>
    </row>
    <row r="300" spans="1:5" x14ac:dyDescent="0.3">
      <c r="A300" s="16"/>
      <c r="B300" s="16"/>
      <c r="C300" s="23"/>
      <c r="D300" s="16"/>
      <c r="E300" s="16"/>
    </row>
    <row r="301" spans="1:5" x14ac:dyDescent="0.3">
      <c r="A301" s="40" t="s">
        <v>437</v>
      </c>
      <c r="B301" s="40"/>
      <c r="C301" s="40"/>
      <c r="D301" s="40"/>
      <c r="E301" s="40"/>
    </row>
    <row r="302" spans="1:5" x14ac:dyDescent="0.3">
      <c r="A302" s="16" t="s">
        <v>438</v>
      </c>
      <c r="B302" s="41" t="s">
        <v>298</v>
      </c>
      <c r="C302" s="328">
        <v>0</v>
      </c>
      <c r="D302" s="16"/>
      <c r="E302" s="16"/>
    </row>
    <row r="303" spans="1:5" x14ac:dyDescent="0.3">
      <c r="A303" s="16" t="s">
        <v>439</v>
      </c>
      <c r="B303" s="41" t="s">
        <v>298</v>
      </c>
      <c r="C303" s="328">
        <v>0</v>
      </c>
      <c r="D303" s="16"/>
      <c r="E303" s="16"/>
    </row>
    <row r="304" spans="1:5" x14ac:dyDescent="0.3">
      <c r="A304" s="16" t="s">
        <v>440</v>
      </c>
      <c r="B304" s="41" t="s">
        <v>298</v>
      </c>
      <c r="C304" s="328">
        <v>0</v>
      </c>
      <c r="D304" s="16"/>
      <c r="E304" s="16"/>
    </row>
    <row r="305" spans="1:6" x14ac:dyDescent="0.3">
      <c r="A305" s="16" t="s">
        <v>441</v>
      </c>
      <c r="B305" s="41" t="s">
        <v>298</v>
      </c>
      <c r="C305" s="328">
        <v>0</v>
      </c>
      <c r="D305" s="16"/>
      <c r="E305" s="16"/>
    </row>
    <row r="306" spans="1:6" x14ac:dyDescent="0.3">
      <c r="A306" s="16" t="s">
        <v>442</v>
      </c>
      <c r="B306" s="16"/>
      <c r="C306" s="23"/>
      <c r="D306" s="28">
        <f>SUM(C302:C305)</f>
        <v>0</v>
      </c>
      <c r="E306" s="16"/>
    </row>
    <row r="307" spans="1:6" x14ac:dyDescent="0.3">
      <c r="A307" s="16"/>
      <c r="B307" s="16"/>
      <c r="C307" s="23"/>
      <c r="D307" s="16"/>
      <c r="E307" s="16"/>
    </row>
    <row r="308" spans="1:6" x14ac:dyDescent="0.3">
      <c r="A308" s="16" t="s">
        <v>443</v>
      </c>
      <c r="B308" s="16"/>
      <c r="C308" s="23"/>
      <c r="D308" s="28">
        <f>D276+D281+D293+D299+D306</f>
        <v>35514006.740000002</v>
      </c>
      <c r="E308" s="16"/>
    </row>
    <row r="309" spans="1:6" x14ac:dyDescent="0.3">
      <c r="A309" s="16"/>
      <c r="B309" s="16"/>
      <c r="C309" s="23"/>
      <c r="D309" s="16"/>
      <c r="E309" s="16"/>
      <c r="F309" s="11">
        <f>D308-F308</f>
        <v>35514006.740000002</v>
      </c>
    </row>
    <row r="310" spans="1:6" x14ac:dyDescent="0.3">
      <c r="A310" s="16"/>
      <c r="B310" s="16"/>
      <c r="C310" s="23"/>
      <c r="D310" s="16"/>
      <c r="E310" s="16"/>
    </row>
    <row r="311" spans="1:6" x14ac:dyDescent="0.3">
      <c r="A311" s="16"/>
      <c r="B311" s="16"/>
      <c r="C311" s="23"/>
      <c r="D311" s="16"/>
      <c r="E311" s="16"/>
    </row>
    <row r="312" spans="1:6" x14ac:dyDescent="0.3">
      <c r="A312" s="34" t="s">
        <v>444</v>
      </c>
      <c r="B312" s="34"/>
      <c r="C312" s="34"/>
      <c r="D312" s="34"/>
      <c r="E312" s="34"/>
    </row>
    <row r="313" spans="1:6" x14ac:dyDescent="0.3">
      <c r="A313" s="40" t="s">
        <v>445</v>
      </c>
      <c r="B313" s="40"/>
      <c r="C313" s="40"/>
      <c r="D313" s="40"/>
      <c r="E313" s="40"/>
    </row>
    <row r="314" spans="1:6" x14ac:dyDescent="0.3">
      <c r="A314" s="16" t="s">
        <v>446</v>
      </c>
      <c r="B314" s="41" t="s">
        <v>298</v>
      </c>
      <c r="C314" s="328">
        <v>0</v>
      </c>
      <c r="D314" s="16"/>
      <c r="E314" s="16"/>
    </row>
    <row r="315" spans="1:6" x14ac:dyDescent="0.3">
      <c r="A315" s="16" t="s">
        <v>447</v>
      </c>
      <c r="B315" s="41" t="s">
        <v>298</v>
      </c>
      <c r="C315" s="328">
        <v>702125.99</v>
      </c>
      <c r="D315" s="16"/>
      <c r="E315" s="16"/>
    </row>
    <row r="316" spans="1:6" x14ac:dyDescent="0.3">
      <c r="A316" s="16" t="s">
        <v>448</v>
      </c>
      <c r="B316" s="41" t="s">
        <v>298</v>
      </c>
      <c r="C316" s="328">
        <v>1040923.54</v>
      </c>
      <c r="D316" s="16"/>
      <c r="E316" s="16"/>
    </row>
    <row r="317" spans="1:6" x14ac:dyDescent="0.3">
      <c r="A317" s="16" t="s">
        <v>449</v>
      </c>
      <c r="B317" s="41" t="s">
        <v>298</v>
      </c>
      <c r="C317" s="328">
        <v>0</v>
      </c>
      <c r="D317" s="16"/>
      <c r="E317" s="16"/>
    </row>
    <row r="318" spans="1:6" x14ac:dyDescent="0.3">
      <c r="A318" s="16" t="s">
        <v>450</v>
      </c>
      <c r="B318" s="41" t="s">
        <v>298</v>
      </c>
      <c r="C318" s="328">
        <v>0</v>
      </c>
      <c r="D318" s="16"/>
      <c r="E318" s="16"/>
    </row>
    <row r="319" spans="1:6" x14ac:dyDescent="0.3">
      <c r="A319" s="16" t="s">
        <v>451</v>
      </c>
      <c r="B319" s="41" t="s">
        <v>298</v>
      </c>
      <c r="C319" s="328">
        <v>-67187.140000000014</v>
      </c>
      <c r="D319" s="16"/>
      <c r="E319" s="16"/>
    </row>
    <row r="320" spans="1:6" x14ac:dyDescent="0.3">
      <c r="A320" s="16" t="s">
        <v>452</v>
      </c>
      <c r="B320" s="41" t="s">
        <v>298</v>
      </c>
      <c r="C320" s="328">
        <v>0</v>
      </c>
      <c r="D320" s="16"/>
      <c r="E320" s="16"/>
    </row>
    <row r="321" spans="1:5" x14ac:dyDescent="0.3">
      <c r="A321" s="16" t="s">
        <v>453</v>
      </c>
      <c r="B321" s="41" t="s">
        <v>298</v>
      </c>
      <c r="C321" s="328">
        <v>18761.020000000004</v>
      </c>
      <c r="D321" s="16"/>
      <c r="E321" s="16"/>
    </row>
    <row r="322" spans="1:5" x14ac:dyDescent="0.3">
      <c r="A322" s="16" t="s">
        <v>454</v>
      </c>
      <c r="B322" s="41" t="s">
        <v>298</v>
      </c>
      <c r="C322" s="328">
        <v>130852</v>
      </c>
      <c r="D322" s="16"/>
      <c r="E322" s="16"/>
    </row>
    <row r="323" spans="1:5" x14ac:dyDescent="0.3">
      <c r="A323" s="16" t="s">
        <v>455</v>
      </c>
      <c r="B323" s="41" t="s">
        <v>298</v>
      </c>
      <c r="C323" s="328">
        <v>0</v>
      </c>
      <c r="D323" s="16"/>
      <c r="E323" s="16"/>
    </row>
    <row r="324" spans="1:5" x14ac:dyDescent="0.3">
      <c r="A324" s="16" t="s">
        <v>456</v>
      </c>
      <c r="B324" s="16"/>
      <c r="C324" s="23"/>
      <c r="D324" s="28">
        <f>SUM(C314:C323)</f>
        <v>1825475.4100000001</v>
      </c>
      <c r="E324" s="16"/>
    </row>
    <row r="325" spans="1:5" x14ac:dyDescent="0.3">
      <c r="A325" s="40" t="s">
        <v>457</v>
      </c>
      <c r="B325" s="40"/>
      <c r="C325" s="40"/>
      <c r="D325" s="40"/>
      <c r="E325" s="40"/>
    </row>
    <row r="326" spans="1:5" x14ac:dyDescent="0.3">
      <c r="A326" s="16" t="s">
        <v>458</v>
      </c>
      <c r="B326" s="41" t="s">
        <v>298</v>
      </c>
      <c r="C326" s="328">
        <v>0</v>
      </c>
      <c r="D326" s="16"/>
      <c r="E326" s="16"/>
    </row>
    <row r="327" spans="1:5" x14ac:dyDescent="0.3">
      <c r="A327" s="16" t="s">
        <v>459</v>
      </c>
      <c r="B327" s="41" t="s">
        <v>298</v>
      </c>
      <c r="C327" s="328">
        <v>0</v>
      </c>
      <c r="D327" s="16"/>
      <c r="E327" s="16"/>
    </row>
    <row r="328" spans="1:5" x14ac:dyDescent="0.3">
      <c r="A328" s="16" t="s">
        <v>460</v>
      </c>
      <c r="B328" s="41" t="s">
        <v>298</v>
      </c>
      <c r="C328" s="328">
        <v>0</v>
      </c>
      <c r="D328" s="16"/>
      <c r="E328" s="16"/>
    </row>
    <row r="329" spans="1:5" x14ac:dyDescent="0.3">
      <c r="A329" s="16" t="s">
        <v>461</v>
      </c>
      <c r="B329" s="16"/>
      <c r="C329" s="23"/>
      <c r="D329" s="28">
        <f>SUM(C326:C328)</f>
        <v>0</v>
      </c>
      <c r="E329" s="16"/>
    </row>
    <row r="330" spans="1:5" x14ac:dyDescent="0.3">
      <c r="A330" s="40" t="s">
        <v>462</v>
      </c>
      <c r="B330" s="40"/>
      <c r="C330" s="40"/>
      <c r="D330" s="40"/>
      <c r="E330" s="40"/>
    </row>
    <row r="331" spans="1:5" x14ac:dyDescent="0.3">
      <c r="A331" s="16" t="s">
        <v>463</v>
      </c>
      <c r="B331" s="41" t="s">
        <v>298</v>
      </c>
      <c r="C331" s="328">
        <v>0</v>
      </c>
      <c r="D331" s="16"/>
      <c r="E331" s="16"/>
    </row>
    <row r="332" spans="1:5" x14ac:dyDescent="0.3">
      <c r="A332" s="16" t="s">
        <v>464</v>
      </c>
      <c r="B332" s="41" t="s">
        <v>298</v>
      </c>
      <c r="C332" s="328">
        <v>0</v>
      </c>
      <c r="D332" s="16"/>
      <c r="E332" s="16"/>
    </row>
    <row r="333" spans="1:5" x14ac:dyDescent="0.3">
      <c r="A333" s="16" t="s">
        <v>465</v>
      </c>
      <c r="B333" s="41" t="s">
        <v>298</v>
      </c>
      <c r="C333" s="328">
        <v>0</v>
      </c>
      <c r="D333" s="16"/>
      <c r="E333" s="16"/>
    </row>
    <row r="334" spans="1:5" x14ac:dyDescent="0.3">
      <c r="A334" s="22" t="s">
        <v>466</v>
      </c>
      <c r="B334" s="41" t="s">
        <v>298</v>
      </c>
      <c r="C334" s="328">
        <v>0</v>
      </c>
      <c r="D334" s="16"/>
      <c r="E334" s="16"/>
    </row>
    <row r="335" spans="1:5" x14ac:dyDescent="0.3">
      <c r="A335" s="16" t="s">
        <v>467</v>
      </c>
      <c r="B335" s="41" t="s">
        <v>298</v>
      </c>
      <c r="C335" s="328">
        <v>0</v>
      </c>
      <c r="D335" s="16"/>
      <c r="E335" s="16"/>
    </row>
    <row r="336" spans="1:5" x14ac:dyDescent="0.3">
      <c r="A336" s="22" t="s">
        <v>468</v>
      </c>
      <c r="B336" s="41" t="s">
        <v>298</v>
      </c>
      <c r="C336" s="328">
        <v>0</v>
      </c>
      <c r="D336" s="16"/>
      <c r="E336" s="16"/>
    </row>
    <row r="337" spans="1:5" x14ac:dyDescent="0.3">
      <c r="A337" s="22" t="s">
        <v>469</v>
      </c>
      <c r="B337" s="41" t="s">
        <v>298</v>
      </c>
      <c r="C337" s="334">
        <v>0</v>
      </c>
      <c r="D337" s="16"/>
      <c r="E337" s="16"/>
    </row>
    <row r="338" spans="1:5" x14ac:dyDescent="0.3">
      <c r="A338" s="16" t="s">
        <v>470</v>
      </c>
      <c r="B338" s="41" t="s">
        <v>298</v>
      </c>
      <c r="C338" s="328">
        <v>441304</v>
      </c>
      <c r="D338" s="16"/>
      <c r="E338" s="16"/>
    </row>
    <row r="339" spans="1:5" x14ac:dyDescent="0.3">
      <c r="A339" s="16" t="s">
        <v>230</v>
      </c>
      <c r="B339" s="16"/>
      <c r="C339" s="23"/>
      <c r="D339" s="28">
        <f>SUM(C331:C338)</f>
        <v>441304</v>
      </c>
      <c r="E339" s="16"/>
    </row>
    <row r="340" spans="1:5" x14ac:dyDescent="0.3">
      <c r="A340" s="16" t="s">
        <v>471</v>
      </c>
      <c r="B340" s="16"/>
      <c r="C340" s="23"/>
      <c r="D340" s="28">
        <f>C323</f>
        <v>0</v>
      </c>
      <c r="E340" s="16"/>
    </row>
    <row r="341" spans="1:5" x14ac:dyDescent="0.3">
      <c r="A341" s="16" t="s">
        <v>472</v>
      </c>
      <c r="B341" s="16"/>
      <c r="C341" s="23"/>
      <c r="D341" s="28">
        <f>D339-D340</f>
        <v>441304</v>
      </c>
      <c r="E341" s="16"/>
    </row>
    <row r="342" spans="1:5" x14ac:dyDescent="0.3">
      <c r="A342" s="16"/>
      <c r="B342" s="16"/>
      <c r="C342" s="23"/>
      <c r="D342" s="16"/>
      <c r="E342" s="16"/>
    </row>
    <row r="343" spans="1:5" x14ac:dyDescent="0.3">
      <c r="A343" s="16" t="s">
        <v>473</v>
      </c>
      <c r="B343" s="41" t="s">
        <v>298</v>
      </c>
      <c r="C343" s="333">
        <v>33247227.329999998</v>
      </c>
      <c r="D343" s="16"/>
      <c r="E343" s="16"/>
    </row>
    <row r="344" spans="1:5" x14ac:dyDescent="0.3">
      <c r="A344" s="16"/>
      <c r="B344" s="41"/>
      <c r="C344" s="52"/>
      <c r="D344" s="16"/>
      <c r="E344" s="16"/>
    </row>
    <row r="345" spans="1:5" x14ac:dyDescent="0.3">
      <c r="A345" s="16" t="s">
        <v>474</v>
      </c>
      <c r="B345" s="41" t="s">
        <v>298</v>
      </c>
      <c r="C345" s="329">
        <v>0</v>
      </c>
      <c r="D345" s="16"/>
      <c r="E345" s="16"/>
    </row>
    <row r="346" spans="1:5" x14ac:dyDescent="0.3">
      <c r="A346" s="16" t="s">
        <v>475</v>
      </c>
      <c r="B346" s="41" t="s">
        <v>298</v>
      </c>
      <c r="C346" s="329">
        <v>0</v>
      </c>
      <c r="D346" s="16"/>
      <c r="E346" s="16"/>
    </row>
    <row r="347" spans="1:5" x14ac:dyDescent="0.3">
      <c r="A347" s="16" t="s">
        <v>476</v>
      </c>
      <c r="B347" s="41" t="s">
        <v>298</v>
      </c>
      <c r="C347" s="329">
        <v>0</v>
      </c>
      <c r="D347" s="16"/>
      <c r="E347" s="16"/>
    </row>
    <row r="348" spans="1:5" x14ac:dyDescent="0.3">
      <c r="A348" s="16" t="s">
        <v>477</v>
      </c>
      <c r="B348" s="41" t="s">
        <v>298</v>
      </c>
      <c r="C348" s="329">
        <v>0</v>
      </c>
      <c r="D348" s="16"/>
      <c r="E348" s="16"/>
    </row>
    <row r="349" spans="1:5" x14ac:dyDescent="0.3">
      <c r="A349" s="16" t="s">
        <v>478</v>
      </c>
      <c r="B349" s="41" t="s">
        <v>298</v>
      </c>
      <c r="C349" s="329">
        <v>0</v>
      </c>
      <c r="D349" s="16"/>
      <c r="E349" s="16"/>
    </row>
    <row r="350" spans="1:5" x14ac:dyDescent="0.3">
      <c r="A350" s="16" t="s">
        <v>479</v>
      </c>
      <c r="B350" s="16"/>
      <c r="C350" s="23"/>
      <c r="D350" s="28">
        <f>D324+D329+D341+C343+C347+C348</f>
        <v>35514006.739999995</v>
      </c>
      <c r="E350" s="16"/>
    </row>
    <row r="351" spans="1:5" x14ac:dyDescent="0.3">
      <c r="A351" s="16"/>
      <c r="B351" s="16"/>
      <c r="C351" s="23"/>
      <c r="D351" s="16"/>
      <c r="E351" s="16"/>
    </row>
    <row r="352" spans="1:5" x14ac:dyDescent="0.3">
      <c r="A352" s="16" t="s">
        <v>480</v>
      </c>
      <c r="B352" s="16"/>
      <c r="C352" s="23"/>
      <c r="D352" s="28">
        <f>D308</f>
        <v>35514006.740000002</v>
      </c>
      <c r="E352" s="16"/>
    </row>
    <row r="353" spans="1:5" x14ac:dyDescent="0.3">
      <c r="A353" s="16"/>
      <c r="B353" s="16"/>
      <c r="C353" s="23"/>
      <c r="D353" s="16"/>
      <c r="E353" s="16"/>
    </row>
    <row r="354" spans="1:5" x14ac:dyDescent="0.3">
      <c r="A354" s="16"/>
      <c r="B354" s="16"/>
      <c r="C354" s="23"/>
      <c r="D354" s="16"/>
      <c r="E354" s="16"/>
    </row>
    <row r="355" spans="1:5" x14ac:dyDescent="0.3">
      <c r="A355" s="16"/>
      <c r="B355" s="16"/>
      <c r="C355" s="23"/>
      <c r="D355" s="16"/>
      <c r="E355" s="16"/>
    </row>
    <row r="356" spans="1:5" x14ac:dyDescent="0.3">
      <c r="A356" s="34" t="s">
        <v>481</v>
      </c>
      <c r="B356" s="34"/>
      <c r="C356" s="34"/>
      <c r="D356" s="34"/>
      <c r="E356" s="34"/>
    </row>
    <row r="357" spans="1:5" x14ac:dyDescent="0.3">
      <c r="A357" s="40" t="s">
        <v>482</v>
      </c>
      <c r="B357" s="40"/>
      <c r="C357" s="40"/>
      <c r="D357" s="40"/>
      <c r="E357" s="40"/>
    </row>
    <row r="358" spans="1:5" x14ac:dyDescent="0.3">
      <c r="A358" s="16" t="s">
        <v>483</v>
      </c>
      <c r="B358" s="41" t="s">
        <v>298</v>
      </c>
      <c r="C358" s="328">
        <v>13810298</v>
      </c>
      <c r="D358" s="16"/>
      <c r="E358" s="16"/>
    </row>
    <row r="359" spans="1:5" x14ac:dyDescent="0.3">
      <c r="A359" s="16" t="s">
        <v>484</v>
      </c>
      <c r="B359" s="41" t="s">
        <v>298</v>
      </c>
      <c r="C359" s="328">
        <v>32175723.579999998</v>
      </c>
      <c r="D359" s="16"/>
      <c r="E359" s="16"/>
    </row>
    <row r="360" spans="1:5" x14ac:dyDescent="0.3">
      <c r="A360" s="16" t="s">
        <v>485</v>
      </c>
      <c r="B360" s="16"/>
      <c r="C360" s="23"/>
      <c r="D360" s="28">
        <f>SUM(C358:C359)</f>
        <v>45986021.579999998</v>
      </c>
      <c r="E360" s="16"/>
    </row>
    <row r="361" spans="1:5" x14ac:dyDescent="0.3">
      <c r="A361" s="40" t="s">
        <v>486</v>
      </c>
      <c r="B361" s="40"/>
      <c r="C361" s="40"/>
      <c r="D361" s="40"/>
      <c r="E361" s="40"/>
    </row>
    <row r="362" spans="1:5" x14ac:dyDescent="0.3">
      <c r="A362" s="16" t="s">
        <v>391</v>
      </c>
      <c r="B362" s="40"/>
      <c r="C362" s="328">
        <v>0</v>
      </c>
      <c r="D362" s="16"/>
      <c r="E362" s="40"/>
    </row>
    <row r="363" spans="1:5" x14ac:dyDescent="0.3">
      <c r="A363" s="16" t="s">
        <v>487</v>
      </c>
      <c r="B363" s="41" t="s">
        <v>298</v>
      </c>
      <c r="C363" s="328">
        <v>19986812.489999998</v>
      </c>
      <c r="D363" s="16"/>
      <c r="E363" s="16"/>
    </row>
    <row r="364" spans="1:5" x14ac:dyDescent="0.3">
      <c r="A364" s="16" t="s">
        <v>488</v>
      </c>
      <c r="B364" s="41" t="s">
        <v>298</v>
      </c>
      <c r="C364" s="328">
        <v>1006681.5399999999</v>
      </c>
      <c r="D364" s="16"/>
      <c r="E364" s="16"/>
    </row>
    <row r="365" spans="1:5" x14ac:dyDescent="0.3">
      <c r="A365" s="16" t="s">
        <v>489</v>
      </c>
      <c r="B365" s="41" t="s">
        <v>298</v>
      </c>
      <c r="C365" s="328">
        <v>1841411.32</v>
      </c>
      <c r="D365" s="16"/>
      <c r="E365" s="16"/>
    </row>
    <row r="366" spans="1:5" x14ac:dyDescent="0.3">
      <c r="A366" s="16" t="s">
        <v>408</v>
      </c>
      <c r="B366" s="16"/>
      <c r="C366" s="23"/>
      <c r="D366" s="28">
        <f>SUM(C362:C365)</f>
        <v>22834905.349999998</v>
      </c>
      <c r="E366" s="16"/>
    </row>
    <row r="367" spans="1:5" x14ac:dyDescent="0.3">
      <c r="A367" s="16" t="s">
        <v>490</v>
      </c>
      <c r="B367" s="16"/>
      <c r="C367" s="23"/>
      <c r="D367" s="28">
        <f>D360-D366</f>
        <v>23151116.23</v>
      </c>
      <c r="E367" s="16"/>
    </row>
    <row r="368" spans="1:5" x14ac:dyDescent="0.3">
      <c r="A368" s="53" t="s">
        <v>491</v>
      </c>
      <c r="B368" s="40"/>
      <c r="C368" s="40"/>
      <c r="D368" s="40"/>
      <c r="E368" s="40"/>
    </row>
    <row r="369" spans="1:6" x14ac:dyDescent="0.3">
      <c r="A369" s="28" t="s">
        <v>492</v>
      </c>
      <c r="B369" s="16"/>
      <c r="C369" s="16"/>
      <c r="D369" s="16"/>
      <c r="E369" s="16"/>
    </row>
    <row r="370" spans="1:6" x14ac:dyDescent="0.3">
      <c r="A370" s="54" t="s">
        <v>493</v>
      </c>
      <c r="B370" s="36" t="s">
        <v>298</v>
      </c>
      <c r="C370" s="328">
        <v>0</v>
      </c>
      <c r="D370" s="28">
        <v>0</v>
      </c>
      <c r="E370" s="28"/>
    </row>
    <row r="371" spans="1:6" x14ac:dyDescent="0.3">
      <c r="A371" s="54" t="s">
        <v>494</v>
      </c>
      <c r="B371" s="36" t="s">
        <v>298</v>
      </c>
      <c r="C371" s="328">
        <v>0</v>
      </c>
      <c r="D371" s="28">
        <v>0</v>
      </c>
      <c r="E371" s="28"/>
    </row>
    <row r="372" spans="1:6" x14ac:dyDescent="0.3">
      <c r="A372" s="54" t="s">
        <v>495</v>
      </c>
      <c r="B372" s="36" t="s">
        <v>298</v>
      </c>
      <c r="C372" s="328">
        <v>0</v>
      </c>
      <c r="D372" s="28">
        <v>0</v>
      </c>
      <c r="E372" s="28"/>
    </row>
    <row r="373" spans="1:6" x14ac:dyDescent="0.3">
      <c r="A373" s="54" t="s">
        <v>496</v>
      </c>
      <c r="B373" s="36" t="s">
        <v>298</v>
      </c>
      <c r="C373" s="328">
        <v>0</v>
      </c>
      <c r="D373" s="28">
        <v>0</v>
      </c>
      <c r="E373" s="28"/>
    </row>
    <row r="374" spans="1:6" x14ac:dyDescent="0.3">
      <c r="A374" s="54" t="s">
        <v>497</v>
      </c>
      <c r="B374" s="36" t="s">
        <v>298</v>
      </c>
      <c r="C374" s="328">
        <v>0</v>
      </c>
      <c r="D374" s="28">
        <v>0</v>
      </c>
      <c r="E374" s="28"/>
    </row>
    <row r="375" spans="1:6" x14ac:dyDescent="0.3">
      <c r="A375" s="54" t="s">
        <v>498</v>
      </c>
      <c r="B375" s="36" t="s">
        <v>298</v>
      </c>
      <c r="C375" s="328">
        <v>0</v>
      </c>
      <c r="D375" s="28">
        <v>0</v>
      </c>
      <c r="E375" s="28"/>
    </row>
    <row r="376" spans="1:6" x14ac:dyDescent="0.3">
      <c r="A376" s="54" t="s">
        <v>499</v>
      </c>
      <c r="B376" s="36" t="s">
        <v>298</v>
      </c>
      <c r="C376" s="328">
        <v>0</v>
      </c>
      <c r="D376" s="28">
        <v>0</v>
      </c>
      <c r="E376" s="28"/>
    </row>
    <row r="377" spans="1:6" x14ac:dyDescent="0.3">
      <c r="A377" s="54" t="s">
        <v>500</v>
      </c>
      <c r="B377" s="36" t="s">
        <v>298</v>
      </c>
      <c r="C377" s="328">
        <v>0</v>
      </c>
      <c r="D377" s="28">
        <v>0</v>
      </c>
      <c r="E377" s="28"/>
    </row>
    <row r="378" spans="1:6" x14ac:dyDescent="0.3">
      <c r="A378" s="54" t="s">
        <v>501</v>
      </c>
      <c r="B378" s="36" t="s">
        <v>298</v>
      </c>
      <c r="C378" s="328">
        <v>0</v>
      </c>
      <c r="D378" s="28">
        <v>0</v>
      </c>
      <c r="E378" s="28"/>
    </row>
    <row r="379" spans="1:6" x14ac:dyDescent="0.3">
      <c r="A379" s="54" t="s">
        <v>502</v>
      </c>
      <c r="B379" s="36" t="s">
        <v>298</v>
      </c>
      <c r="C379" s="328">
        <v>0</v>
      </c>
      <c r="D379" s="28">
        <v>0</v>
      </c>
      <c r="E379" s="28"/>
    </row>
    <row r="380" spans="1:6" x14ac:dyDescent="0.3">
      <c r="A380" s="54" t="s">
        <v>503</v>
      </c>
      <c r="B380" s="36" t="s">
        <v>298</v>
      </c>
      <c r="C380" s="330">
        <v>1240113.42</v>
      </c>
      <c r="D380" s="28">
        <v>0</v>
      </c>
      <c r="E380" s="214" t="str">
        <f>IF(OR(C380&gt;999999,C380/(D360+D383)&gt;0.01),"Additional Classification Necessary - See Responses-2 Tab","")</f>
        <v>Additional Classification Necessary - See Responses-2 Tab</v>
      </c>
      <c r="F380" s="55"/>
    </row>
    <row r="381" spans="1:6" x14ac:dyDescent="0.3">
      <c r="A381" s="56" t="s">
        <v>504</v>
      </c>
      <c r="B381" s="41"/>
      <c r="C381" s="41"/>
      <c r="D381" s="28">
        <f>SUM(C370:C380)</f>
        <v>1240113.42</v>
      </c>
      <c r="E381" s="28"/>
      <c r="F381" s="55"/>
    </row>
    <row r="382" spans="1:6" x14ac:dyDescent="0.3">
      <c r="A382" s="51" t="s">
        <v>505</v>
      </c>
      <c r="B382" s="41" t="s">
        <v>298</v>
      </c>
      <c r="C382" s="328">
        <v>1643345.56</v>
      </c>
      <c r="D382" s="28">
        <v>0</v>
      </c>
      <c r="E382" s="16"/>
    </row>
    <row r="383" spans="1:6" x14ac:dyDescent="0.3">
      <c r="A383" s="16" t="s">
        <v>506</v>
      </c>
      <c r="B383" s="16"/>
      <c r="C383" s="23"/>
      <c r="D383" s="28">
        <f>D381+C382</f>
        <v>2883458.98</v>
      </c>
      <c r="E383" s="16"/>
    </row>
    <row r="384" spans="1:6" x14ac:dyDescent="0.3">
      <c r="A384" s="16" t="s">
        <v>507</v>
      </c>
      <c r="B384" s="16"/>
      <c r="C384" s="23"/>
      <c r="D384" s="28">
        <f>D367+D383</f>
        <v>26034575.210000001</v>
      </c>
      <c r="E384" s="16"/>
    </row>
    <row r="385" spans="1:5" x14ac:dyDescent="0.3">
      <c r="A385" s="16"/>
      <c r="B385" s="16"/>
      <c r="C385" s="23"/>
      <c r="D385" s="16"/>
      <c r="E385" s="16"/>
    </row>
    <row r="386" spans="1:5" x14ac:dyDescent="0.3">
      <c r="A386" s="16"/>
      <c r="B386" s="16"/>
      <c r="C386" s="23"/>
      <c r="D386" s="16"/>
      <c r="E386" s="16"/>
    </row>
    <row r="387" spans="1:5" x14ac:dyDescent="0.3">
      <c r="A387" s="16"/>
      <c r="B387" s="16"/>
      <c r="C387" s="23"/>
      <c r="D387" s="16"/>
      <c r="E387" s="16"/>
    </row>
    <row r="388" spans="1:5" x14ac:dyDescent="0.3">
      <c r="A388" s="40" t="s">
        <v>508</v>
      </c>
      <c r="B388" s="40"/>
      <c r="C388" s="40"/>
      <c r="D388" s="40"/>
      <c r="E388" s="40"/>
    </row>
    <row r="389" spans="1:5" x14ac:dyDescent="0.3">
      <c r="A389" s="16" t="s">
        <v>509</v>
      </c>
      <c r="B389" s="41" t="s">
        <v>298</v>
      </c>
      <c r="C389" s="328">
        <v>11016408.109999998</v>
      </c>
      <c r="D389" s="16"/>
      <c r="E389" s="16"/>
    </row>
    <row r="390" spans="1:5" x14ac:dyDescent="0.3">
      <c r="A390" s="16" t="s">
        <v>11</v>
      </c>
      <c r="B390" s="41" t="s">
        <v>298</v>
      </c>
      <c r="C390" s="328">
        <v>2700133.8200000003</v>
      </c>
      <c r="D390" s="16"/>
      <c r="E390" s="16"/>
    </row>
    <row r="391" spans="1:5" x14ac:dyDescent="0.3">
      <c r="A391" s="16" t="s">
        <v>264</v>
      </c>
      <c r="B391" s="41" t="s">
        <v>298</v>
      </c>
      <c r="C391" s="328">
        <v>183351.34</v>
      </c>
      <c r="D391" s="16"/>
      <c r="E391" s="16"/>
    </row>
    <row r="392" spans="1:5" x14ac:dyDescent="0.3">
      <c r="A392" s="16" t="s">
        <v>510</v>
      </c>
      <c r="B392" s="41" t="s">
        <v>298</v>
      </c>
      <c r="C392" s="328">
        <v>1733440.8999999997</v>
      </c>
      <c r="D392" s="16"/>
      <c r="E392" s="16"/>
    </row>
    <row r="393" spans="1:5" x14ac:dyDescent="0.3">
      <c r="A393" s="16" t="s">
        <v>511</v>
      </c>
      <c r="B393" s="41" t="s">
        <v>298</v>
      </c>
      <c r="C393" s="328">
        <v>0</v>
      </c>
      <c r="D393" s="16"/>
      <c r="E393" s="16"/>
    </row>
    <row r="394" spans="1:5" x14ac:dyDescent="0.3">
      <c r="A394" s="16" t="s">
        <v>512</v>
      </c>
      <c r="B394" s="41" t="s">
        <v>298</v>
      </c>
      <c r="C394" s="328">
        <v>5760884.8600000003</v>
      </c>
      <c r="D394" s="16"/>
      <c r="E394" s="16"/>
    </row>
    <row r="395" spans="1:5" x14ac:dyDescent="0.3">
      <c r="A395" s="16" t="s">
        <v>16</v>
      </c>
      <c r="B395" s="41" t="s">
        <v>298</v>
      </c>
      <c r="C395" s="328">
        <v>974818.43</v>
      </c>
      <c r="D395" s="16"/>
      <c r="E395" s="16"/>
    </row>
    <row r="396" spans="1:5" x14ac:dyDescent="0.3">
      <c r="A396" s="16" t="s">
        <v>513</v>
      </c>
      <c r="B396" s="41" t="s">
        <v>298</v>
      </c>
      <c r="C396" s="328">
        <v>0</v>
      </c>
      <c r="D396" s="16"/>
      <c r="E396" s="16"/>
    </row>
    <row r="397" spans="1:5" x14ac:dyDescent="0.3">
      <c r="A397" s="16" t="s">
        <v>514</v>
      </c>
      <c r="B397" s="41" t="s">
        <v>298</v>
      </c>
      <c r="C397" s="330">
        <v>229347.41999999998</v>
      </c>
      <c r="D397" s="16"/>
      <c r="E397" s="16"/>
    </row>
    <row r="398" spans="1:5" x14ac:dyDescent="0.3">
      <c r="A398" s="16" t="s">
        <v>515</v>
      </c>
      <c r="B398" s="41" t="s">
        <v>298</v>
      </c>
      <c r="C398" s="330">
        <v>148654.63</v>
      </c>
      <c r="D398" s="16"/>
      <c r="E398" s="16"/>
    </row>
    <row r="399" spans="1:5" x14ac:dyDescent="0.3">
      <c r="A399" s="16" t="s">
        <v>516</v>
      </c>
      <c r="B399" s="41" t="s">
        <v>298</v>
      </c>
      <c r="C399" s="330">
        <v>0</v>
      </c>
      <c r="D399" s="16"/>
      <c r="E399" s="16"/>
    </row>
    <row r="400" spans="1:5" x14ac:dyDescent="0.3">
      <c r="A400" s="28" t="s">
        <v>517</v>
      </c>
      <c r="B400" s="16"/>
      <c r="C400" s="16"/>
      <c r="D400" s="16"/>
      <c r="E400" s="16"/>
    </row>
    <row r="401" spans="1:9" x14ac:dyDescent="0.3">
      <c r="A401" s="29" t="s">
        <v>270</v>
      </c>
      <c r="B401" s="36" t="s">
        <v>298</v>
      </c>
      <c r="C401" s="328">
        <v>0</v>
      </c>
      <c r="D401" s="28">
        <v>0</v>
      </c>
      <c r="E401" s="28"/>
    </row>
    <row r="402" spans="1:9" x14ac:dyDescent="0.3">
      <c r="A402" s="29" t="s">
        <v>271</v>
      </c>
      <c r="B402" s="36" t="s">
        <v>298</v>
      </c>
      <c r="C402" s="328">
        <v>0</v>
      </c>
      <c r="D402" s="28">
        <v>0</v>
      </c>
      <c r="E402" s="28"/>
    </row>
    <row r="403" spans="1:9" x14ac:dyDescent="0.3">
      <c r="A403" s="29" t="s">
        <v>518</v>
      </c>
      <c r="B403" s="36" t="s">
        <v>298</v>
      </c>
      <c r="C403" s="328">
        <v>3107.05</v>
      </c>
      <c r="D403" s="28">
        <v>0</v>
      </c>
      <c r="E403" s="28"/>
    </row>
    <row r="404" spans="1:9" x14ac:dyDescent="0.3">
      <c r="A404" s="29" t="s">
        <v>273</v>
      </c>
      <c r="B404" s="36" t="s">
        <v>298</v>
      </c>
      <c r="C404" s="328">
        <v>0</v>
      </c>
      <c r="D404" s="28">
        <v>0</v>
      </c>
      <c r="E404" s="28"/>
    </row>
    <row r="405" spans="1:9" x14ac:dyDescent="0.3">
      <c r="A405" s="29" t="s">
        <v>274</v>
      </c>
      <c r="B405" s="36" t="s">
        <v>298</v>
      </c>
      <c r="C405" s="328">
        <v>0</v>
      </c>
      <c r="D405" s="28">
        <v>0</v>
      </c>
      <c r="E405" s="28"/>
    </row>
    <row r="406" spans="1:9" x14ac:dyDescent="0.3">
      <c r="A406" s="29" t="s">
        <v>275</v>
      </c>
      <c r="B406" s="36" t="s">
        <v>298</v>
      </c>
      <c r="C406" s="328">
        <v>0</v>
      </c>
      <c r="D406" s="28">
        <v>0</v>
      </c>
      <c r="E406" s="28"/>
    </row>
    <row r="407" spans="1:9" x14ac:dyDescent="0.3">
      <c r="A407" s="29" t="s">
        <v>276</v>
      </c>
      <c r="B407" s="36" t="s">
        <v>298</v>
      </c>
      <c r="C407" s="328">
        <v>0</v>
      </c>
      <c r="D407" s="28">
        <v>0</v>
      </c>
      <c r="E407" s="28"/>
    </row>
    <row r="408" spans="1:9" x14ac:dyDescent="0.3">
      <c r="A408" s="29" t="s">
        <v>277</v>
      </c>
      <c r="B408" s="36" t="s">
        <v>298</v>
      </c>
      <c r="C408" s="328">
        <v>0</v>
      </c>
      <c r="D408" s="28">
        <v>0</v>
      </c>
      <c r="E408" s="28"/>
    </row>
    <row r="409" spans="1:9" x14ac:dyDescent="0.3">
      <c r="A409" s="29" t="s">
        <v>278</v>
      </c>
      <c r="B409" s="36" t="s">
        <v>298</v>
      </c>
      <c r="C409" s="328">
        <v>0</v>
      </c>
      <c r="D409" s="28">
        <v>0</v>
      </c>
      <c r="E409" s="28"/>
    </row>
    <row r="410" spans="1:9" x14ac:dyDescent="0.3">
      <c r="A410" s="29" t="s">
        <v>279</v>
      </c>
      <c r="B410" s="36" t="s">
        <v>298</v>
      </c>
      <c r="C410" s="328">
        <v>0</v>
      </c>
      <c r="D410" s="28">
        <v>0</v>
      </c>
      <c r="E410" s="28"/>
    </row>
    <row r="411" spans="1:9" x14ac:dyDescent="0.3">
      <c r="A411" s="29" t="s">
        <v>280</v>
      </c>
      <c r="B411" s="36" t="s">
        <v>298</v>
      </c>
      <c r="C411" s="328">
        <v>109623.92000000004</v>
      </c>
      <c r="D411" s="28">
        <v>0</v>
      </c>
      <c r="E411" s="28"/>
    </row>
    <row r="412" spans="1:9" x14ac:dyDescent="0.3">
      <c r="A412" s="29" t="s">
        <v>281</v>
      </c>
      <c r="B412" s="36" t="s">
        <v>298</v>
      </c>
      <c r="C412" s="328">
        <v>0</v>
      </c>
      <c r="D412" s="28">
        <v>0</v>
      </c>
      <c r="E412" s="28"/>
    </row>
    <row r="413" spans="1:9" x14ac:dyDescent="0.3">
      <c r="A413" s="29" t="s">
        <v>282</v>
      </c>
      <c r="B413" s="36" t="s">
        <v>298</v>
      </c>
      <c r="C413" s="328">
        <v>314517.15000000002</v>
      </c>
      <c r="D413" s="28">
        <v>0</v>
      </c>
      <c r="E413" s="28"/>
    </row>
    <row r="414" spans="1:9" x14ac:dyDescent="0.3">
      <c r="A414" s="29" t="s">
        <v>283</v>
      </c>
      <c r="B414" s="36" t="s">
        <v>298</v>
      </c>
      <c r="C414" s="330">
        <v>2928205.6300000004</v>
      </c>
      <c r="D414" s="28">
        <v>0</v>
      </c>
      <c r="E414" s="214" t="str">
        <f>IF(OR(C414&gt;999999,C414/(D416)&gt;0.01),"Additional Classification Necessary - See Responses-2 Tab","")</f>
        <v>Additional Classification Necessary - See Responses-2 Tab</v>
      </c>
      <c r="F414" s="55"/>
      <c r="G414" s="55"/>
      <c r="H414" s="55"/>
      <c r="I414" s="55"/>
    </row>
    <row r="415" spans="1:9" x14ac:dyDescent="0.3">
      <c r="A415" s="57" t="s">
        <v>519</v>
      </c>
      <c r="B415" s="41"/>
      <c r="C415" s="41"/>
      <c r="D415" s="28">
        <f>SUM(C401:C414)</f>
        <v>3355453.7500000005</v>
      </c>
      <c r="E415" s="28"/>
      <c r="F415" s="55"/>
      <c r="G415" s="55"/>
      <c r="H415" s="55"/>
      <c r="I415" s="55"/>
    </row>
    <row r="416" spans="1:9" x14ac:dyDescent="0.3">
      <c r="A416" s="28" t="s">
        <v>520</v>
      </c>
      <c r="B416" s="16"/>
      <c r="C416" s="23"/>
      <c r="D416" s="28">
        <f>SUM(C389:C399,D415)</f>
        <v>26102493.259999998</v>
      </c>
      <c r="E416" s="28"/>
    </row>
    <row r="417" spans="1:13" x14ac:dyDescent="0.3">
      <c r="A417" s="28" t="s">
        <v>521</v>
      </c>
      <c r="B417" s="16"/>
      <c r="C417" s="23"/>
      <c r="D417" s="28">
        <f>D384-D416</f>
        <v>-67918.04999999702</v>
      </c>
      <c r="E417" s="28"/>
    </row>
    <row r="418" spans="1:13" x14ac:dyDescent="0.3">
      <c r="A418" s="28" t="s">
        <v>522</v>
      </c>
      <c r="B418" s="16"/>
      <c r="C418" s="330">
        <v>0</v>
      </c>
      <c r="D418" s="28">
        <v>0</v>
      </c>
      <c r="E418" s="28"/>
    </row>
    <row r="419" spans="1:13" x14ac:dyDescent="0.3">
      <c r="A419" s="54" t="s">
        <v>523</v>
      </c>
      <c r="B419" s="41" t="s">
        <v>298</v>
      </c>
      <c r="C419" s="328">
        <v>0</v>
      </c>
      <c r="D419" s="28">
        <v>0</v>
      </c>
      <c r="E419" s="28"/>
    </row>
    <row r="420" spans="1:13" x14ac:dyDescent="0.3">
      <c r="A420" s="56" t="s">
        <v>524</v>
      </c>
      <c r="B420" s="16"/>
      <c r="C420" s="16"/>
      <c r="D420" s="28">
        <f>SUM(C418:C419)</f>
        <v>0</v>
      </c>
      <c r="E420" s="28"/>
      <c r="F420" s="11">
        <f>D420-C399</f>
        <v>0</v>
      </c>
    </row>
    <row r="421" spans="1:13" x14ac:dyDescent="0.3">
      <c r="A421" s="28" t="s">
        <v>525</v>
      </c>
      <c r="B421" s="16"/>
      <c r="C421" s="23"/>
      <c r="D421" s="28">
        <f>D417+D420</f>
        <v>-67918.04999999702</v>
      </c>
      <c r="E421" s="28"/>
      <c r="F421" s="58"/>
    </row>
    <row r="422" spans="1:13" x14ac:dyDescent="0.3">
      <c r="A422" s="28" t="s">
        <v>526</v>
      </c>
      <c r="B422" s="41" t="s">
        <v>298</v>
      </c>
      <c r="C422" s="328">
        <v>0</v>
      </c>
      <c r="D422" s="28">
        <v>0</v>
      </c>
      <c r="E422" s="16"/>
    </row>
    <row r="423" spans="1:13" x14ac:dyDescent="0.3">
      <c r="A423" s="16" t="s">
        <v>527</v>
      </c>
      <c r="B423" s="41" t="s">
        <v>298</v>
      </c>
      <c r="C423" s="328">
        <v>0</v>
      </c>
      <c r="D423" s="28">
        <v>0</v>
      </c>
      <c r="E423" s="16"/>
    </row>
    <row r="424" spans="1:13" x14ac:dyDescent="0.3">
      <c r="A424" s="16" t="s">
        <v>528</v>
      </c>
      <c r="B424" s="16"/>
      <c r="C424" s="23"/>
      <c r="D424" s="28">
        <f>D421+C422-C423</f>
        <v>-67918.04999999702</v>
      </c>
      <c r="E424" s="16"/>
    </row>
    <row r="426" spans="1:13" ht="29.55" customHeight="1" x14ac:dyDescent="0.3">
      <c r="A426" s="341" t="s">
        <v>1443</v>
      </c>
      <c r="B426" s="341"/>
      <c r="C426" s="341"/>
      <c r="D426" s="341"/>
      <c r="E426" s="341"/>
    </row>
    <row r="427" spans="1:13" x14ac:dyDescent="0.3">
      <c r="M427" s="59"/>
    </row>
    <row r="428" spans="1:13" x14ac:dyDescent="0.3">
      <c r="M428" s="59"/>
    </row>
    <row r="429" spans="1:13" x14ac:dyDescent="0.3">
      <c r="M429" s="59"/>
    </row>
    <row r="433" spans="2:7" x14ac:dyDescent="0.3">
      <c r="B433" s="60"/>
      <c r="C433" s="60"/>
      <c r="D433" s="60"/>
      <c r="E433" s="60"/>
      <c r="F433" s="60"/>
      <c r="G433" s="60"/>
    </row>
    <row r="574" spans="2:83" x14ac:dyDescent="0.3">
      <c r="B574" s="61"/>
      <c r="C574" s="61"/>
      <c r="D574" s="61"/>
      <c r="E574" s="61"/>
      <c r="F574" s="61"/>
      <c r="G574" s="61"/>
      <c r="H574" s="61"/>
      <c r="I574" s="61"/>
      <c r="J574" s="61"/>
      <c r="K574" s="61"/>
      <c r="L574" s="61"/>
      <c r="M574" s="61"/>
      <c r="N574" s="61"/>
      <c r="O574" s="61"/>
      <c r="P574" s="61"/>
      <c r="Q574" s="61"/>
      <c r="R574" s="61"/>
      <c r="S574" s="61"/>
      <c r="T574" s="61"/>
      <c r="U574" s="61"/>
      <c r="V574" s="61"/>
      <c r="W574" s="61"/>
      <c r="X574" s="61"/>
      <c r="Y574" s="61"/>
      <c r="Z574" s="61"/>
      <c r="AA574" s="61"/>
      <c r="AB574" s="61"/>
      <c r="AC574" s="61"/>
      <c r="AD574" s="61"/>
      <c r="AE574" s="61"/>
      <c r="AF574" s="61"/>
      <c r="AG574" s="61"/>
      <c r="AH574" s="61"/>
      <c r="AI574" s="61"/>
      <c r="AJ574" s="61"/>
      <c r="AK574" s="61"/>
      <c r="AL574" s="61"/>
      <c r="AM574" s="61"/>
      <c r="AN574" s="61"/>
      <c r="AO574" s="61"/>
      <c r="AP574" s="61"/>
      <c r="AQ574" s="61"/>
      <c r="AR574" s="61"/>
      <c r="AS574" s="61"/>
      <c r="AT574" s="61"/>
      <c r="AU574" s="61"/>
      <c r="AV574" s="61"/>
      <c r="AW574" s="61"/>
      <c r="AX574" s="61"/>
      <c r="AY574" s="61"/>
      <c r="AZ574" s="61"/>
      <c r="BA574" s="61"/>
      <c r="BB574" s="61"/>
      <c r="BC574" s="61"/>
      <c r="BD574" s="61"/>
      <c r="BE574" s="61"/>
      <c r="BF574" s="61"/>
      <c r="BG574" s="61"/>
      <c r="BH574" s="61"/>
      <c r="BI574" s="61"/>
      <c r="BJ574" s="61"/>
      <c r="BK574" s="61"/>
      <c r="BL574" s="61"/>
      <c r="BM574" s="61"/>
      <c r="BN574" s="61"/>
      <c r="BO574" s="61"/>
      <c r="BP574" s="61"/>
      <c r="BQ574" s="61"/>
      <c r="BR574" s="61"/>
      <c r="BS574" s="61"/>
      <c r="BT574" s="61"/>
      <c r="BU574" s="61"/>
      <c r="BV574" s="61"/>
      <c r="BW574" s="61"/>
      <c r="BX574" s="61"/>
      <c r="BY574" s="61"/>
      <c r="BZ574" s="61"/>
      <c r="CA574" s="61"/>
      <c r="CB574" s="61"/>
      <c r="CC574" s="61"/>
      <c r="CD574" s="61"/>
      <c r="CE574" s="61"/>
    </row>
    <row r="578" spans="2:83" x14ac:dyDescent="0.3">
      <c r="B578" s="61"/>
      <c r="C578" s="61"/>
      <c r="D578" s="61"/>
      <c r="E578" s="61"/>
      <c r="F578" s="61"/>
      <c r="G578" s="61"/>
      <c r="H578" s="61"/>
      <c r="I578" s="61"/>
      <c r="J578" s="61"/>
      <c r="K578" s="61"/>
      <c r="L578" s="61"/>
      <c r="M578" s="61"/>
      <c r="N578" s="61"/>
      <c r="O578" s="61"/>
      <c r="P578" s="61"/>
      <c r="Q578" s="61"/>
      <c r="R578" s="61"/>
      <c r="S578" s="61"/>
      <c r="T578" s="61"/>
      <c r="U578" s="61"/>
      <c r="V578" s="61"/>
      <c r="W578" s="61"/>
      <c r="X578" s="61"/>
      <c r="Y578" s="61"/>
      <c r="Z578" s="61"/>
      <c r="AA578" s="61"/>
      <c r="AB578" s="61"/>
      <c r="AC578" s="61"/>
      <c r="AD578" s="61"/>
      <c r="AE578" s="61"/>
      <c r="AF578" s="61"/>
      <c r="AG578" s="61"/>
      <c r="AH578" s="61"/>
      <c r="AI578" s="61"/>
      <c r="AJ578" s="61"/>
      <c r="AK578" s="61"/>
      <c r="AL578" s="61"/>
      <c r="AM578" s="61"/>
      <c r="AN578" s="61"/>
      <c r="AO578" s="61"/>
      <c r="AP578" s="61"/>
      <c r="AQ578" s="61"/>
      <c r="AR578" s="61"/>
      <c r="AS578" s="61"/>
      <c r="AT578" s="61"/>
      <c r="AU578" s="61"/>
      <c r="AV578" s="61"/>
      <c r="AW578" s="61"/>
      <c r="AX578" s="61"/>
      <c r="AY578" s="61"/>
      <c r="AZ578" s="61"/>
      <c r="BA578" s="61"/>
      <c r="BB578" s="61"/>
      <c r="BC578" s="61"/>
      <c r="BD578" s="61"/>
      <c r="BE578" s="61"/>
      <c r="BF578" s="61"/>
      <c r="BG578" s="61"/>
      <c r="BH578" s="61"/>
      <c r="BI578" s="61"/>
      <c r="BJ578" s="61"/>
      <c r="BK578" s="61"/>
      <c r="BL578" s="61"/>
      <c r="BM578" s="61"/>
      <c r="BN578" s="61"/>
      <c r="BO578" s="61"/>
      <c r="BP578" s="61"/>
      <c r="BQ578" s="61"/>
      <c r="BR578" s="61"/>
      <c r="BS578" s="61"/>
      <c r="BT578" s="61"/>
      <c r="BU578" s="61"/>
      <c r="BV578" s="61"/>
      <c r="BW578" s="61"/>
      <c r="BX578" s="61"/>
      <c r="BY578" s="61"/>
      <c r="BZ578" s="61"/>
      <c r="CA578" s="61"/>
      <c r="CB578" s="61"/>
      <c r="CC578" s="61"/>
      <c r="CD578" s="61"/>
      <c r="CE578" s="61"/>
    </row>
    <row r="582" spans="2:83" x14ac:dyDescent="0.3">
      <c r="B582" s="61"/>
      <c r="C582" s="61"/>
      <c r="D582" s="61"/>
      <c r="E582" s="61"/>
      <c r="F582" s="61"/>
      <c r="G582" s="61"/>
      <c r="H582" s="61"/>
      <c r="I582" s="61"/>
      <c r="J582" s="61"/>
      <c r="K582" s="61"/>
      <c r="L582" s="61"/>
      <c r="M582" s="61"/>
      <c r="N582" s="61"/>
      <c r="O582" s="61"/>
      <c r="P582" s="61"/>
      <c r="Q582" s="61"/>
      <c r="R582" s="61"/>
      <c r="S582" s="61"/>
      <c r="T582" s="61"/>
      <c r="U582" s="61"/>
      <c r="V582" s="61"/>
      <c r="W582" s="61"/>
      <c r="X582" s="61"/>
      <c r="Y582" s="61"/>
      <c r="Z582" s="61"/>
      <c r="AA582" s="61"/>
      <c r="AB582" s="61"/>
      <c r="AC582" s="61"/>
      <c r="AD582" s="61"/>
      <c r="AE582" s="61"/>
      <c r="AF582" s="61"/>
      <c r="AG582" s="61"/>
      <c r="AH582" s="61"/>
      <c r="AI582" s="61"/>
      <c r="AJ582" s="61"/>
      <c r="AK582" s="61"/>
      <c r="AL582" s="61"/>
      <c r="AM582" s="61"/>
      <c r="AN582" s="61"/>
      <c r="AO582" s="61"/>
      <c r="AP582" s="61"/>
      <c r="AQ582" s="61"/>
      <c r="AR582" s="61"/>
      <c r="AS582" s="61"/>
      <c r="AT582" s="61"/>
      <c r="AU582" s="61"/>
      <c r="AV582" s="61"/>
      <c r="AW582" s="61"/>
      <c r="AX582" s="61"/>
      <c r="AY582" s="61"/>
      <c r="AZ582" s="61"/>
      <c r="BA582" s="61"/>
      <c r="BB582" s="61"/>
      <c r="BC582" s="61"/>
      <c r="BD582" s="61"/>
      <c r="BE582" s="61"/>
      <c r="BF582" s="61"/>
      <c r="BG582" s="61"/>
      <c r="BH582" s="61"/>
      <c r="BI582" s="61"/>
      <c r="BJ582" s="61"/>
      <c r="BK582" s="61"/>
      <c r="BL582" s="61"/>
      <c r="BM582" s="61"/>
      <c r="BN582" s="61"/>
      <c r="BO582" s="61"/>
      <c r="BP582" s="61"/>
      <c r="BQ582" s="61"/>
      <c r="BR582" s="61"/>
      <c r="BS582" s="61"/>
      <c r="BT582" s="61"/>
      <c r="BU582" s="61"/>
      <c r="BV582" s="61"/>
      <c r="BW582" s="61"/>
      <c r="BX582" s="61"/>
      <c r="BY582" s="61"/>
      <c r="BZ582" s="61"/>
      <c r="CA582" s="61"/>
      <c r="CB582" s="61"/>
      <c r="CC582" s="61"/>
      <c r="CD582" s="61"/>
      <c r="CE582" s="61"/>
    </row>
    <row r="612" spans="1:14" s="210" customFormat="1" ht="12.6" customHeight="1" x14ac:dyDescent="0.25">
      <c r="A612" s="222"/>
      <c r="C612" s="220" t="s">
        <v>529</v>
      </c>
      <c r="D612" s="227">
        <f>CE90-(BE90+CD90)</f>
        <v>47011</v>
      </c>
      <c r="E612" s="229">
        <f>SUM(C624:D647)+SUM(C668:D713)</f>
        <v>24693045.481518157</v>
      </c>
      <c r="F612" s="229">
        <f>CE64-(AX64+BD64+BE64+BG64+BJ64+BN64+BP64+BQ64+CB64+CC64+CD64)</f>
        <v>1604609.0599999996</v>
      </c>
      <c r="G612" s="227">
        <f>CE91-(AX91+AY91+BD91+BE91+BG91+BJ91+BN91+BP91+BQ91+CB91+CC91+CD91)</f>
        <v>4741</v>
      </c>
      <c r="H612" s="232">
        <f>CE60-(AX60+AY60+AZ60+BD60+BE60+BG60+BJ60+BN60+BO60+BP60+BQ60+BR60+CB60+CC60+CD60)</f>
        <v>88.939999999999984</v>
      </c>
      <c r="I612" s="227">
        <f>CE92-(AX92+AY92+AZ92+BD92+BE92+BF92+BG92+BJ92+BN92+BO92+BP92+BQ92+BR92+CB92+CC92+CD92)</f>
        <v>12068</v>
      </c>
      <c r="J612" s="227">
        <f>CE93-(AX93+AY93+AZ93+BA93+BD93+BE93+BF93+BG93+BJ93+BN93+BO93+BP93+BQ93+BR93+CB93+CC93+CD93)</f>
        <v>75843</v>
      </c>
      <c r="K612" s="227">
        <f>CE89-(AW89+AX89+AY89+AZ89+BA89+BB89+BC89+BD89+BE89+BF89+BG89+BH89+BI89+BJ89+BK89+BL89+BM89+BN89+BO89+BP89+BQ89+BR89+BS89+BT89+BU89+BV89+BW89+BX89+CB89+CC89+CD89)</f>
        <v>45986021.579999998</v>
      </c>
      <c r="L612" s="233">
        <f>CE94-(AW94+AX94+AY94+AZ94+BA94+BB94+BC94+BD94+BE94+BF94+BG94+BH94+BI94+BJ94+BK94+BL94+BM94+BN94+BO94+BP94+BQ94+BR94+BS94+BT94+BU94+BV94+BW94+BX94+BY94+BZ94+CA94+CB94+CC94+CD94)</f>
        <v>23.76</v>
      </c>
    </row>
    <row r="613" spans="1:14" s="210" customFormat="1" ht="12.6" customHeight="1" x14ac:dyDescent="0.25">
      <c r="A613" s="222"/>
      <c r="C613" s="220" t="s">
        <v>530</v>
      </c>
      <c r="D613" s="228" t="s">
        <v>531</v>
      </c>
      <c r="E613" s="230" t="s">
        <v>532</v>
      </c>
      <c r="F613" s="231" t="s">
        <v>533</v>
      </c>
      <c r="G613" s="228" t="s">
        <v>534</v>
      </c>
      <c r="H613" s="231" t="s">
        <v>535</v>
      </c>
      <c r="I613" s="228" t="s">
        <v>536</v>
      </c>
      <c r="J613" s="228" t="s">
        <v>537</v>
      </c>
      <c r="K613" s="220" t="s">
        <v>538</v>
      </c>
      <c r="L613" s="221" t="s">
        <v>539</v>
      </c>
    </row>
    <row r="614" spans="1:14" s="210" customFormat="1" ht="12.6" customHeight="1" x14ac:dyDescent="0.25">
      <c r="A614" s="222">
        <v>8430</v>
      </c>
      <c r="B614" s="221" t="s">
        <v>167</v>
      </c>
      <c r="C614" s="227">
        <f>BE85</f>
        <v>1048083.15</v>
      </c>
      <c r="D614" s="227"/>
      <c r="E614" s="229"/>
      <c r="F614" s="229"/>
      <c r="G614" s="227"/>
      <c r="H614" s="229"/>
      <c r="I614" s="227"/>
      <c r="J614" s="227"/>
      <c r="N614" s="223" t="s">
        <v>540</v>
      </c>
    </row>
    <row r="615" spans="1:14" s="210" customFormat="1" ht="12.6" customHeight="1" x14ac:dyDescent="0.25">
      <c r="A615" s="222"/>
      <c r="B615" s="221" t="s">
        <v>541</v>
      </c>
      <c r="C615" s="227">
        <f>CD69-CD84</f>
        <v>2920526.12</v>
      </c>
      <c r="D615" s="227">
        <f>SUM(C614:C615)</f>
        <v>3968609.27</v>
      </c>
      <c r="E615" s="229"/>
      <c r="F615" s="229"/>
      <c r="G615" s="227"/>
      <c r="H615" s="229"/>
      <c r="I615" s="227"/>
      <c r="J615" s="227"/>
      <c r="N615" s="223" t="s">
        <v>542</v>
      </c>
    </row>
    <row r="616" spans="1:14" s="210" customFormat="1" ht="12.6" customHeight="1" x14ac:dyDescent="0.25">
      <c r="A616" s="222">
        <v>8310</v>
      </c>
      <c r="B616" s="226" t="s">
        <v>543</v>
      </c>
      <c r="C616" s="227">
        <f>AX85</f>
        <v>0</v>
      </c>
      <c r="D616" s="227">
        <f>(D615/D612)*AX90</f>
        <v>0</v>
      </c>
      <c r="E616" s="229"/>
      <c r="F616" s="229"/>
      <c r="G616" s="227"/>
      <c r="H616" s="229"/>
      <c r="I616" s="227"/>
      <c r="J616" s="227"/>
      <c r="N616" s="223" t="s">
        <v>544</v>
      </c>
    </row>
    <row r="617" spans="1:14" s="210" customFormat="1" ht="12.6" customHeight="1" x14ac:dyDescent="0.25">
      <c r="A617" s="222">
        <v>8510</v>
      </c>
      <c r="B617" s="226" t="s">
        <v>172</v>
      </c>
      <c r="C617" s="227">
        <f>BJ85</f>
        <v>0</v>
      </c>
      <c r="D617" s="227">
        <f>(D615/D612)*BJ90</f>
        <v>0</v>
      </c>
      <c r="E617" s="229"/>
      <c r="F617" s="229"/>
      <c r="G617" s="227"/>
      <c r="H617" s="229"/>
      <c r="I617" s="227"/>
      <c r="J617" s="227"/>
      <c r="N617" s="223" t="s">
        <v>545</v>
      </c>
    </row>
    <row r="618" spans="1:14" s="210" customFormat="1" ht="12.6" customHeight="1" x14ac:dyDescent="0.25">
      <c r="A618" s="222">
        <v>8470</v>
      </c>
      <c r="B618" s="226" t="s">
        <v>546</v>
      </c>
      <c r="C618" s="227">
        <f>BG85</f>
        <v>0</v>
      </c>
      <c r="D618" s="227">
        <f>(D615/D612)*BG90</f>
        <v>0</v>
      </c>
      <c r="E618" s="229"/>
      <c r="F618" s="229"/>
      <c r="G618" s="227"/>
      <c r="H618" s="229"/>
      <c r="I618" s="227"/>
      <c r="J618" s="227"/>
      <c r="N618" s="223" t="s">
        <v>547</v>
      </c>
    </row>
    <row r="619" spans="1:14" s="210" customFormat="1" ht="12.6" customHeight="1" x14ac:dyDescent="0.25">
      <c r="A619" s="222">
        <v>8610</v>
      </c>
      <c r="B619" s="226" t="s">
        <v>548</v>
      </c>
      <c r="C619" s="227">
        <f>BN85</f>
        <v>1207411.8299999998</v>
      </c>
      <c r="D619" s="227">
        <f>(D615/D612)*BN90</f>
        <v>162590.48848184469</v>
      </c>
      <c r="E619" s="229"/>
      <c r="F619" s="229"/>
      <c r="G619" s="227"/>
      <c r="H619" s="229"/>
      <c r="I619" s="227"/>
      <c r="J619" s="227"/>
      <c r="N619" s="223" t="s">
        <v>549</v>
      </c>
    </row>
    <row r="620" spans="1:14" s="210" customFormat="1" ht="12.6" customHeight="1" x14ac:dyDescent="0.25">
      <c r="A620" s="222">
        <v>8790</v>
      </c>
      <c r="B620" s="226" t="s">
        <v>550</v>
      </c>
      <c r="C620" s="227">
        <f>CC85</f>
        <v>39447.21</v>
      </c>
      <c r="D620" s="227">
        <f>(D615/D612)*CC90</f>
        <v>0</v>
      </c>
      <c r="E620" s="229"/>
      <c r="F620" s="229"/>
      <c r="G620" s="227"/>
      <c r="H620" s="229"/>
      <c r="I620" s="227"/>
      <c r="J620" s="227"/>
      <c r="N620" s="223" t="s">
        <v>551</v>
      </c>
    </row>
    <row r="621" spans="1:14" s="210" customFormat="1" ht="12.6" customHeight="1" x14ac:dyDescent="0.25">
      <c r="A621" s="222">
        <v>8630</v>
      </c>
      <c r="B621" s="226" t="s">
        <v>552</v>
      </c>
      <c r="C621" s="227">
        <f>BP85</f>
        <v>0</v>
      </c>
      <c r="D621" s="227">
        <f>(D615/D612)*BP90</f>
        <v>0</v>
      </c>
      <c r="E621" s="229"/>
      <c r="F621" s="229"/>
      <c r="G621" s="227"/>
      <c r="H621" s="229"/>
      <c r="I621" s="227"/>
      <c r="J621" s="227"/>
      <c r="N621" s="223" t="s">
        <v>553</v>
      </c>
    </row>
    <row r="622" spans="1:14" s="210" customFormat="1" ht="12.6" customHeight="1" x14ac:dyDescent="0.25">
      <c r="A622" s="222">
        <v>8770</v>
      </c>
      <c r="B622" s="221" t="s">
        <v>554</v>
      </c>
      <c r="C622" s="227">
        <f>CB85</f>
        <v>0</v>
      </c>
      <c r="D622" s="227">
        <f>(D615/D612)*CB90</f>
        <v>0</v>
      </c>
      <c r="E622" s="229"/>
      <c r="F622" s="229"/>
      <c r="G622" s="227"/>
      <c r="H622" s="229"/>
      <c r="I622" s="227"/>
      <c r="J622" s="227"/>
      <c r="N622" s="223" t="s">
        <v>555</v>
      </c>
    </row>
    <row r="623" spans="1:14" s="210" customFormat="1" ht="12.6" customHeight="1" x14ac:dyDescent="0.25">
      <c r="A623" s="222">
        <v>8640</v>
      </c>
      <c r="B623" s="226" t="s">
        <v>556</v>
      </c>
      <c r="C623" s="227">
        <f>BQ85</f>
        <v>0</v>
      </c>
      <c r="D623" s="227">
        <f>(D615/D612)*BQ90</f>
        <v>0</v>
      </c>
      <c r="E623" s="229">
        <f>SUM(C616:D623)</f>
        <v>1409449.5284818446</v>
      </c>
      <c r="F623" s="229"/>
      <c r="G623" s="227"/>
      <c r="H623" s="229"/>
      <c r="I623" s="227"/>
      <c r="J623" s="227"/>
      <c r="N623" s="223" t="s">
        <v>557</v>
      </c>
    </row>
    <row r="624" spans="1:14" s="210" customFormat="1" ht="12.6" customHeight="1" x14ac:dyDescent="0.25">
      <c r="A624" s="222">
        <v>8420</v>
      </c>
      <c r="B624" s="226" t="s">
        <v>166</v>
      </c>
      <c r="C624" s="227">
        <f>BD85</f>
        <v>169508.66</v>
      </c>
      <c r="D624" s="227">
        <f>(D615/D612)*BD90</f>
        <v>0</v>
      </c>
      <c r="E624" s="229">
        <f>(E623/E612)*SUM(C624:D624)</f>
        <v>9675.3517539749246</v>
      </c>
      <c r="F624" s="229">
        <f>SUM(C624:E624)</f>
        <v>179184.01175397492</v>
      </c>
      <c r="G624" s="227"/>
      <c r="H624" s="229"/>
      <c r="I624" s="227"/>
      <c r="J624" s="227"/>
      <c r="N624" s="223" t="s">
        <v>558</v>
      </c>
    </row>
    <row r="625" spans="1:14" s="210" customFormat="1" ht="12.6" customHeight="1" x14ac:dyDescent="0.25">
      <c r="A625" s="222">
        <v>8320</v>
      </c>
      <c r="B625" s="226" t="s">
        <v>162</v>
      </c>
      <c r="C625" s="227">
        <f>AY85</f>
        <v>580.08000000000004</v>
      </c>
      <c r="D625" s="227">
        <f>(D615/D612)*AY90</f>
        <v>0</v>
      </c>
      <c r="E625" s="229">
        <f>(E623/E612)*SUM(C625:D625)</f>
        <v>33.110273218169354</v>
      </c>
      <c r="F625" s="229">
        <f>(F624/F612)*AY64</f>
        <v>0</v>
      </c>
      <c r="G625" s="227">
        <f>SUM(C625:F625)</f>
        <v>613.19027321816941</v>
      </c>
      <c r="H625" s="229"/>
      <c r="I625" s="227"/>
      <c r="J625" s="227"/>
      <c r="N625" s="223" t="s">
        <v>559</v>
      </c>
    </row>
    <row r="626" spans="1:14" s="210" customFormat="1" ht="12.6" customHeight="1" x14ac:dyDescent="0.25">
      <c r="A626" s="222">
        <v>8650</v>
      </c>
      <c r="B626" s="226" t="s">
        <v>179</v>
      </c>
      <c r="C626" s="227">
        <f>BR85</f>
        <v>0</v>
      </c>
      <c r="D626" s="227">
        <f>(D615/D612)*BR90</f>
        <v>0</v>
      </c>
      <c r="E626" s="229">
        <f>(E623/E612)*SUM(C626:D626)</f>
        <v>0</v>
      </c>
      <c r="F626" s="229">
        <f>(F624/F612)*BR64</f>
        <v>0</v>
      </c>
      <c r="G626" s="227">
        <f>(G625/G612)*BR91</f>
        <v>0</v>
      </c>
      <c r="H626" s="229"/>
      <c r="I626" s="227"/>
      <c r="J626" s="227"/>
      <c r="N626" s="223" t="s">
        <v>560</v>
      </c>
    </row>
    <row r="627" spans="1:14" s="210" customFormat="1" ht="12.6" customHeight="1" x14ac:dyDescent="0.25">
      <c r="A627" s="222">
        <v>8620</v>
      </c>
      <c r="B627" s="221" t="s">
        <v>561</v>
      </c>
      <c r="C627" s="227">
        <f>BO85</f>
        <v>0</v>
      </c>
      <c r="D627" s="227">
        <f>(D615/D612)*BO90</f>
        <v>0</v>
      </c>
      <c r="E627" s="229">
        <f>(E623/E612)*SUM(C627:D627)</f>
        <v>0</v>
      </c>
      <c r="F627" s="229">
        <f>(F624/F612)*BO64</f>
        <v>0</v>
      </c>
      <c r="G627" s="227">
        <f>(G625/G612)*BO91</f>
        <v>0</v>
      </c>
      <c r="H627" s="229"/>
      <c r="I627" s="227"/>
      <c r="J627" s="227"/>
      <c r="N627" s="223" t="s">
        <v>562</v>
      </c>
    </row>
    <row r="628" spans="1:14" s="210" customFormat="1" ht="12.6" customHeight="1" x14ac:dyDescent="0.25">
      <c r="A628" s="222">
        <v>8330</v>
      </c>
      <c r="B628" s="226" t="s">
        <v>163</v>
      </c>
      <c r="C628" s="227">
        <f>AZ85</f>
        <v>670636.67000000004</v>
      </c>
      <c r="D628" s="227">
        <f>(D615/D612)*AZ90</f>
        <v>167317.9377834975</v>
      </c>
      <c r="E628" s="229">
        <f>(E623/E612)*SUM(C628:D628)</f>
        <v>47829.447676416254</v>
      </c>
      <c r="F628" s="229">
        <f>(F624/F612)*AZ64</f>
        <v>3563.9818079160532</v>
      </c>
      <c r="G628" s="227">
        <f>(G625/G612)*AZ91</f>
        <v>613.19027321816941</v>
      </c>
      <c r="H628" s="229">
        <f>SUM(C626:G628)</f>
        <v>889961.22754104808</v>
      </c>
      <c r="I628" s="227"/>
      <c r="J628" s="227"/>
      <c r="N628" s="223" t="s">
        <v>563</v>
      </c>
    </row>
    <row r="629" spans="1:14" s="210" customFormat="1" ht="12.6" customHeight="1" x14ac:dyDescent="0.25">
      <c r="A629" s="222">
        <v>8460</v>
      </c>
      <c r="B629" s="226" t="s">
        <v>168</v>
      </c>
      <c r="C629" s="227">
        <f>BF85</f>
        <v>629603.19000000006</v>
      </c>
      <c r="D629" s="227">
        <f>(D615/D612)*BF90</f>
        <v>78762.682115036907</v>
      </c>
      <c r="E629" s="229">
        <f>(E623/E612)*SUM(C629:D629)</f>
        <v>40432.6774999236</v>
      </c>
      <c r="F629" s="229">
        <f>(F624/F612)*BF64</f>
        <v>7406.4889943420594</v>
      </c>
      <c r="G629" s="227">
        <f>(G625/G612)*BF91</f>
        <v>0</v>
      </c>
      <c r="H629" s="229">
        <f>(H628/H612)*BF60</f>
        <v>66441.899605043407</v>
      </c>
      <c r="I629" s="227">
        <f>SUM(C629:H629)</f>
        <v>822646.93821434607</v>
      </c>
      <c r="J629" s="227"/>
      <c r="N629" s="223" t="s">
        <v>564</v>
      </c>
    </row>
    <row r="630" spans="1:14" s="210" customFormat="1" ht="12.6" customHeight="1" x14ac:dyDescent="0.25">
      <c r="A630" s="222">
        <v>8350</v>
      </c>
      <c r="B630" s="226" t="s">
        <v>565</v>
      </c>
      <c r="C630" s="227">
        <f>BA85</f>
        <v>11137</v>
      </c>
      <c r="D630" s="227">
        <f>(D615/D612)*BA90</f>
        <v>47949.842916764166</v>
      </c>
      <c r="E630" s="229">
        <f>(E623/E612)*SUM(C630:D630)</f>
        <v>3372.6063863141567</v>
      </c>
      <c r="F630" s="229">
        <f>(F624/F612)*BA64</f>
        <v>0</v>
      </c>
      <c r="G630" s="227">
        <f>(G625/G612)*BA91</f>
        <v>0</v>
      </c>
      <c r="H630" s="229">
        <f>(H628/H612)*BA60</f>
        <v>0</v>
      </c>
      <c r="I630" s="227">
        <f>(I629/I612)*BA92</f>
        <v>0</v>
      </c>
      <c r="J630" s="227">
        <f>SUM(C630:I630)</f>
        <v>62459.44930307832</v>
      </c>
      <c r="N630" s="223" t="s">
        <v>566</v>
      </c>
    </row>
    <row r="631" spans="1:14" s="210" customFormat="1" ht="12.6" customHeight="1" x14ac:dyDescent="0.25">
      <c r="A631" s="222">
        <v>8200</v>
      </c>
      <c r="B631" s="226" t="s">
        <v>567</v>
      </c>
      <c r="C631" s="227">
        <f>AW85</f>
        <v>0</v>
      </c>
      <c r="D631" s="227">
        <f>(D615/D612)*AW90</f>
        <v>0</v>
      </c>
      <c r="E631" s="229">
        <f>(E623/E612)*SUM(C631:D631)</f>
        <v>0</v>
      </c>
      <c r="F631" s="229">
        <f>(F624/F612)*AW64</f>
        <v>0</v>
      </c>
      <c r="G631" s="227">
        <f>(G625/G612)*AW91</f>
        <v>0</v>
      </c>
      <c r="H631" s="229">
        <f>(H628/H612)*AW60</f>
        <v>0</v>
      </c>
      <c r="I631" s="227">
        <f>(I629/I612)*AW92</f>
        <v>0</v>
      </c>
      <c r="J631" s="227">
        <f>(J630/J612)*AW93</f>
        <v>0</v>
      </c>
      <c r="N631" s="223" t="s">
        <v>568</v>
      </c>
    </row>
    <row r="632" spans="1:14" s="210" customFormat="1" ht="12.6" customHeight="1" x14ac:dyDescent="0.25">
      <c r="A632" s="222">
        <v>8360</v>
      </c>
      <c r="B632" s="226" t="s">
        <v>569</v>
      </c>
      <c r="C632" s="227">
        <f>BB85</f>
        <v>0</v>
      </c>
      <c r="D632" s="227">
        <f>(D615/D612)*BB90</f>
        <v>0</v>
      </c>
      <c r="E632" s="229">
        <f>(E623/E612)*SUM(C632:D632)</f>
        <v>0</v>
      </c>
      <c r="F632" s="229">
        <f>(F624/F612)*BB64</f>
        <v>0</v>
      </c>
      <c r="G632" s="227">
        <f>(G625/G612)*BB91</f>
        <v>0</v>
      </c>
      <c r="H632" s="229">
        <f>(H628/H612)*BB60</f>
        <v>0</v>
      </c>
      <c r="I632" s="227">
        <f>(I629/I612)*BB92</f>
        <v>0</v>
      </c>
      <c r="J632" s="227">
        <f>(J630/J612)*BB93</f>
        <v>0</v>
      </c>
      <c r="N632" s="223" t="s">
        <v>570</v>
      </c>
    </row>
    <row r="633" spans="1:14" s="210" customFormat="1" ht="12.6" customHeight="1" x14ac:dyDescent="0.25">
      <c r="A633" s="222">
        <v>8370</v>
      </c>
      <c r="B633" s="226" t="s">
        <v>571</v>
      </c>
      <c r="C633" s="227">
        <f>BC85</f>
        <v>0</v>
      </c>
      <c r="D633" s="227">
        <f>(D615/D612)*BC90</f>
        <v>0</v>
      </c>
      <c r="E633" s="229">
        <f>(E623/E612)*SUM(C633:D633)</f>
        <v>0</v>
      </c>
      <c r="F633" s="229">
        <f>(F624/F612)*BC64</f>
        <v>0</v>
      </c>
      <c r="G633" s="227">
        <f>(G625/G612)*BC91</f>
        <v>0</v>
      </c>
      <c r="H633" s="229">
        <f>(H628/H612)*BC60</f>
        <v>0</v>
      </c>
      <c r="I633" s="227">
        <f>(I629/I612)*BC92</f>
        <v>0</v>
      </c>
      <c r="J633" s="227">
        <f>(J630/J612)*BC93</f>
        <v>0</v>
      </c>
      <c r="N633" s="223" t="s">
        <v>572</v>
      </c>
    </row>
    <row r="634" spans="1:14" s="210" customFormat="1" ht="12.6" customHeight="1" x14ac:dyDescent="0.25">
      <c r="A634" s="222">
        <v>8490</v>
      </c>
      <c r="B634" s="226" t="s">
        <v>573</v>
      </c>
      <c r="C634" s="227">
        <f>BI85</f>
        <v>0</v>
      </c>
      <c r="D634" s="227">
        <f>(D615/D612)*BI90</f>
        <v>0</v>
      </c>
      <c r="E634" s="229">
        <f>(E623/E612)*SUM(C634:D634)</f>
        <v>0</v>
      </c>
      <c r="F634" s="229">
        <f>(F624/F612)*BI64</f>
        <v>0</v>
      </c>
      <c r="G634" s="227">
        <f>(G625/G612)*BI91</f>
        <v>0</v>
      </c>
      <c r="H634" s="229">
        <f>(H628/H612)*BI60</f>
        <v>0</v>
      </c>
      <c r="I634" s="227">
        <f>(I629/I612)*BI92</f>
        <v>0</v>
      </c>
      <c r="J634" s="227">
        <f>(J630/J612)*BI93</f>
        <v>0</v>
      </c>
      <c r="N634" s="223" t="s">
        <v>574</v>
      </c>
    </row>
    <row r="635" spans="1:14" s="210" customFormat="1" ht="12.6" customHeight="1" x14ac:dyDescent="0.25">
      <c r="A635" s="222">
        <v>8530</v>
      </c>
      <c r="B635" s="226" t="s">
        <v>575</v>
      </c>
      <c r="C635" s="227">
        <f>BK85</f>
        <v>329404.61000000004</v>
      </c>
      <c r="D635" s="227">
        <f>(D615/D612)*BK90</f>
        <v>0</v>
      </c>
      <c r="E635" s="229">
        <f>(E623/E612)*SUM(C635:D635)</f>
        <v>18802.021508110127</v>
      </c>
      <c r="F635" s="229">
        <f>(F624/F612)*BK64</f>
        <v>550.29705650740777</v>
      </c>
      <c r="G635" s="227">
        <f>(G625/G612)*BK91</f>
        <v>0</v>
      </c>
      <c r="H635" s="229">
        <f>(H628/H612)*BK60</f>
        <v>40725.682438633536</v>
      </c>
      <c r="I635" s="227">
        <f>(I629/I612)*BK92</f>
        <v>18814.265408283023</v>
      </c>
      <c r="J635" s="227">
        <f>(J630/J612)*BK93</f>
        <v>0</v>
      </c>
      <c r="N635" s="223" t="s">
        <v>576</v>
      </c>
    </row>
    <row r="636" spans="1:14" s="210" customFormat="1" ht="12.6" customHeight="1" x14ac:dyDescent="0.25">
      <c r="A636" s="222">
        <v>8480</v>
      </c>
      <c r="B636" s="226" t="s">
        <v>577</v>
      </c>
      <c r="C636" s="227">
        <f>BH85</f>
        <v>0</v>
      </c>
      <c r="D636" s="227">
        <f>(D615/D612)*BH90</f>
        <v>0</v>
      </c>
      <c r="E636" s="229">
        <f>(E623/E612)*SUM(C636:D636)</f>
        <v>0</v>
      </c>
      <c r="F636" s="229">
        <f>(F624/F612)*BH64</f>
        <v>0</v>
      </c>
      <c r="G636" s="227">
        <f>(G625/G612)*BH91</f>
        <v>0</v>
      </c>
      <c r="H636" s="229">
        <f>(H628/H612)*BH60</f>
        <v>0</v>
      </c>
      <c r="I636" s="227">
        <f>(I629/I612)*BH92</f>
        <v>0</v>
      </c>
      <c r="J636" s="227">
        <f>(J630/J612)*BH93</f>
        <v>0</v>
      </c>
      <c r="N636" s="223" t="s">
        <v>578</v>
      </c>
    </row>
    <row r="637" spans="1:14" s="210" customFormat="1" ht="12.6" customHeight="1" x14ac:dyDescent="0.25">
      <c r="A637" s="222">
        <v>8560</v>
      </c>
      <c r="B637" s="226" t="s">
        <v>174</v>
      </c>
      <c r="C637" s="227">
        <f>BL85</f>
        <v>438783.4</v>
      </c>
      <c r="D637" s="227">
        <f>(D615/D612)*BL90</f>
        <v>0</v>
      </c>
      <c r="E637" s="229">
        <f>(E623/E612)*SUM(C637:D637)</f>
        <v>25045.232136252398</v>
      </c>
      <c r="F637" s="229">
        <f>(F624/F612)*BL64</f>
        <v>1170.5107702218245</v>
      </c>
      <c r="G637" s="227">
        <f>(G625/G612)*BL91</f>
        <v>0</v>
      </c>
      <c r="H637" s="229">
        <f>(H628/H612)*BL60</f>
        <v>59637.608681635342</v>
      </c>
      <c r="I637" s="227">
        <f>(I629/I612)*BL92</f>
        <v>18814.265408283023</v>
      </c>
      <c r="J637" s="227">
        <f>(J630/J612)*BL93</f>
        <v>0</v>
      </c>
      <c r="N637" s="223" t="s">
        <v>579</v>
      </c>
    </row>
    <row r="638" spans="1:14" s="210" customFormat="1" ht="12.6" customHeight="1" x14ac:dyDescent="0.25">
      <c r="A638" s="222">
        <v>8590</v>
      </c>
      <c r="B638" s="226" t="s">
        <v>580</v>
      </c>
      <c r="C638" s="227">
        <f>BM85</f>
        <v>1543267.4100000001</v>
      </c>
      <c r="D638" s="227">
        <f>(D615/D612)*BM90</f>
        <v>0</v>
      </c>
      <c r="E638" s="229">
        <f>(E623/E612)*SUM(C638:D638)</f>
        <v>88087.859594877576</v>
      </c>
      <c r="F638" s="229">
        <f>(F624/F612)*BM64</f>
        <v>313.58030021767871</v>
      </c>
      <c r="G638" s="227">
        <f>(G625/G612)*BM91</f>
        <v>0</v>
      </c>
      <c r="H638" s="229">
        <f>(H628/H612)*BM60</f>
        <v>32120.255682558633</v>
      </c>
      <c r="I638" s="227">
        <f>(I629/I612)*BM92</f>
        <v>9407.1327041415116</v>
      </c>
      <c r="J638" s="227">
        <f>(J630/J612)*BM93</f>
        <v>0</v>
      </c>
      <c r="N638" s="223" t="s">
        <v>581</v>
      </c>
    </row>
    <row r="639" spans="1:14" s="210" customFormat="1" ht="12.6" customHeight="1" x14ac:dyDescent="0.25">
      <c r="A639" s="222">
        <v>8660</v>
      </c>
      <c r="B639" s="226" t="s">
        <v>582</v>
      </c>
      <c r="C639" s="227">
        <f>BS85</f>
        <v>0</v>
      </c>
      <c r="D639" s="227">
        <f>(D615/D612)*BS90</f>
        <v>0</v>
      </c>
      <c r="E639" s="229">
        <f>(E623/E612)*SUM(C639:D639)</f>
        <v>0</v>
      </c>
      <c r="F639" s="229">
        <f>(F624/F612)*BS64</f>
        <v>0</v>
      </c>
      <c r="G639" s="227">
        <f>(G625/G612)*BS91</f>
        <v>0</v>
      </c>
      <c r="H639" s="229">
        <f>(H628/H612)*BS60</f>
        <v>0</v>
      </c>
      <c r="I639" s="227">
        <f>(I629/I612)*BS92</f>
        <v>0</v>
      </c>
      <c r="J639" s="227">
        <f>(J630/J612)*BS93</f>
        <v>0</v>
      </c>
      <c r="N639" s="223" t="s">
        <v>583</v>
      </c>
    </row>
    <row r="640" spans="1:14" s="210" customFormat="1" ht="12.6" customHeight="1" x14ac:dyDescent="0.25">
      <c r="A640" s="222">
        <v>8670</v>
      </c>
      <c r="B640" s="226" t="s">
        <v>584</v>
      </c>
      <c r="C640" s="227">
        <f>BT85</f>
        <v>0</v>
      </c>
      <c r="D640" s="227">
        <f>(D615/D612)*BT90</f>
        <v>0</v>
      </c>
      <c r="E640" s="229">
        <f>(E623/E612)*SUM(C640:D640)</f>
        <v>0</v>
      </c>
      <c r="F640" s="229">
        <f>(F624/F612)*BT64</f>
        <v>0</v>
      </c>
      <c r="G640" s="227">
        <f>(G625/G612)*BT91</f>
        <v>0</v>
      </c>
      <c r="H640" s="229">
        <f>(H628/H612)*BT60</f>
        <v>0</v>
      </c>
      <c r="I640" s="227">
        <f>(I629/I612)*BT92</f>
        <v>0</v>
      </c>
      <c r="J640" s="227">
        <f>(J630/J612)*BT93</f>
        <v>0</v>
      </c>
      <c r="N640" s="223" t="s">
        <v>585</v>
      </c>
    </row>
    <row r="641" spans="1:14" s="210" customFormat="1" ht="12.6" customHeight="1" x14ac:dyDescent="0.25">
      <c r="A641" s="222">
        <v>8680</v>
      </c>
      <c r="B641" s="226" t="s">
        <v>586</v>
      </c>
      <c r="C641" s="227">
        <f>BU85</f>
        <v>0</v>
      </c>
      <c r="D641" s="227">
        <f>(D615/D612)*BU90</f>
        <v>0</v>
      </c>
      <c r="E641" s="229">
        <f>(E623/E612)*SUM(C641:D641)</f>
        <v>0</v>
      </c>
      <c r="F641" s="229">
        <f>(F624/F612)*BU64</f>
        <v>0</v>
      </c>
      <c r="G641" s="227">
        <f>(G625/G612)*BU91</f>
        <v>0</v>
      </c>
      <c r="H641" s="229">
        <f>(H628/H612)*BU60</f>
        <v>0</v>
      </c>
      <c r="I641" s="227">
        <f>(I629/I612)*BU92</f>
        <v>0</v>
      </c>
      <c r="J641" s="227">
        <f>(J630/J612)*BU93</f>
        <v>0</v>
      </c>
      <c r="N641" s="223" t="s">
        <v>587</v>
      </c>
    </row>
    <row r="642" spans="1:14" s="210" customFormat="1" ht="12.6" customHeight="1" x14ac:dyDescent="0.25">
      <c r="A642" s="222">
        <v>8690</v>
      </c>
      <c r="B642" s="226" t="s">
        <v>588</v>
      </c>
      <c r="C642" s="227">
        <f>BV85</f>
        <v>669929.71000000008</v>
      </c>
      <c r="D642" s="227">
        <f>(D615/D612)*BV90</f>
        <v>208345.44422284147</v>
      </c>
      <c r="E642" s="229">
        <f>(E623/E612)*SUM(C642:D642)</f>
        <v>50130.89628507811</v>
      </c>
      <c r="F642" s="229">
        <f>(F624/F612)*BV64</f>
        <v>1705.6488511245439</v>
      </c>
      <c r="G642" s="227">
        <f>(G625/G612)*BV91</f>
        <v>0</v>
      </c>
      <c r="H642" s="229">
        <f>(H628/H612)*BV60</f>
        <v>44828.269613041339</v>
      </c>
      <c r="I642" s="227">
        <f>(I629/I612)*BV92</f>
        <v>18814.265408283023</v>
      </c>
      <c r="J642" s="227">
        <f>(J630/J612)*BV93</f>
        <v>0</v>
      </c>
      <c r="N642" s="223" t="s">
        <v>589</v>
      </c>
    </row>
    <row r="643" spans="1:14" s="210" customFormat="1" ht="12.6" customHeight="1" x14ac:dyDescent="0.25">
      <c r="A643" s="222">
        <v>8700</v>
      </c>
      <c r="B643" s="226" t="s">
        <v>590</v>
      </c>
      <c r="C643" s="227">
        <f>BW85</f>
        <v>0</v>
      </c>
      <c r="D643" s="227">
        <f>(D615/D612)*BW90</f>
        <v>0</v>
      </c>
      <c r="E643" s="229">
        <f>(E623/E612)*SUM(C643:D643)</f>
        <v>0</v>
      </c>
      <c r="F643" s="229">
        <f>(F624/F612)*BW64</f>
        <v>0</v>
      </c>
      <c r="G643" s="227">
        <f>(G625/G612)*BW91</f>
        <v>0</v>
      </c>
      <c r="H643" s="229">
        <f>(H628/H612)*BW60</f>
        <v>0</v>
      </c>
      <c r="I643" s="227">
        <f>(I629/I612)*BW92</f>
        <v>0</v>
      </c>
      <c r="J643" s="227">
        <f>(J630/J612)*BW93</f>
        <v>0</v>
      </c>
      <c r="N643" s="223" t="s">
        <v>591</v>
      </c>
    </row>
    <row r="644" spans="1:14" s="210" customFormat="1" ht="12.6" customHeight="1" x14ac:dyDescent="0.25">
      <c r="A644" s="222">
        <v>8710</v>
      </c>
      <c r="B644" s="226" t="s">
        <v>592</v>
      </c>
      <c r="C644" s="227">
        <f>BX85</f>
        <v>0</v>
      </c>
      <c r="D644" s="227">
        <f>(D615/D612)*BX90</f>
        <v>0</v>
      </c>
      <c r="E644" s="229">
        <f>(E623/E612)*SUM(C644:D644)</f>
        <v>0</v>
      </c>
      <c r="F644" s="229">
        <f>(F624/F612)*BX64</f>
        <v>0</v>
      </c>
      <c r="G644" s="227">
        <f>(G625/G612)*BX91</f>
        <v>0</v>
      </c>
      <c r="H644" s="229">
        <f>(H628/H612)*BX60</f>
        <v>0</v>
      </c>
      <c r="I644" s="227">
        <f>(I629/I612)*BX92</f>
        <v>0</v>
      </c>
      <c r="J644" s="227">
        <f>(J630/J612)*BX93</f>
        <v>0</v>
      </c>
      <c r="K644" s="229">
        <f>SUM(C631:J644)</f>
        <v>3618698.3660700913</v>
      </c>
      <c r="L644" s="229"/>
      <c r="N644" s="223" t="s">
        <v>593</v>
      </c>
    </row>
    <row r="645" spans="1:14" s="210" customFormat="1" ht="12.6" customHeight="1" x14ac:dyDescent="0.25">
      <c r="A645" s="222">
        <v>8720</v>
      </c>
      <c r="B645" s="226" t="s">
        <v>594</v>
      </c>
      <c r="C645" s="227">
        <f>BY85</f>
        <v>246152.85</v>
      </c>
      <c r="D645" s="227">
        <f>(D615/D612)*BY90</f>
        <v>18909.79720661122</v>
      </c>
      <c r="E645" s="229">
        <f>(E623/E612)*SUM(C645:D645)</f>
        <v>15129.459158981746</v>
      </c>
      <c r="F645" s="229">
        <f>(F624/F612)*BY64</f>
        <v>7.9217512294408854</v>
      </c>
      <c r="G645" s="227">
        <f>(G625/G612)*BY91</f>
        <v>0</v>
      </c>
      <c r="H645" s="229">
        <f>(H628/H612)*BY60</f>
        <v>9105.7422651490215</v>
      </c>
      <c r="I645" s="227">
        <f>(I629/I612)*BY92</f>
        <v>9407.1327041415116</v>
      </c>
      <c r="J645" s="227">
        <f>(J630/J612)*BY93</f>
        <v>0</v>
      </c>
      <c r="K645" s="229">
        <v>0</v>
      </c>
      <c r="L645" s="229"/>
      <c r="N645" s="223" t="s">
        <v>595</v>
      </c>
    </row>
    <row r="646" spans="1:14" s="210" customFormat="1" ht="12.6" customHeight="1" x14ac:dyDescent="0.25">
      <c r="A646" s="222">
        <v>8730</v>
      </c>
      <c r="B646" s="226" t="s">
        <v>596</v>
      </c>
      <c r="C646" s="227">
        <f>BZ85</f>
        <v>0</v>
      </c>
      <c r="D646" s="227">
        <f>(D615/D612)*BZ90</f>
        <v>0</v>
      </c>
      <c r="E646" s="229">
        <f>(E623/E612)*SUM(C646:D646)</f>
        <v>0</v>
      </c>
      <c r="F646" s="229">
        <f>(F624/F612)*BZ64</f>
        <v>0</v>
      </c>
      <c r="G646" s="227">
        <f>(G625/G612)*BZ91</f>
        <v>0</v>
      </c>
      <c r="H646" s="229">
        <f>(H628/H612)*BZ60</f>
        <v>0</v>
      </c>
      <c r="I646" s="227">
        <f>(I629/I612)*BZ92</f>
        <v>0</v>
      </c>
      <c r="J646" s="227">
        <f>(J630/J612)*BZ93</f>
        <v>0</v>
      </c>
      <c r="K646" s="229">
        <v>0</v>
      </c>
      <c r="L646" s="229"/>
      <c r="N646" s="223" t="s">
        <v>597</v>
      </c>
    </row>
    <row r="647" spans="1:14" s="210" customFormat="1" ht="12.6" customHeight="1" x14ac:dyDescent="0.25">
      <c r="A647" s="222">
        <v>8740</v>
      </c>
      <c r="B647" s="226" t="s">
        <v>598</v>
      </c>
      <c r="C647" s="227">
        <f>CA85</f>
        <v>0</v>
      </c>
      <c r="D647" s="227">
        <f>(D615/D612)*CA90</f>
        <v>0</v>
      </c>
      <c r="E647" s="229">
        <f>(E623/E612)*SUM(C647:D647)</f>
        <v>0</v>
      </c>
      <c r="F647" s="229">
        <f>(F624/F612)*CA64</f>
        <v>0</v>
      </c>
      <c r="G647" s="227">
        <f>(G625/G612)*CA91</f>
        <v>0</v>
      </c>
      <c r="H647" s="229">
        <f>(H628/H612)*CA60</f>
        <v>0</v>
      </c>
      <c r="I647" s="227">
        <f>(I629/I612)*CA92</f>
        <v>0</v>
      </c>
      <c r="J647" s="227">
        <f>(J630/J612)*CA93</f>
        <v>0</v>
      </c>
      <c r="K647" s="229">
        <v>0</v>
      </c>
      <c r="L647" s="229">
        <f>SUM(C645:K647)</f>
        <v>298712.90308611293</v>
      </c>
      <c r="N647" s="223" t="s">
        <v>599</v>
      </c>
    </row>
    <row r="648" spans="1:14" s="210" customFormat="1" ht="12.6" customHeight="1" x14ac:dyDescent="0.25">
      <c r="A648" s="222"/>
      <c r="B648" s="222"/>
      <c r="C648" s="210">
        <f>SUM(C614:C647)</f>
        <v>9924471.8900000025</v>
      </c>
      <c r="L648" s="225"/>
    </row>
    <row r="666" spans="1:14" s="210" customFormat="1" ht="12.6" customHeight="1" x14ac:dyDescent="0.25">
      <c r="C666" s="220" t="s">
        <v>600</v>
      </c>
      <c r="M666" s="220" t="s">
        <v>601</v>
      </c>
    </row>
    <row r="667" spans="1:14" s="210" customFormat="1" ht="12.6" customHeight="1" x14ac:dyDescent="0.25">
      <c r="C667" s="220" t="s">
        <v>530</v>
      </c>
      <c r="D667" s="220" t="s">
        <v>531</v>
      </c>
      <c r="E667" s="221" t="s">
        <v>532</v>
      </c>
      <c r="F667" s="220" t="s">
        <v>533</v>
      </c>
      <c r="G667" s="220" t="s">
        <v>534</v>
      </c>
      <c r="H667" s="220" t="s">
        <v>535</v>
      </c>
      <c r="I667" s="220" t="s">
        <v>536</v>
      </c>
      <c r="J667" s="220" t="s">
        <v>537</v>
      </c>
      <c r="K667" s="220" t="s">
        <v>538</v>
      </c>
      <c r="L667" s="221" t="s">
        <v>539</v>
      </c>
      <c r="M667" s="220" t="s">
        <v>602</v>
      </c>
    </row>
    <row r="668" spans="1:14" s="210" customFormat="1" ht="12.6" customHeight="1" x14ac:dyDescent="0.25">
      <c r="A668" s="222">
        <v>6010</v>
      </c>
      <c r="B668" s="221" t="s">
        <v>329</v>
      </c>
      <c r="C668" s="227">
        <f>C85</f>
        <v>0</v>
      </c>
      <c r="D668" s="227">
        <f>(D615/D612)*C90</f>
        <v>0</v>
      </c>
      <c r="E668" s="229">
        <f>(E623/E612)*SUM(C668:D668)</f>
        <v>0</v>
      </c>
      <c r="F668" s="229">
        <f>(F624/F612)*C64</f>
        <v>0</v>
      </c>
      <c r="G668" s="227">
        <f>(G625/G612)*C91</f>
        <v>0</v>
      </c>
      <c r="H668" s="229">
        <f>(H628/H612)*C60</f>
        <v>0</v>
      </c>
      <c r="I668" s="227">
        <f>(I629/I612)*C92</f>
        <v>0</v>
      </c>
      <c r="J668" s="227">
        <f>(J630/J612)*C93</f>
        <v>0</v>
      </c>
      <c r="K668" s="227">
        <f>(K644/K612)*C89</f>
        <v>0</v>
      </c>
      <c r="L668" s="227">
        <f>(L647/L612)*C94</f>
        <v>0</v>
      </c>
      <c r="M668" s="210">
        <f t="shared" ref="M668:M713" si="24">ROUND(SUM(D668:L668),0)</f>
        <v>0</v>
      </c>
      <c r="N668" s="221" t="s">
        <v>603</v>
      </c>
    </row>
    <row r="669" spans="1:14" s="210" customFormat="1" ht="12.6" customHeight="1" x14ac:dyDescent="0.25">
      <c r="A669" s="222">
        <v>6030</v>
      </c>
      <c r="B669" s="221" t="s">
        <v>330</v>
      </c>
      <c r="C669" s="227">
        <f>D85</f>
        <v>0</v>
      </c>
      <c r="D669" s="227">
        <f>(D615/D612)*D90</f>
        <v>0</v>
      </c>
      <c r="E669" s="229">
        <f>(E623/E612)*SUM(C669:D669)</f>
        <v>0</v>
      </c>
      <c r="F669" s="229">
        <f>(F624/F612)*D64</f>
        <v>0</v>
      </c>
      <c r="G669" s="227">
        <f>(G625/G612)*D91</f>
        <v>0</v>
      </c>
      <c r="H669" s="229">
        <f>(H628/H612)*D60</f>
        <v>0</v>
      </c>
      <c r="I669" s="227">
        <f>(I629/I612)*D92</f>
        <v>0</v>
      </c>
      <c r="J669" s="227">
        <f>(J630/J612)*D93</f>
        <v>0</v>
      </c>
      <c r="K669" s="227">
        <f>(K644/K612)*D89</f>
        <v>0</v>
      </c>
      <c r="L669" s="227">
        <f>(L647/L612)*D94</f>
        <v>0</v>
      </c>
      <c r="M669" s="210">
        <f t="shared" si="24"/>
        <v>0</v>
      </c>
      <c r="N669" s="221" t="s">
        <v>604</v>
      </c>
    </row>
    <row r="670" spans="1:14" s="210" customFormat="1" ht="12.6" customHeight="1" x14ac:dyDescent="0.25">
      <c r="A670" s="222">
        <v>6070</v>
      </c>
      <c r="B670" s="221" t="s">
        <v>605</v>
      </c>
      <c r="C670" s="227">
        <f>E85</f>
        <v>3556591.9899999998</v>
      </c>
      <c r="D670" s="227">
        <f>(D615/D612)*E90</f>
        <v>1007706.4698898131</v>
      </c>
      <c r="E670" s="229">
        <f>(E623/E612)*SUM(C670:D670)</f>
        <v>260524.70186219361</v>
      </c>
      <c r="F670" s="229">
        <f>(F624/F612)*E64</f>
        <v>14236.968182837958</v>
      </c>
      <c r="G670" s="227">
        <f>(G625/G612)*E91</f>
        <v>0</v>
      </c>
      <c r="H670" s="229">
        <f>(H628/H612)*E60</f>
        <v>160801.40461642281</v>
      </c>
      <c r="I670" s="227">
        <f>(I629/I612)*E92</f>
        <v>258559.81410730979</v>
      </c>
      <c r="J670" s="227">
        <f>(J630/J612)*E93</f>
        <v>13249.048961511597</v>
      </c>
      <c r="K670" s="227">
        <f>(K644/K612)*E89</f>
        <v>211778.84000682275</v>
      </c>
      <c r="L670" s="227">
        <f>(L647/L612)*E94</f>
        <v>202033.51652330955</v>
      </c>
      <c r="M670" s="210">
        <f t="shared" si="24"/>
        <v>2128891</v>
      </c>
      <c r="N670" s="221" t="s">
        <v>606</v>
      </c>
    </row>
    <row r="671" spans="1:14" s="210" customFormat="1" ht="12.6" customHeight="1" x14ac:dyDescent="0.25">
      <c r="A671" s="222">
        <v>6100</v>
      </c>
      <c r="B671" s="221" t="s">
        <v>607</v>
      </c>
      <c r="C671" s="227">
        <f>F85</f>
        <v>0</v>
      </c>
      <c r="D671" s="227">
        <f>(D615/D612)*F90</f>
        <v>0</v>
      </c>
      <c r="E671" s="229">
        <f>(E623/E612)*SUM(C671:D671)</f>
        <v>0</v>
      </c>
      <c r="F671" s="229">
        <f>(F624/F612)*F64</f>
        <v>0</v>
      </c>
      <c r="G671" s="227">
        <f>(G625/G612)*F91</f>
        <v>0</v>
      </c>
      <c r="H671" s="229">
        <f>(H628/H612)*F60</f>
        <v>0</v>
      </c>
      <c r="I671" s="227">
        <f>(I629/I612)*F92</f>
        <v>0</v>
      </c>
      <c r="J671" s="227">
        <f>(J630/J612)*F93</f>
        <v>0</v>
      </c>
      <c r="K671" s="227">
        <f>(K644/K612)*F89</f>
        <v>0</v>
      </c>
      <c r="L671" s="227">
        <f>(L647/L612)*F94</f>
        <v>0</v>
      </c>
      <c r="M671" s="210">
        <f t="shared" si="24"/>
        <v>0</v>
      </c>
      <c r="N671" s="221" t="s">
        <v>608</v>
      </c>
    </row>
    <row r="672" spans="1:14" s="210" customFormat="1" ht="12.6" customHeight="1" x14ac:dyDescent="0.25">
      <c r="A672" s="222">
        <v>6120</v>
      </c>
      <c r="B672" s="221" t="s">
        <v>609</v>
      </c>
      <c r="C672" s="227">
        <f>G85</f>
        <v>0</v>
      </c>
      <c r="D672" s="227">
        <f>(D615/D612)*G90</f>
        <v>0</v>
      </c>
      <c r="E672" s="229">
        <f>(E623/E612)*SUM(C672:D672)</f>
        <v>0</v>
      </c>
      <c r="F672" s="229">
        <f>(F624/F612)*G64</f>
        <v>0</v>
      </c>
      <c r="G672" s="227">
        <f>(G625/G612)*G91</f>
        <v>0</v>
      </c>
      <c r="H672" s="229">
        <f>(H628/H612)*G60</f>
        <v>0</v>
      </c>
      <c r="I672" s="227">
        <f>(I629/I612)*G92</f>
        <v>0</v>
      </c>
      <c r="J672" s="227">
        <f>(J630/J612)*G93</f>
        <v>0</v>
      </c>
      <c r="K672" s="227">
        <f>(K644/K612)*G89</f>
        <v>0</v>
      </c>
      <c r="L672" s="227">
        <f>(L647/L612)*G94</f>
        <v>0</v>
      </c>
      <c r="M672" s="210">
        <f t="shared" si="24"/>
        <v>0</v>
      </c>
      <c r="N672" s="221" t="s">
        <v>610</v>
      </c>
    </row>
    <row r="673" spans="1:14" s="210" customFormat="1" ht="12.6" customHeight="1" x14ac:dyDescent="0.25">
      <c r="A673" s="222">
        <v>6140</v>
      </c>
      <c r="B673" s="221" t="s">
        <v>611</v>
      </c>
      <c r="C673" s="227">
        <f>H85</f>
        <v>0</v>
      </c>
      <c r="D673" s="227">
        <f>(D615/D612)*H90</f>
        <v>0</v>
      </c>
      <c r="E673" s="229">
        <f>(E623/E612)*SUM(C673:D673)</f>
        <v>0</v>
      </c>
      <c r="F673" s="229">
        <f>(F624/F612)*H64</f>
        <v>0</v>
      </c>
      <c r="G673" s="227">
        <f>(G625/G612)*H91</f>
        <v>0</v>
      </c>
      <c r="H673" s="229">
        <f>(H628/H612)*H60</f>
        <v>0</v>
      </c>
      <c r="I673" s="227">
        <f>(I629/I612)*H92</f>
        <v>0</v>
      </c>
      <c r="J673" s="227">
        <f>(J630/J612)*H93</f>
        <v>0</v>
      </c>
      <c r="K673" s="227">
        <f>(K644/K612)*H89</f>
        <v>0</v>
      </c>
      <c r="L673" s="227">
        <f>(L647/L612)*H94</f>
        <v>0</v>
      </c>
      <c r="M673" s="210">
        <f t="shared" si="24"/>
        <v>0</v>
      </c>
      <c r="N673" s="221" t="s">
        <v>612</v>
      </c>
    </row>
    <row r="674" spans="1:14" s="210" customFormat="1" ht="12.6" customHeight="1" x14ac:dyDescent="0.25">
      <c r="A674" s="222">
        <v>6150</v>
      </c>
      <c r="B674" s="221" t="s">
        <v>613</v>
      </c>
      <c r="C674" s="227">
        <f>I85</f>
        <v>0</v>
      </c>
      <c r="D674" s="227">
        <f>(D615/D612)*I90</f>
        <v>0</v>
      </c>
      <c r="E674" s="229">
        <f>(E623/E612)*SUM(C674:D674)</f>
        <v>0</v>
      </c>
      <c r="F674" s="229">
        <f>(F624/F612)*I64</f>
        <v>0</v>
      </c>
      <c r="G674" s="227">
        <f>(G625/G612)*I91</f>
        <v>0</v>
      </c>
      <c r="H674" s="229">
        <f>(H628/H612)*I60</f>
        <v>0</v>
      </c>
      <c r="I674" s="227">
        <f>(I629/I612)*I92</f>
        <v>0</v>
      </c>
      <c r="J674" s="227">
        <f>(J630/J612)*I93</f>
        <v>0</v>
      </c>
      <c r="K674" s="227">
        <f>(K644/K612)*I89</f>
        <v>0</v>
      </c>
      <c r="L674" s="227">
        <f>(L647/L612)*I94</f>
        <v>0</v>
      </c>
      <c r="M674" s="210">
        <f t="shared" si="24"/>
        <v>0</v>
      </c>
      <c r="N674" s="221" t="s">
        <v>614</v>
      </c>
    </row>
    <row r="675" spans="1:14" s="210" customFormat="1" ht="12.6" customHeight="1" x14ac:dyDescent="0.25">
      <c r="A675" s="222">
        <v>6170</v>
      </c>
      <c r="B675" s="221" t="s">
        <v>125</v>
      </c>
      <c r="C675" s="227">
        <f>J85</f>
        <v>3529</v>
      </c>
      <c r="D675" s="227">
        <f>(D615/D612)*J90</f>
        <v>15195.372755312586</v>
      </c>
      <c r="E675" s="229">
        <f>(E623/E612)*SUM(C675:D675)</f>
        <v>1068.7648216922601</v>
      </c>
      <c r="F675" s="229">
        <f>(F624/F612)*J64</f>
        <v>0</v>
      </c>
      <c r="G675" s="227">
        <f>(G625/G612)*J91</f>
        <v>0</v>
      </c>
      <c r="H675" s="229">
        <f>(H628/H612)*J60</f>
        <v>0</v>
      </c>
      <c r="I675" s="227">
        <f>(I629/I612)*J92</f>
        <v>16087.560276647802</v>
      </c>
      <c r="J675" s="227">
        <f>(J630/J612)*J93</f>
        <v>0</v>
      </c>
      <c r="K675" s="227">
        <f>(K644/K612)*J89</f>
        <v>99653.638640805162</v>
      </c>
      <c r="L675" s="227">
        <f>(L647/L612)*J94</f>
        <v>0</v>
      </c>
      <c r="M675" s="210">
        <f t="shared" si="24"/>
        <v>132005</v>
      </c>
      <c r="N675" s="221" t="s">
        <v>615</v>
      </c>
    </row>
    <row r="676" spans="1:14" s="210" customFormat="1" ht="12.6" customHeight="1" x14ac:dyDescent="0.25">
      <c r="A676" s="222">
        <v>6200</v>
      </c>
      <c r="B676" s="221" t="s">
        <v>335</v>
      </c>
      <c r="C676" s="227">
        <f>K85</f>
        <v>0</v>
      </c>
      <c r="D676" s="227">
        <f>(D615/D612)*K90</f>
        <v>0</v>
      </c>
      <c r="E676" s="229">
        <f>(E623/E612)*SUM(C676:D676)</f>
        <v>0</v>
      </c>
      <c r="F676" s="229">
        <f>(F624/F612)*K64</f>
        <v>0</v>
      </c>
      <c r="G676" s="227">
        <f>(G625/G612)*K91</f>
        <v>0</v>
      </c>
      <c r="H676" s="229">
        <f>(H628/H612)*K60</f>
        <v>0</v>
      </c>
      <c r="I676" s="227">
        <f>(I629/I612)*K92</f>
        <v>0</v>
      </c>
      <c r="J676" s="227">
        <f>(J630/J612)*K93</f>
        <v>0</v>
      </c>
      <c r="K676" s="227">
        <f>(K644/K612)*K89</f>
        <v>0</v>
      </c>
      <c r="L676" s="227">
        <f>(L647/L612)*K94</f>
        <v>0</v>
      </c>
      <c r="M676" s="210">
        <f t="shared" si="24"/>
        <v>0</v>
      </c>
      <c r="N676" s="221" t="s">
        <v>616</v>
      </c>
    </row>
    <row r="677" spans="1:14" s="210" customFormat="1" ht="12.6" customHeight="1" x14ac:dyDescent="0.25">
      <c r="A677" s="222">
        <v>6210</v>
      </c>
      <c r="B677" s="221" t="s">
        <v>336</v>
      </c>
      <c r="C677" s="227">
        <f>L85</f>
        <v>0</v>
      </c>
      <c r="D677" s="227">
        <f>(D615/D612)*L90</f>
        <v>0</v>
      </c>
      <c r="E677" s="229">
        <f>(E623/E612)*SUM(C677:D677)</f>
        <v>0</v>
      </c>
      <c r="F677" s="229">
        <f>(F624/F612)*L64</f>
        <v>0</v>
      </c>
      <c r="G677" s="227">
        <f>(G625/G612)*L91</f>
        <v>0</v>
      </c>
      <c r="H677" s="229">
        <f>(H628/H612)*L60</f>
        <v>0</v>
      </c>
      <c r="I677" s="227">
        <f>(I629/I612)*L92</f>
        <v>0</v>
      </c>
      <c r="J677" s="227">
        <f>(J630/J612)*L93</f>
        <v>0</v>
      </c>
      <c r="K677" s="227">
        <f>(K644/K612)*L89</f>
        <v>0</v>
      </c>
      <c r="L677" s="227">
        <f>(L647/L612)*L94</f>
        <v>0</v>
      </c>
      <c r="M677" s="210">
        <f t="shared" si="24"/>
        <v>0</v>
      </c>
      <c r="N677" s="221" t="s">
        <v>617</v>
      </c>
    </row>
    <row r="678" spans="1:14" s="210" customFormat="1" ht="12.6" customHeight="1" x14ac:dyDescent="0.25">
      <c r="A678" s="222">
        <v>6330</v>
      </c>
      <c r="B678" s="221" t="s">
        <v>618</v>
      </c>
      <c r="C678" s="227">
        <f>M85</f>
        <v>0</v>
      </c>
      <c r="D678" s="227">
        <f>(D615/D612)*M90</f>
        <v>0</v>
      </c>
      <c r="E678" s="229">
        <f>(E623/E612)*SUM(C678:D678)</f>
        <v>0</v>
      </c>
      <c r="F678" s="229">
        <f>(F624/F612)*M64</f>
        <v>0</v>
      </c>
      <c r="G678" s="227">
        <f>(G625/G612)*M91</f>
        <v>0</v>
      </c>
      <c r="H678" s="229">
        <f>(H628/H612)*M60</f>
        <v>0</v>
      </c>
      <c r="I678" s="227">
        <f>(I629/I612)*M92</f>
        <v>0</v>
      </c>
      <c r="J678" s="227">
        <f>(J630/J612)*M93</f>
        <v>0</v>
      </c>
      <c r="K678" s="227">
        <f>(K644/K612)*M89</f>
        <v>0</v>
      </c>
      <c r="L678" s="227">
        <f>(L647/L612)*M94</f>
        <v>0</v>
      </c>
      <c r="M678" s="210">
        <f t="shared" si="24"/>
        <v>0</v>
      </c>
      <c r="N678" s="221" t="s">
        <v>619</v>
      </c>
    </row>
    <row r="679" spans="1:14" s="210" customFormat="1" ht="12.6" customHeight="1" x14ac:dyDescent="0.25">
      <c r="A679" s="222">
        <v>6400</v>
      </c>
      <c r="B679" s="221" t="s">
        <v>620</v>
      </c>
      <c r="C679" s="227">
        <f>N85</f>
        <v>0</v>
      </c>
      <c r="D679" s="227">
        <f>(D615/D612)*N90</f>
        <v>0</v>
      </c>
      <c r="E679" s="229">
        <f>(E623/E612)*SUM(C679:D679)</f>
        <v>0</v>
      </c>
      <c r="F679" s="229">
        <f>(F624/F612)*N64</f>
        <v>0</v>
      </c>
      <c r="G679" s="227">
        <f>(G625/G612)*N91</f>
        <v>0</v>
      </c>
      <c r="H679" s="229">
        <f>(H628/H612)*N60</f>
        <v>0</v>
      </c>
      <c r="I679" s="227">
        <f>(I629/I612)*N92</f>
        <v>0</v>
      </c>
      <c r="J679" s="227">
        <f>(J630/J612)*N93</f>
        <v>0</v>
      </c>
      <c r="K679" s="227">
        <f>(K644/K612)*N89</f>
        <v>0</v>
      </c>
      <c r="L679" s="227">
        <f>(L647/L612)*N94</f>
        <v>0</v>
      </c>
      <c r="M679" s="210">
        <f t="shared" si="24"/>
        <v>0</v>
      </c>
      <c r="N679" s="221" t="s">
        <v>621</v>
      </c>
    </row>
    <row r="680" spans="1:14" s="210" customFormat="1" ht="12.6" customHeight="1" x14ac:dyDescent="0.25">
      <c r="A680" s="222">
        <v>7010</v>
      </c>
      <c r="B680" s="221" t="s">
        <v>622</v>
      </c>
      <c r="C680" s="227">
        <f>O85</f>
        <v>1268630.9099999999</v>
      </c>
      <c r="D680" s="227">
        <f>(D615/D612)*O90</f>
        <v>366714.99582821043</v>
      </c>
      <c r="E680" s="229">
        <f>(E623/E612)*SUM(C680:D680)</f>
        <v>93343.590105134965</v>
      </c>
      <c r="F680" s="229">
        <f>(F624/F612)*O64</f>
        <v>7639.6747980820992</v>
      </c>
      <c r="G680" s="227">
        <f>(G625/G612)*O91</f>
        <v>0</v>
      </c>
      <c r="H680" s="229">
        <f>(H628/H612)*O60</f>
        <v>24415.396842817154</v>
      </c>
      <c r="I680" s="227">
        <f>(I629/I612)*O92</f>
        <v>67963.125406007879</v>
      </c>
      <c r="J680" s="227">
        <f>(J630/J612)*O93</f>
        <v>13249.048961511597</v>
      </c>
      <c r="K680" s="227">
        <f>(K644/K612)*O89</f>
        <v>392615.62408204214</v>
      </c>
      <c r="L680" s="227">
        <f>(L647/L612)*O94</f>
        <v>30675.904188977926</v>
      </c>
      <c r="M680" s="210">
        <f t="shared" si="24"/>
        <v>996617</v>
      </c>
      <c r="N680" s="221" t="s">
        <v>623</v>
      </c>
    </row>
    <row r="681" spans="1:14" s="210" customFormat="1" ht="12.6" customHeight="1" x14ac:dyDescent="0.25">
      <c r="A681" s="222">
        <v>7020</v>
      </c>
      <c r="B681" s="221" t="s">
        <v>624</v>
      </c>
      <c r="C681" s="227">
        <f>P85</f>
        <v>895447.75</v>
      </c>
      <c r="D681" s="227">
        <f>(D615/D612)*P90</f>
        <v>377098.5005443407</v>
      </c>
      <c r="E681" s="229">
        <f>(E623/E612)*SUM(C681:D681)</f>
        <v>72635.419318507993</v>
      </c>
      <c r="F681" s="229">
        <f>(F624/F612)*P64</f>
        <v>17977.190530334854</v>
      </c>
      <c r="G681" s="227">
        <f>(G625/G612)*P91</f>
        <v>0</v>
      </c>
      <c r="H681" s="229">
        <f>(H628/H612)*P60</f>
        <v>52533.12845278281</v>
      </c>
      <c r="I681" s="227">
        <f>(I629/I612)*P92</f>
        <v>169532.89155941983</v>
      </c>
      <c r="J681" s="227">
        <f>(J630/J612)*P93</f>
        <v>6309.1101500584491</v>
      </c>
      <c r="K681" s="227">
        <f>(K644/K612)*P89</f>
        <v>305154.23350931989</v>
      </c>
      <c r="L681" s="227">
        <f>(L647/L612)*P94</f>
        <v>66003.482373825449</v>
      </c>
      <c r="M681" s="210">
        <f t="shared" si="24"/>
        <v>1067244</v>
      </c>
      <c r="N681" s="221" t="s">
        <v>625</v>
      </c>
    </row>
    <row r="682" spans="1:14" s="210" customFormat="1" ht="12.6" customHeight="1" x14ac:dyDescent="0.25">
      <c r="A682" s="222">
        <v>7030</v>
      </c>
      <c r="B682" s="221" t="s">
        <v>626</v>
      </c>
      <c r="C682" s="227">
        <f>Q85</f>
        <v>0</v>
      </c>
      <c r="D682" s="227">
        <f>(D615/D612)*Q90</f>
        <v>0</v>
      </c>
      <c r="E682" s="229">
        <f>(E623/E612)*SUM(C682:D682)</f>
        <v>0</v>
      </c>
      <c r="F682" s="229">
        <f>(F624/F612)*Q64</f>
        <v>0</v>
      </c>
      <c r="G682" s="227">
        <f>(G625/G612)*Q91</f>
        <v>0</v>
      </c>
      <c r="H682" s="229">
        <f>(H628/H612)*Q60</f>
        <v>0</v>
      </c>
      <c r="I682" s="227">
        <f>(I629/I612)*Q92</f>
        <v>0</v>
      </c>
      <c r="J682" s="227">
        <f>(J630/J612)*Q93</f>
        <v>0</v>
      </c>
      <c r="K682" s="227">
        <f>(K644/K612)*Q89</f>
        <v>0</v>
      </c>
      <c r="L682" s="227">
        <f>(L647/L612)*Q94</f>
        <v>0</v>
      </c>
      <c r="M682" s="210">
        <f t="shared" si="24"/>
        <v>0</v>
      </c>
      <c r="N682" s="221" t="s">
        <v>627</v>
      </c>
    </row>
    <row r="683" spans="1:14" s="210" customFormat="1" ht="12.6" customHeight="1" x14ac:dyDescent="0.25">
      <c r="A683" s="222">
        <v>7040</v>
      </c>
      <c r="B683" s="221" t="s">
        <v>133</v>
      </c>
      <c r="C683" s="227">
        <f>R85</f>
        <v>1126483.95</v>
      </c>
      <c r="D683" s="227">
        <f>(D615/D612)*R90</f>
        <v>0</v>
      </c>
      <c r="E683" s="229">
        <f>(E623/E612)*SUM(C683:D683)</f>
        <v>64298.357744419081</v>
      </c>
      <c r="F683" s="229">
        <f>(F624/F612)*R64</f>
        <v>2546.7000848046628</v>
      </c>
      <c r="G683" s="227">
        <f>(G625/G612)*R91</f>
        <v>0</v>
      </c>
      <c r="H683" s="229">
        <f>(H628/H612)*R60</f>
        <v>45628.774427559925</v>
      </c>
      <c r="I683" s="227">
        <f>(I629/I612)*R92</f>
        <v>9407.1327041415116</v>
      </c>
      <c r="J683" s="227">
        <f>(J630/J612)*R93</f>
        <v>0</v>
      </c>
      <c r="K683" s="227">
        <f>(K644/K612)*R89</f>
        <v>222251.25105873641</v>
      </c>
      <c r="L683" s="227">
        <f>(L647/L612)*R94</f>
        <v>0</v>
      </c>
      <c r="M683" s="210">
        <f t="shared" si="24"/>
        <v>344132</v>
      </c>
      <c r="N683" s="221" t="s">
        <v>628</v>
      </c>
    </row>
    <row r="684" spans="1:14" s="210" customFormat="1" ht="12.6" customHeight="1" x14ac:dyDescent="0.25">
      <c r="A684" s="222">
        <v>7050</v>
      </c>
      <c r="B684" s="221" t="s">
        <v>629</v>
      </c>
      <c r="C684" s="227">
        <f>S85</f>
        <v>99957.989999999991</v>
      </c>
      <c r="D684" s="227">
        <f>(D615/D612)*S90</f>
        <v>100458.2976601221</v>
      </c>
      <c r="E684" s="229">
        <f>(E623/E612)*SUM(C684:D684)</f>
        <v>11439.522206933294</v>
      </c>
      <c r="F684" s="229">
        <f>(F624/F612)*S64</f>
        <v>523.25768742512946</v>
      </c>
      <c r="G684" s="227">
        <f>(G625/G612)*S91</f>
        <v>0</v>
      </c>
      <c r="H684" s="229">
        <f>(H628/H612)*S60</f>
        <v>7404.6695342970061</v>
      </c>
      <c r="I684" s="227">
        <f>(I629/I612)*S92</f>
        <v>9407.1327041415116</v>
      </c>
      <c r="J684" s="227">
        <f>(J630/J612)*S93</f>
        <v>630.82866139469684</v>
      </c>
      <c r="K684" s="227">
        <f>(K644/K612)*S89</f>
        <v>1.888590441219077</v>
      </c>
      <c r="L684" s="227">
        <f>(L647/L612)*S94</f>
        <v>0</v>
      </c>
      <c r="M684" s="210">
        <f t="shared" si="24"/>
        <v>129866</v>
      </c>
      <c r="N684" s="221" t="s">
        <v>630</v>
      </c>
    </row>
    <row r="685" spans="1:14" s="210" customFormat="1" ht="12.6" customHeight="1" x14ac:dyDescent="0.25">
      <c r="A685" s="222">
        <v>7060</v>
      </c>
      <c r="B685" s="221" t="s">
        <v>631</v>
      </c>
      <c r="C685" s="227">
        <f>T85</f>
        <v>0</v>
      </c>
      <c r="D685" s="227">
        <f>(D615/D612)*T90</f>
        <v>0</v>
      </c>
      <c r="E685" s="229">
        <f>(E623/E612)*SUM(C685:D685)</f>
        <v>0</v>
      </c>
      <c r="F685" s="229">
        <f>(F624/F612)*T64</f>
        <v>0</v>
      </c>
      <c r="G685" s="227">
        <f>(G625/G612)*T91</f>
        <v>0</v>
      </c>
      <c r="H685" s="229">
        <f>(H628/H612)*T60</f>
        <v>0</v>
      </c>
      <c r="I685" s="227">
        <f>(I629/I612)*T92</f>
        <v>0</v>
      </c>
      <c r="J685" s="227">
        <f>(J630/J612)*T93</f>
        <v>0</v>
      </c>
      <c r="K685" s="227">
        <f>(K644/K612)*T89</f>
        <v>0</v>
      </c>
      <c r="L685" s="227">
        <f>(L647/L612)*T94</f>
        <v>0</v>
      </c>
      <c r="M685" s="210">
        <f t="shared" si="24"/>
        <v>0</v>
      </c>
      <c r="N685" s="221" t="s">
        <v>632</v>
      </c>
    </row>
    <row r="686" spans="1:14" s="210" customFormat="1" ht="12.6" customHeight="1" x14ac:dyDescent="0.25">
      <c r="A686" s="222">
        <v>7070</v>
      </c>
      <c r="B686" s="221" t="s">
        <v>136</v>
      </c>
      <c r="C686" s="227">
        <f>U85</f>
        <v>1520469.6099999999</v>
      </c>
      <c r="D686" s="227">
        <f>(D615/D612)*U90</f>
        <v>111685.98975154752</v>
      </c>
      <c r="E686" s="229">
        <f>(E623/E612)*SUM(C686:D686)</f>
        <v>93161.491246619087</v>
      </c>
      <c r="F686" s="229">
        <f>(F624/F612)*U64</f>
        <v>52046.255099295086</v>
      </c>
      <c r="G686" s="227">
        <f>(G625/G612)*U91</f>
        <v>0</v>
      </c>
      <c r="H686" s="229">
        <f>(H628/H612)*U60</f>
        <v>69243.666455858489</v>
      </c>
      <c r="I686" s="227">
        <f>(I629/I612)*U92</f>
        <v>28221.398112424533</v>
      </c>
      <c r="J686" s="227">
        <f>(J630/J612)*U93</f>
        <v>0</v>
      </c>
      <c r="K686" s="227">
        <f>(K644/K612)*U89</f>
        <v>378150.40705554018</v>
      </c>
      <c r="L686" s="227">
        <f>(L647/L612)*U94</f>
        <v>0</v>
      </c>
      <c r="M686" s="210">
        <f t="shared" si="24"/>
        <v>732509</v>
      </c>
      <c r="N686" s="221" t="s">
        <v>633</v>
      </c>
    </row>
    <row r="687" spans="1:14" s="210" customFormat="1" ht="12.6" customHeight="1" x14ac:dyDescent="0.25">
      <c r="A687" s="222">
        <v>7110</v>
      </c>
      <c r="B687" s="221" t="s">
        <v>634</v>
      </c>
      <c r="C687" s="227">
        <f>V85</f>
        <v>132.80000000000001</v>
      </c>
      <c r="D687" s="227">
        <f>(D615/D612)*V90</f>
        <v>0</v>
      </c>
      <c r="E687" s="229">
        <f>(E623/E612)*SUM(C687:D687)</f>
        <v>7.5800653071522728</v>
      </c>
      <c r="F687" s="229">
        <f>(F624/F612)*V64</f>
        <v>14.829554035378484</v>
      </c>
      <c r="G687" s="227">
        <f>(G625/G612)*V91</f>
        <v>0</v>
      </c>
      <c r="H687" s="229">
        <f>(H628/H612)*V60</f>
        <v>0</v>
      </c>
      <c r="I687" s="227">
        <f>(I629/I612)*V92</f>
        <v>0</v>
      </c>
      <c r="J687" s="227">
        <f>(J630/J612)*V93</f>
        <v>0</v>
      </c>
      <c r="K687" s="227">
        <f>(K644/K612)*V89</f>
        <v>0</v>
      </c>
      <c r="L687" s="227">
        <f>(L647/L612)*V94</f>
        <v>0</v>
      </c>
      <c r="M687" s="210">
        <f t="shared" si="24"/>
        <v>22</v>
      </c>
      <c r="N687" s="221" t="s">
        <v>635</v>
      </c>
    </row>
    <row r="688" spans="1:14" s="210" customFormat="1" ht="12.6" customHeight="1" x14ac:dyDescent="0.25">
      <c r="A688" s="222">
        <v>7120</v>
      </c>
      <c r="B688" s="221" t="s">
        <v>636</v>
      </c>
      <c r="C688" s="227">
        <f>W85</f>
        <v>0</v>
      </c>
      <c r="D688" s="227">
        <f>(D615/D612)*W90</f>
        <v>0</v>
      </c>
      <c r="E688" s="229">
        <f>(E623/E612)*SUM(C688:D688)</f>
        <v>0</v>
      </c>
      <c r="F688" s="229">
        <f>(F624/F612)*W64</f>
        <v>0</v>
      </c>
      <c r="G688" s="227">
        <f>(G625/G612)*W91</f>
        <v>0</v>
      </c>
      <c r="H688" s="229">
        <f>(H628/H612)*W60</f>
        <v>0</v>
      </c>
      <c r="I688" s="227">
        <f>(I629/I612)*W92</f>
        <v>0</v>
      </c>
      <c r="J688" s="227">
        <f>(J630/J612)*W93</f>
        <v>0</v>
      </c>
      <c r="K688" s="227">
        <f>(K644/K612)*W89</f>
        <v>0</v>
      </c>
      <c r="L688" s="227">
        <f>(L647/L612)*W94</f>
        <v>0</v>
      </c>
      <c r="M688" s="210">
        <f t="shared" si="24"/>
        <v>0</v>
      </c>
      <c r="N688" s="221" t="s">
        <v>637</v>
      </c>
    </row>
    <row r="689" spans="1:14" s="210" customFormat="1" ht="12.6" customHeight="1" x14ac:dyDescent="0.25">
      <c r="A689" s="222">
        <v>7130</v>
      </c>
      <c r="B689" s="221" t="s">
        <v>638</v>
      </c>
      <c r="C689" s="227">
        <f>X85</f>
        <v>0</v>
      </c>
      <c r="D689" s="227">
        <f>(D615/D612)*X90</f>
        <v>0</v>
      </c>
      <c r="E689" s="229">
        <f>(E623/E612)*SUM(C689:D689)</f>
        <v>0</v>
      </c>
      <c r="F689" s="229">
        <f>(F624/F612)*X64</f>
        <v>0</v>
      </c>
      <c r="G689" s="227">
        <f>(G625/G612)*X91</f>
        <v>0</v>
      </c>
      <c r="H689" s="229">
        <f>(H628/H612)*X60</f>
        <v>0</v>
      </c>
      <c r="I689" s="227">
        <f>(I629/I612)*X92</f>
        <v>0</v>
      </c>
      <c r="J689" s="227">
        <f>(J630/J612)*X93</f>
        <v>0</v>
      </c>
      <c r="K689" s="227">
        <f>(K644/K612)*X89</f>
        <v>151.71676544459919</v>
      </c>
      <c r="L689" s="227">
        <f>(L647/L612)*X94</f>
        <v>0</v>
      </c>
      <c r="M689" s="210">
        <f t="shared" si="24"/>
        <v>152</v>
      </c>
      <c r="N689" s="221" t="s">
        <v>639</v>
      </c>
    </row>
    <row r="690" spans="1:14" s="210" customFormat="1" ht="12.6" customHeight="1" x14ac:dyDescent="0.25">
      <c r="A690" s="222">
        <v>7140</v>
      </c>
      <c r="B690" s="221" t="s">
        <v>640</v>
      </c>
      <c r="C690" s="227">
        <f>Y85</f>
        <v>1757623.9199999997</v>
      </c>
      <c r="D690" s="227">
        <f>(D615/D612)*Y90</f>
        <v>308550.48567037506</v>
      </c>
      <c r="E690" s="229">
        <f>(E623/E612)*SUM(C690:D690)</f>
        <v>117934.76604629497</v>
      </c>
      <c r="F690" s="229">
        <f>(F624/F612)*Y64</f>
        <v>5762.3504086490475</v>
      </c>
      <c r="G690" s="227">
        <f>(G625/G612)*Y91</f>
        <v>0</v>
      </c>
      <c r="H690" s="229">
        <f>(H628/H612)*Y60</f>
        <v>54634.453590894125</v>
      </c>
      <c r="I690" s="227">
        <f>(I629/I612)*Y92</f>
        <v>28221.398112424533</v>
      </c>
      <c r="J690" s="227">
        <f>(J630/J612)*Y93</f>
        <v>5047.4528272690559</v>
      </c>
      <c r="K690" s="227">
        <f>(K644/K612)*Y89</f>
        <v>709760.95110463805</v>
      </c>
      <c r="L690" s="227">
        <f>(L647/L612)*Y94</f>
        <v>0</v>
      </c>
      <c r="M690" s="210">
        <f t="shared" si="24"/>
        <v>1229912</v>
      </c>
      <c r="N690" s="221" t="s">
        <v>641</v>
      </c>
    </row>
    <row r="691" spans="1:14" s="210" customFormat="1" ht="12.6" customHeight="1" x14ac:dyDescent="0.25">
      <c r="A691" s="222">
        <v>7150</v>
      </c>
      <c r="B691" s="221" t="s">
        <v>642</v>
      </c>
      <c r="C691" s="227">
        <f>Z85</f>
        <v>0</v>
      </c>
      <c r="D691" s="227">
        <f>(D615/D612)*Z90</f>
        <v>0</v>
      </c>
      <c r="E691" s="229">
        <f>(E623/E612)*SUM(C691:D691)</f>
        <v>0</v>
      </c>
      <c r="F691" s="229">
        <f>(F624/F612)*Z64</f>
        <v>0</v>
      </c>
      <c r="G691" s="227">
        <f>(G625/G612)*Z91</f>
        <v>0</v>
      </c>
      <c r="H691" s="229">
        <f>(H628/H612)*Z60</f>
        <v>0</v>
      </c>
      <c r="I691" s="227">
        <f>(I629/I612)*Z92</f>
        <v>0</v>
      </c>
      <c r="J691" s="227">
        <f>(J630/J612)*Z93</f>
        <v>0</v>
      </c>
      <c r="K691" s="227">
        <f>(K644/K612)*Z89</f>
        <v>0</v>
      </c>
      <c r="L691" s="227">
        <f>(L647/L612)*Z94</f>
        <v>0</v>
      </c>
      <c r="M691" s="210">
        <f t="shared" si="24"/>
        <v>0</v>
      </c>
      <c r="N691" s="221" t="s">
        <v>643</v>
      </c>
    </row>
    <row r="692" spans="1:14" s="210" customFormat="1" ht="12.6" customHeight="1" x14ac:dyDescent="0.25">
      <c r="A692" s="222">
        <v>7160</v>
      </c>
      <c r="B692" s="221" t="s">
        <v>644</v>
      </c>
      <c r="C692" s="227">
        <f>AA85</f>
        <v>0</v>
      </c>
      <c r="D692" s="227">
        <f>(D615/D612)*AA90</f>
        <v>0</v>
      </c>
      <c r="E692" s="229">
        <f>(E623/E612)*SUM(C692:D692)</f>
        <v>0</v>
      </c>
      <c r="F692" s="229">
        <f>(F624/F612)*AA64</f>
        <v>0</v>
      </c>
      <c r="G692" s="227">
        <f>(G625/G612)*AA91</f>
        <v>0</v>
      </c>
      <c r="H692" s="229">
        <f>(H628/H612)*AA60</f>
        <v>0</v>
      </c>
      <c r="I692" s="227">
        <f>(I629/I612)*AA92</f>
        <v>0</v>
      </c>
      <c r="J692" s="227">
        <f>(J630/J612)*AA93</f>
        <v>0</v>
      </c>
      <c r="K692" s="227">
        <f>(K644/K612)*AA89</f>
        <v>0</v>
      </c>
      <c r="L692" s="227">
        <f>(L647/L612)*AA94</f>
        <v>0</v>
      </c>
      <c r="M692" s="210">
        <f t="shared" si="24"/>
        <v>0</v>
      </c>
      <c r="N692" s="221" t="s">
        <v>645</v>
      </c>
    </row>
    <row r="693" spans="1:14" s="210" customFormat="1" ht="12.6" customHeight="1" x14ac:dyDescent="0.25">
      <c r="A693" s="222">
        <v>7170</v>
      </c>
      <c r="B693" s="221" t="s">
        <v>142</v>
      </c>
      <c r="C693" s="227">
        <f>AB85</f>
        <v>678820.7699999999</v>
      </c>
      <c r="D693" s="227">
        <f>(D615/D612)*AB90</f>
        <v>86529.205967752234</v>
      </c>
      <c r="E693" s="229">
        <f>(E623/E612)*SUM(C693:D693)</f>
        <v>43685.262053185113</v>
      </c>
      <c r="F693" s="229">
        <f>(F624/F612)*AB64</f>
        <v>41916.79198006892</v>
      </c>
      <c r="G693" s="227">
        <f>(G625/G612)*AB91</f>
        <v>0</v>
      </c>
      <c r="H693" s="229">
        <f>(H628/H612)*AB60</f>
        <v>0</v>
      </c>
      <c r="I693" s="227">
        <f>(I629/I612)*AB92</f>
        <v>9407.1327041415116</v>
      </c>
      <c r="J693" s="227">
        <f>(J630/J612)*AB93</f>
        <v>0</v>
      </c>
      <c r="K693" s="227">
        <f>(K644/K612)*AB89</f>
        <v>105296.48483724405</v>
      </c>
      <c r="L693" s="227">
        <f>(L647/L612)*AB94</f>
        <v>0</v>
      </c>
      <c r="M693" s="210">
        <f t="shared" si="24"/>
        <v>286835</v>
      </c>
      <c r="N693" s="221" t="s">
        <v>646</v>
      </c>
    </row>
    <row r="694" spans="1:14" s="210" customFormat="1" ht="12.6" customHeight="1" x14ac:dyDescent="0.25">
      <c r="A694" s="222">
        <v>7180</v>
      </c>
      <c r="B694" s="221" t="s">
        <v>647</v>
      </c>
      <c r="C694" s="227">
        <f>AC85</f>
        <v>335677.74</v>
      </c>
      <c r="D694" s="227">
        <f>(D615/D612)*AC90</f>
        <v>36468.894612750213</v>
      </c>
      <c r="E694" s="229">
        <f>(E623/E612)*SUM(C694:D694)</f>
        <v>21241.68519730106</v>
      </c>
      <c r="F694" s="229">
        <f>(F624/F612)*AC64</f>
        <v>3149.8039772141042</v>
      </c>
      <c r="G694" s="227">
        <f>(G625/G612)*AC91</f>
        <v>0</v>
      </c>
      <c r="H694" s="229">
        <f>(H628/H612)*AC60</f>
        <v>17811.232123038742</v>
      </c>
      <c r="I694" s="227">
        <f>(I629/I612)*AC92</f>
        <v>18814.265408283023</v>
      </c>
      <c r="J694" s="227">
        <f>(J630/J612)*AC93</f>
        <v>630.82866139469684</v>
      </c>
      <c r="K694" s="227">
        <f>(K644/K612)*AC89</f>
        <v>16409.018048531951</v>
      </c>
      <c r="L694" s="227">
        <f>(L647/L612)*AC94</f>
        <v>0</v>
      </c>
      <c r="M694" s="210">
        <f t="shared" si="24"/>
        <v>114526</v>
      </c>
      <c r="N694" s="221" t="s">
        <v>648</v>
      </c>
    </row>
    <row r="695" spans="1:14" s="210" customFormat="1" ht="12.6" customHeight="1" x14ac:dyDescent="0.25">
      <c r="A695" s="222">
        <v>7190</v>
      </c>
      <c r="B695" s="221" t="s">
        <v>144</v>
      </c>
      <c r="C695" s="227">
        <f>AD85</f>
        <v>0</v>
      </c>
      <c r="D695" s="227">
        <f>(D615/D612)*AD90</f>
        <v>0</v>
      </c>
      <c r="E695" s="229">
        <f>(E623/E612)*SUM(C695:D695)</f>
        <v>0</v>
      </c>
      <c r="F695" s="229">
        <f>(F624/F612)*AD64</f>
        <v>0</v>
      </c>
      <c r="G695" s="227">
        <f>(G625/G612)*AD91</f>
        <v>0</v>
      </c>
      <c r="H695" s="229">
        <f>(H628/H612)*AD60</f>
        <v>0</v>
      </c>
      <c r="I695" s="227">
        <f>(I629/I612)*AD92</f>
        <v>0</v>
      </c>
      <c r="J695" s="227">
        <f>(J630/J612)*AD93</f>
        <v>0</v>
      </c>
      <c r="K695" s="227">
        <f>(K644/K612)*AD89</f>
        <v>0</v>
      </c>
      <c r="L695" s="227">
        <f>(L647/L612)*AD94</f>
        <v>0</v>
      </c>
      <c r="M695" s="210">
        <f t="shared" si="24"/>
        <v>0</v>
      </c>
      <c r="N695" s="221" t="s">
        <v>649</v>
      </c>
    </row>
    <row r="696" spans="1:14" s="210" customFormat="1" ht="12.6" customHeight="1" x14ac:dyDescent="0.25">
      <c r="A696" s="222">
        <v>7200</v>
      </c>
      <c r="B696" s="221" t="s">
        <v>650</v>
      </c>
      <c r="C696" s="227">
        <f>AE85</f>
        <v>652656.72</v>
      </c>
      <c r="D696" s="227">
        <f>(D615/D612)*AE90</f>
        <v>319102.82786156435</v>
      </c>
      <c r="E696" s="229">
        <f>(E623/E612)*SUM(C696:D696)</f>
        <v>55466.873762345043</v>
      </c>
      <c r="F696" s="229">
        <f>(F624/F612)*AE64</f>
        <v>209.03641100140359</v>
      </c>
      <c r="G696" s="227">
        <f>(G625/G612)*AE91</f>
        <v>0</v>
      </c>
      <c r="H696" s="229">
        <f>(H628/H612)*AE60</f>
        <v>32920.76049707723</v>
      </c>
      <c r="I696" s="227">
        <f>(I629/I612)*AE92</f>
        <v>28221.398112424533</v>
      </c>
      <c r="J696" s="227">
        <f>(J630/J612)*AE93</f>
        <v>6309.1101500584491</v>
      </c>
      <c r="K696" s="227">
        <f>(K644/K612)*AE89</f>
        <v>80909.063746632281</v>
      </c>
      <c r="L696" s="227">
        <f>(L647/L612)*AE94</f>
        <v>0</v>
      </c>
      <c r="M696" s="210">
        <f t="shared" si="24"/>
        <v>523139</v>
      </c>
      <c r="N696" s="221" t="s">
        <v>651</v>
      </c>
    </row>
    <row r="697" spans="1:14" s="210" customFormat="1" ht="12.6" customHeight="1" x14ac:dyDescent="0.25">
      <c r="A697" s="222">
        <v>7220</v>
      </c>
      <c r="B697" s="221" t="s">
        <v>652</v>
      </c>
      <c r="C697" s="227">
        <f>AF85</f>
        <v>0</v>
      </c>
      <c r="D697" s="227">
        <f>(D615/D612)*AF90</f>
        <v>0</v>
      </c>
      <c r="E697" s="229">
        <f>(E623/E612)*SUM(C697:D697)</f>
        <v>0</v>
      </c>
      <c r="F697" s="229">
        <f>(F624/F612)*AF64</f>
        <v>0</v>
      </c>
      <c r="G697" s="227">
        <f>(G625/G612)*AF91</f>
        <v>0</v>
      </c>
      <c r="H697" s="229">
        <f>(H628/H612)*AF60</f>
        <v>0</v>
      </c>
      <c r="I697" s="227">
        <f>(I629/I612)*AF92</f>
        <v>0</v>
      </c>
      <c r="J697" s="227">
        <f>(J630/J612)*AF93</f>
        <v>0</v>
      </c>
      <c r="K697" s="227">
        <f>(K644/K612)*AF89</f>
        <v>0</v>
      </c>
      <c r="L697" s="227">
        <f>(L647/L612)*AF94</f>
        <v>0</v>
      </c>
      <c r="M697" s="210">
        <f t="shared" si="24"/>
        <v>0</v>
      </c>
      <c r="N697" s="221" t="s">
        <v>653</v>
      </c>
    </row>
    <row r="698" spans="1:14" s="210" customFormat="1" ht="12.6" customHeight="1" x14ac:dyDescent="0.25">
      <c r="A698" s="222">
        <v>7230</v>
      </c>
      <c r="B698" s="221" t="s">
        <v>654</v>
      </c>
      <c r="C698" s="227">
        <f>AG85</f>
        <v>3022594.72</v>
      </c>
      <c r="D698" s="227">
        <f>(D615/D612)*AG90</f>
        <v>276977.87783433666</v>
      </c>
      <c r="E698" s="229">
        <f>(E623/E612)*SUM(C698:D698)</f>
        <v>188335.66097345145</v>
      </c>
      <c r="F698" s="229">
        <f>(F624/F612)*AG64</f>
        <v>15191.592806783303</v>
      </c>
      <c r="G698" s="227">
        <f>(G625/G612)*AG91</f>
        <v>0</v>
      </c>
      <c r="H698" s="229">
        <f>(H628/H612)*AG60</f>
        <v>83452.626913563552</v>
      </c>
      <c r="I698" s="227">
        <f>(I629/I612)*AG92</f>
        <v>94139.494669705993</v>
      </c>
      <c r="J698" s="227">
        <f>(J630/J612)*AG93</f>
        <v>12618.220300116898</v>
      </c>
      <c r="K698" s="227">
        <f>(K644/K612)*AG89</f>
        <v>930184.57778233604</v>
      </c>
      <c r="L698" s="227">
        <f>(L647/L612)*AG94</f>
        <v>0</v>
      </c>
      <c r="M698" s="210">
        <f t="shared" si="24"/>
        <v>1600900</v>
      </c>
      <c r="N698" s="221" t="s">
        <v>655</v>
      </c>
    </row>
    <row r="699" spans="1:14" s="210" customFormat="1" ht="12.6" customHeight="1" x14ac:dyDescent="0.25">
      <c r="A699" s="222">
        <v>7240</v>
      </c>
      <c r="B699" s="221" t="s">
        <v>146</v>
      </c>
      <c r="C699" s="227">
        <f>AH85</f>
        <v>804767.09</v>
      </c>
      <c r="D699" s="227">
        <f>(D615/D612)*AH90</f>
        <v>183695.17286422328</v>
      </c>
      <c r="E699" s="229">
        <f>(E623/E612)*SUM(C699:D699)</f>
        <v>56420.244775348852</v>
      </c>
      <c r="F699" s="229">
        <f>(F624/F612)*AH64</f>
        <v>2931.071405242129</v>
      </c>
      <c r="G699" s="227">
        <f>(G625/G612)*AH91</f>
        <v>0</v>
      </c>
      <c r="H699" s="229">
        <f>(H628/H612)*AH60</f>
        <v>88255.655800675129</v>
      </c>
      <c r="I699" s="227">
        <f>(I629/I612)*AH92</f>
        <v>0</v>
      </c>
      <c r="J699" s="227">
        <f>(J630/J612)*AH93</f>
        <v>3154.143306973484</v>
      </c>
      <c r="K699" s="227">
        <f>(K644/K612)*AH89</f>
        <v>104699.66901117635</v>
      </c>
      <c r="L699" s="227">
        <f>(L647/L612)*AH94</f>
        <v>0</v>
      </c>
      <c r="M699" s="210">
        <f t="shared" si="24"/>
        <v>439156</v>
      </c>
      <c r="N699" s="221" t="s">
        <v>656</v>
      </c>
    </row>
    <row r="700" spans="1:14" s="210" customFormat="1" ht="12.6" customHeight="1" x14ac:dyDescent="0.25">
      <c r="A700" s="222">
        <v>7250</v>
      </c>
      <c r="B700" s="221" t="s">
        <v>657</v>
      </c>
      <c r="C700" s="227">
        <f>AI85</f>
        <v>0</v>
      </c>
      <c r="D700" s="227">
        <f>(D615/D612)*AI90</f>
        <v>0</v>
      </c>
      <c r="E700" s="229">
        <f>(E623/E612)*SUM(C700:D700)</f>
        <v>0</v>
      </c>
      <c r="F700" s="229">
        <f>(F624/F612)*AI64</f>
        <v>0</v>
      </c>
      <c r="G700" s="227">
        <f>(G625/G612)*AI91</f>
        <v>0</v>
      </c>
      <c r="H700" s="229">
        <f>(H628/H612)*AI60</f>
        <v>0</v>
      </c>
      <c r="I700" s="227">
        <f>(I629/I612)*AI92</f>
        <v>0</v>
      </c>
      <c r="J700" s="227">
        <f>(J630/J612)*AI93</f>
        <v>0</v>
      </c>
      <c r="K700" s="227">
        <f>(K644/K612)*AI89</f>
        <v>0</v>
      </c>
      <c r="L700" s="227">
        <f>(L647/L612)*AI94</f>
        <v>0</v>
      </c>
      <c r="M700" s="210">
        <f t="shared" si="24"/>
        <v>0</v>
      </c>
      <c r="N700" s="221" t="s">
        <v>658</v>
      </c>
    </row>
    <row r="701" spans="1:14" s="210" customFormat="1" ht="12.6" customHeight="1" x14ac:dyDescent="0.25">
      <c r="A701" s="222">
        <v>7260</v>
      </c>
      <c r="B701" s="221" t="s">
        <v>148</v>
      </c>
      <c r="C701" s="227">
        <f>AJ85</f>
        <v>0</v>
      </c>
      <c r="D701" s="227">
        <f>(D615/D612)*AJ90</f>
        <v>0</v>
      </c>
      <c r="E701" s="229">
        <f>(E623/E612)*SUM(C701:D701)</f>
        <v>0</v>
      </c>
      <c r="F701" s="229">
        <f>(F624/F612)*AJ64</f>
        <v>0</v>
      </c>
      <c r="G701" s="227">
        <f>(G625/G612)*AJ91</f>
        <v>0</v>
      </c>
      <c r="H701" s="229">
        <f>(H628/H612)*AJ60</f>
        <v>0</v>
      </c>
      <c r="I701" s="227">
        <f>(I629/I612)*AJ92</f>
        <v>0</v>
      </c>
      <c r="J701" s="227">
        <f>(J630/J612)*AJ93</f>
        <v>0</v>
      </c>
      <c r="K701" s="227">
        <f>(K644/K612)*AJ89</f>
        <v>0</v>
      </c>
      <c r="L701" s="227">
        <f>(L647/L612)*AJ94</f>
        <v>0</v>
      </c>
      <c r="M701" s="210">
        <f t="shared" si="24"/>
        <v>0</v>
      </c>
      <c r="N701" s="221" t="s">
        <v>659</v>
      </c>
    </row>
    <row r="702" spans="1:14" s="210" customFormat="1" ht="12.6" customHeight="1" x14ac:dyDescent="0.25">
      <c r="A702" s="222">
        <v>7310</v>
      </c>
      <c r="B702" s="221" t="s">
        <v>660</v>
      </c>
      <c r="C702" s="227">
        <f>AK85</f>
        <v>0</v>
      </c>
      <c r="D702" s="227">
        <f>(D615/D612)*AK90</f>
        <v>0</v>
      </c>
      <c r="E702" s="229">
        <f>(E623/E612)*SUM(C702:D702)</f>
        <v>0</v>
      </c>
      <c r="F702" s="229">
        <f>(F624/F612)*AK64</f>
        <v>0</v>
      </c>
      <c r="G702" s="227">
        <f>(G625/G612)*AK91</f>
        <v>0</v>
      </c>
      <c r="H702" s="229">
        <f>(H628/H612)*AK60</f>
        <v>0</v>
      </c>
      <c r="I702" s="227">
        <f>(I629/I612)*AK92</f>
        <v>0</v>
      </c>
      <c r="J702" s="227">
        <f>(J630/J612)*AK93</f>
        <v>0</v>
      </c>
      <c r="K702" s="227">
        <f>(K644/K612)*AK89</f>
        <v>0</v>
      </c>
      <c r="L702" s="227">
        <f>(L647/L612)*AK94</f>
        <v>0</v>
      </c>
      <c r="M702" s="210">
        <f t="shared" si="24"/>
        <v>0</v>
      </c>
      <c r="N702" s="221" t="s">
        <v>661</v>
      </c>
    </row>
    <row r="703" spans="1:14" s="210" customFormat="1" ht="12.6" customHeight="1" x14ac:dyDescent="0.25">
      <c r="A703" s="222">
        <v>7320</v>
      </c>
      <c r="B703" s="221" t="s">
        <v>662</v>
      </c>
      <c r="C703" s="227">
        <f>AL85</f>
        <v>0</v>
      </c>
      <c r="D703" s="227">
        <f>(D615/D612)*AL90</f>
        <v>0</v>
      </c>
      <c r="E703" s="229">
        <f>(E623/E612)*SUM(C703:D703)</f>
        <v>0</v>
      </c>
      <c r="F703" s="229">
        <f>(F624/F612)*AL64</f>
        <v>0</v>
      </c>
      <c r="G703" s="227">
        <f>(G625/G612)*AL91</f>
        <v>0</v>
      </c>
      <c r="H703" s="229">
        <f>(H628/H612)*AL60</f>
        <v>0</v>
      </c>
      <c r="I703" s="227">
        <f>(I629/I612)*AL92</f>
        <v>0</v>
      </c>
      <c r="J703" s="227">
        <f>(J630/J612)*AL93</f>
        <v>0</v>
      </c>
      <c r="K703" s="227">
        <f>(K644/K612)*AL89</f>
        <v>0</v>
      </c>
      <c r="L703" s="227">
        <f>(L647/L612)*AL94</f>
        <v>0</v>
      </c>
      <c r="M703" s="210">
        <f t="shared" si="24"/>
        <v>0</v>
      </c>
      <c r="N703" s="221" t="s">
        <v>663</v>
      </c>
    </row>
    <row r="704" spans="1:14" s="210" customFormat="1" ht="12.6" customHeight="1" x14ac:dyDescent="0.25">
      <c r="A704" s="222">
        <v>7330</v>
      </c>
      <c r="B704" s="221" t="s">
        <v>664</v>
      </c>
      <c r="C704" s="227">
        <f>AM85</f>
        <v>0</v>
      </c>
      <c r="D704" s="227">
        <f>(D615/D612)*AM90</f>
        <v>0</v>
      </c>
      <c r="E704" s="229">
        <f>(E623/E612)*SUM(C704:D704)</f>
        <v>0</v>
      </c>
      <c r="F704" s="229">
        <f>(F624/F612)*AM64</f>
        <v>0</v>
      </c>
      <c r="G704" s="227">
        <f>(G625/G612)*AM91</f>
        <v>0</v>
      </c>
      <c r="H704" s="229">
        <f>(H628/H612)*AM60</f>
        <v>0</v>
      </c>
      <c r="I704" s="227">
        <f>(I629/I612)*AM92</f>
        <v>0</v>
      </c>
      <c r="J704" s="227">
        <f>(J630/J612)*AM93</f>
        <v>0</v>
      </c>
      <c r="K704" s="227">
        <f>(K644/K612)*AM89</f>
        <v>0</v>
      </c>
      <c r="L704" s="227">
        <f>(L647/L612)*AM94</f>
        <v>0</v>
      </c>
      <c r="M704" s="210">
        <f t="shared" si="24"/>
        <v>0</v>
      </c>
      <c r="N704" s="221" t="s">
        <v>665</v>
      </c>
    </row>
    <row r="705" spans="1:14" s="210" customFormat="1" ht="12.6" customHeight="1" x14ac:dyDescent="0.25">
      <c r="A705" s="222">
        <v>7340</v>
      </c>
      <c r="B705" s="221" t="s">
        <v>666</v>
      </c>
      <c r="C705" s="227">
        <f>AN85</f>
        <v>0</v>
      </c>
      <c r="D705" s="227">
        <f>(D615/D612)*AN90</f>
        <v>0</v>
      </c>
      <c r="E705" s="229">
        <f>(E623/E612)*SUM(C705:D705)</f>
        <v>0</v>
      </c>
      <c r="F705" s="229">
        <f>(F624/F612)*AN64</f>
        <v>0</v>
      </c>
      <c r="G705" s="227">
        <f>(G625/G612)*AN91</f>
        <v>0</v>
      </c>
      <c r="H705" s="229">
        <f>(H628/H612)*AN60</f>
        <v>0</v>
      </c>
      <c r="I705" s="227">
        <f>(I629/I612)*AN92</f>
        <v>0</v>
      </c>
      <c r="J705" s="227">
        <f>(J630/J612)*AN93</f>
        <v>0</v>
      </c>
      <c r="K705" s="227">
        <f>(K644/K612)*AN89</f>
        <v>0</v>
      </c>
      <c r="L705" s="227">
        <f>(L647/L612)*AN94</f>
        <v>0</v>
      </c>
      <c r="M705" s="210">
        <f t="shared" si="24"/>
        <v>0</v>
      </c>
      <c r="N705" s="221" t="s">
        <v>667</v>
      </c>
    </row>
    <row r="706" spans="1:14" s="210" customFormat="1" ht="12.6" customHeight="1" x14ac:dyDescent="0.25">
      <c r="A706" s="222">
        <v>7350</v>
      </c>
      <c r="B706" s="221" t="s">
        <v>668</v>
      </c>
      <c r="C706" s="227">
        <f>AO85</f>
        <v>0</v>
      </c>
      <c r="D706" s="227">
        <f>(D615/D612)*AO90</f>
        <v>0</v>
      </c>
      <c r="E706" s="229">
        <f>(E623/E612)*SUM(C706:D706)</f>
        <v>0</v>
      </c>
      <c r="F706" s="229">
        <f>(F624/F612)*AO64</f>
        <v>0</v>
      </c>
      <c r="G706" s="227">
        <f>(G625/G612)*AO91</f>
        <v>0</v>
      </c>
      <c r="H706" s="229">
        <f>(H628/H612)*AO60</f>
        <v>0</v>
      </c>
      <c r="I706" s="227">
        <f>(I629/I612)*AO92</f>
        <v>0</v>
      </c>
      <c r="J706" s="227">
        <f>(J630/J612)*AO93</f>
        <v>0</v>
      </c>
      <c r="K706" s="227">
        <f>(K644/K612)*AO89</f>
        <v>0</v>
      </c>
      <c r="L706" s="227">
        <f>(L647/L612)*AO94</f>
        <v>0</v>
      </c>
      <c r="M706" s="210">
        <f t="shared" si="24"/>
        <v>0</v>
      </c>
      <c r="N706" s="221" t="s">
        <v>669</v>
      </c>
    </row>
    <row r="707" spans="1:14" s="210" customFormat="1" ht="12.6" customHeight="1" x14ac:dyDescent="0.25">
      <c r="A707" s="222">
        <v>7380</v>
      </c>
      <c r="B707" s="221" t="s">
        <v>670</v>
      </c>
      <c r="C707" s="227">
        <f>AP85</f>
        <v>0</v>
      </c>
      <c r="D707" s="227">
        <f>(D615/D612)*AP90</f>
        <v>0</v>
      </c>
      <c r="E707" s="229">
        <f>(E623/E612)*SUM(C707:D707)</f>
        <v>0</v>
      </c>
      <c r="F707" s="229">
        <f>(F624/F612)*AP64</f>
        <v>0</v>
      </c>
      <c r="G707" s="227">
        <f>(G625/G612)*AP91</f>
        <v>0</v>
      </c>
      <c r="H707" s="229">
        <f>(H628/H612)*AP60</f>
        <v>0</v>
      </c>
      <c r="I707" s="227">
        <f>(I629/I612)*AP92</f>
        <v>0</v>
      </c>
      <c r="J707" s="227">
        <f>(J630/J612)*AP93</f>
        <v>0</v>
      </c>
      <c r="K707" s="227">
        <f>(K644/K612)*AP89</f>
        <v>0</v>
      </c>
      <c r="L707" s="227">
        <f>(L647/L612)*AP94</f>
        <v>0</v>
      </c>
      <c r="M707" s="210">
        <f t="shared" si="24"/>
        <v>0</v>
      </c>
      <c r="N707" s="221" t="s">
        <v>671</v>
      </c>
    </row>
    <row r="708" spans="1:14" s="210" customFormat="1" ht="12.6" customHeight="1" x14ac:dyDescent="0.25">
      <c r="A708" s="222">
        <v>7390</v>
      </c>
      <c r="B708" s="221" t="s">
        <v>672</v>
      </c>
      <c r="C708" s="227">
        <f>AQ85</f>
        <v>0</v>
      </c>
      <c r="D708" s="227">
        <f>(D615/D612)*AQ90</f>
        <v>0</v>
      </c>
      <c r="E708" s="229">
        <f>(E623/E612)*SUM(C708:D708)</f>
        <v>0</v>
      </c>
      <c r="F708" s="229">
        <f>(F624/F612)*AQ64</f>
        <v>0</v>
      </c>
      <c r="G708" s="227">
        <f>(G625/G612)*AQ91</f>
        <v>0</v>
      </c>
      <c r="H708" s="229">
        <f>(H628/H612)*AQ60</f>
        <v>0</v>
      </c>
      <c r="I708" s="227">
        <f>(I629/I612)*AQ92</f>
        <v>0</v>
      </c>
      <c r="J708" s="227">
        <f>(J630/J612)*AQ93</f>
        <v>0</v>
      </c>
      <c r="K708" s="227">
        <f>(K644/K612)*AQ89</f>
        <v>0</v>
      </c>
      <c r="L708" s="227">
        <f>(L647/L612)*AQ94</f>
        <v>0</v>
      </c>
      <c r="M708" s="210">
        <f t="shared" si="24"/>
        <v>0</v>
      </c>
      <c r="N708" s="221" t="s">
        <v>673</v>
      </c>
    </row>
    <row r="709" spans="1:14" s="210" customFormat="1" ht="12.6" customHeight="1" x14ac:dyDescent="0.25">
      <c r="A709" s="222">
        <v>7400</v>
      </c>
      <c r="B709" s="221" t="s">
        <v>674</v>
      </c>
      <c r="C709" s="227">
        <f>AR85</f>
        <v>0</v>
      </c>
      <c r="D709" s="227">
        <f>(D615/D612)*AR90</f>
        <v>0</v>
      </c>
      <c r="E709" s="229">
        <f>(E623/E612)*SUM(C709:D709)</f>
        <v>0</v>
      </c>
      <c r="F709" s="229">
        <f>(F624/F612)*AR64</f>
        <v>0</v>
      </c>
      <c r="G709" s="227">
        <f>(G625/G612)*AR91</f>
        <v>0</v>
      </c>
      <c r="H709" s="229">
        <f>(H628/H612)*AR60</f>
        <v>0</v>
      </c>
      <c r="I709" s="227">
        <f>(I629/I612)*AR92</f>
        <v>0</v>
      </c>
      <c r="J709" s="227">
        <f>(J630/J612)*AR93</f>
        <v>0</v>
      </c>
      <c r="K709" s="227">
        <f>(K644/K612)*AR89</f>
        <v>0</v>
      </c>
      <c r="L709" s="227">
        <f>(L647/L612)*AR94</f>
        <v>0</v>
      </c>
      <c r="M709" s="210">
        <f t="shared" si="24"/>
        <v>0</v>
      </c>
      <c r="N709" s="221" t="s">
        <v>675</v>
      </c>
    </row>
    <row r="710" spans="1:14" s="210" customFormat="1" ht="12.6" customHeight="1" x14ac:dyDescent="0.25">
      <c r="A710" s="222">
        <v>7410</v>
      </c>
      <c r="B710" s="221" t="s">
        <v>156</v>
      </c>
      <c r="C710" s="227">
        <f>AS85</f>
        <v>0</v>
      </c>
      <c r="D710" s="227">
        <f>(D615/D612)*AS90</f>
        <v>0</v>
      </c>
      <c r="E710" s="229">
        <f>(E623/E612)*SUM(C710:D710)</f>
        <v>0</v>
      </c>
      <c r="F710" s="229">
        <f>(F624/F612)*AS64</f>
        <v>0</v>
      </c>
      <c r="G710" s="227">
        <f>(G625/G612)*AS91</f>
        <v>0</v>
      </c>
      <c r="H710" s="229">
        <f>(H628/H612)*AS60</f>
        <v>0</v>
      </c>
      <c r="I710" s="227">
        <f>(I629/I612)*AS92</f>
        <v>0</v>
      </c>
      <c r="J710" s="227">
        <f>(J630/J612)*AS93</f>
        <v>0</v>
      </c>
      <c r="K710" s="227">
        <f>(K644/K612)*AS89</f>
        <v>0</v>
      </c>
      <c r="L710" s="227">
        <f>(L647/L612)*AS94</f>
        <v>0</v>
      </c>
      <c r="M710" s="210">
        <f t="shared" si="24"/>
        <v>0</v>
      </c>
      <c r="N710" s="221" t="s">
        <v>676</v>
      </c>
    </row>
    <row r="711" spans="1:14" s="210" customFormat="1" ht="12.6" customHeight="1" x14ac:dyDescent="0.25">
      <c r="A711" s="222">
        <v>7420</v>
      </c>
      <c r="B711" s="221" t="s">
        <v>677</v>
      </c>
      <c r="C711" s="227">
        <f>AT85</f>
        <v>0</v>
      </c>
      <c r="D711" s="227">
        <f>(D615/D612)*AT90</f>
        <v>0</v>
      </c>
      <c r="E711" s="229">
        <f>(E623/E612)*SUM(C711:D711)</f>
        <v>0</v>
      </c>
      <c r="F711" s="229">
        <f>(F624/F612)*AT64</f>
        <v>0</v>
      </c>
      <c r="G711" s="227">
        <f>(G625/G612)*AT91</f>
        <v>0</v>
      </c>
      <c r="H711" s="229">
        <f>(H628/H612)*AT60</f>
        <v>0</v>
      </c>
      <c r="I711" s="227">
        <f>(I629/I612)*AT92</f>
        <v>0</v>
      </c>
      <c r="J711" s="227">
        <f>(J630/J612)*AT93</f>
        <v>0</v>
      </c>
      <c r="K711" s="227">
        <f>(K644/K612)*AT89</f>
        <v>0</v>
      </c>
      <c r="L711" s="227">
        <f>(L647/L612)*AT94</f>
        <v>0</v>
      </c>
      <c r="M711" s="210">
        <f t="shared" si="24"/>
        <v>0</v>
      </c>
      <c r="N711" s="221" t="s">
        <v>678</v>
      </c>
    </row>
    <row r="712" spans="1:14" s="210" customFormat="1" ht="12.6" customHeight="1" x14ac:dyDescent="0.25">
      <c r="A712" s="222">
        <v>7430</v>
      </c>
      <c r="B712" s="221" t="s">
        <v>679</v>
      </c>
      <c r="C712" s="227">
        <f>AU85</f>
        <v>0</v>
      </c>
      <c r="D712" s="227">
        <f>(D615/D612)*AU90</f>
        <v>0</v>
      </c>
      <c r="E712" s="229">
        <f>(E623/E612)*SUM(C712:D712)</f>
        <v>0</v>
      </c>
      <c r="F712" s="229">
        <f>(F624/F612)*AU64</f>
        <v>0</v>
      </c>
      <c r="G712" s="227">
        <f>(G625/G612)*AU91</f>
        <v>0</v>
      </c>
      <c r="H712" s="229">
        <f>(H628/H612)*AU60</f>
        <v>0</v>
      </c>
      <c r="I712" s="227">
        <f>(I629/I612)*AU92</f>
        <v>0</v>
      </c>
      <c r="J712" s="227">
        <f>(J630/J612)*AU93</f>
        <v>0</v>
      </c>
      <c r="K712" s="227">
        <f>(K644/K612)*AU89</f>
        <v>0</v>
      </c>
      <c r="L712" s="227">
        <f>(L647/L612)*AU94</f>
        <v>0</v>
      </c>
      <c r="M712" s="210">
        <f t="shared" si="24"/>
        <v>0</v>
      </c>
      <c r="N712" s="221" t="s">
        <v>680</v>
      </c>
    </row>
    <row r="713" spans="1:14" s="210" customFormat="1" ht="12.6" customHeight="1" x14ac:dyDescent="0.25">
      <c r="A713" s="222">
        <v>7490</v>
      </c>
      <c r="B713" s="221" t="s">
        <v>681</v>
      </c>
      <c r="C713" s="227">
        <f>AV85</f>
        <v>454638.16</v>
      </c>
      <c r="D713" s="227">
        <f>(D615/D612)*AV90</f>
        <v>94548.986033056106</v>
      </c>
      <c r="E713" s="229">
        <f>(E623/E612)*SUM(C713:D713)</f>
        <v>31346.946029963379</v>
      </c>
      <c r="F713" s="229">
        <f>(F624/F612)*AV64</f>
        <v>320.05929664187039</v>
      </c>
      <c r="G713" s="227">
        <f>(G625/G612)*AV91</f>
        <v>0</v>
      </c>
      <c r="H713" s="229">
        <f>(H628/H612)*AV60</f>
        <v>0</v>
      </c>
      <c r="I713" s="227">
        <f>(I629/I612)*AV92</f>
        <v>9407.1327041415116</v>
      </c>
      <c r="J713" s="227">
        <f>(J630/J612)*AV93</f>
        <v>1261.6573227893937</v>
      </c>
      <c r="K713" s="227">
        <f>(K644/K612)*AV89</f>
        <v>61681.00183038049</v>
      </c>
      <c r="L713" s="227">
        <f>(L647/L612)*AV94</f>
        <v>0</v>
      </c>
      <c r="M713" s="210">
        <f t="shared" si="24"/>
        <v>198566</v>
      </c>
      <c r="N713" s="223" t="s">
        <v>682</v>
      </c>
    </row>
    <row r="714" spans="1:14" s="210" customFormat="1" ht="12.6" customHeight="1" x14ac:dyDescent="0.25"/>
    <row r="715" spans="1:14" s="210" customFormat="1" ht="12.6" customHeight="1" x14ac:dyDescent="0.25">
      <c r="C715" s="224">
        <f>SUM(C614:C647)+SUM(C668:C713)</f>
        <v>26102495.010000005</v>
      </c>
      <c r="D715" s="210">
        <f>SUM(D616:D647)+SUM(D668:D713)</f>
        <v>3968609.27</v>
      </c>
      <c r="E715" s="210">
        <f>SUM(E624:E647)+SUM(E668:E713)</f>
        <v>1409449.5284818446</v>
      </c>
      <c r="F715" s="210">
        <f>SUM(F625:F648)+SUM(F668:F713)</f>
        <v>179184.01175397492</v>
      </c>
      <c r="G715" s="210">
        <f>SUM(G626:G647)+SUM(G668:G713)</f>
        <v>613.19027321816941</v>
      </c>
      <c r="H715" s="210">
        <f>SUM(H629:H647)+SUM(H668:H713)</f>
        <v>889961.22754104831</v>
      </c>
      <c r="I715" s="210">
        <f>SUM(I630:I647)+SUM(I668:I713)</f>
        <v>822646.93821434595</v>
      </c>
      <c r="J715" s="210">
        <f>SUM(J631:J647)+SUM(J668:J713)</f>
        <v>62459.449303078327</v>
      </c>
      <c r="K715" s="210">
        <f>SUM(K668:K713)</f>
        <v>3618698.3660700917</v>
      </c>
      <c r="L715" s="210">
        <f>SUM(L668:L713)</f>
        <v>298712.90308611293</v>
      </c>
      <c r="M715" s="210">
        <f>SUM(M668:M713)</f>
        <v>9924472</v>
      </c>
      <c r="N715" s="221" t="s">
        <v>683</v>
      </c>
    </row>
    <row r="716" spans="1:14" s="210" customFormat="1" ht="12.6" customHeight="1" x14ac:dyDescent="0.25">
      <c r="C716" s="224">
        <f>CE85</f>
        <v>26102495.010000002</v>
      </c>
      <c r="D716" s="210">
        <f>D615</f>
        <v>3968609.27</v>
      </c>
      <c r="E716" s="210">
        <f>E623</f>
        <v>1409449.5284818446</v>
      </c>
      <c r="F716" s="210">
        <f>F624</f>
        <v>179184.01175397492</v>
      </c>
      <c r="G716" s="210">
        <f>G625</f>
        <v>613.19027321816941</v>
      </c>
      <c r="H716" s="210">
        <f>H628</f>
        <v>889961.22754104808</v>
      </c>
      <c r="I716" s="210">
        <f>I629</f>
        <v>822646.93821434607</v>
      </c>
      <c r="J716" s="210">
        <f>J630</f>
        <v>62459.44930307832</v>
      </c>
      <c r="K716" s="210">
        <f>K644</f>
        <v>3618698.3660700913</v>
      </c>
      <c r="L716" s="210">
        <f>L647</f>
        <v>298712.90308611293</v>
      </c>
      <c r="M716" s="210">
        <f>C648</f>
        <v>9924471.8900000025</v>
      </c>
      <c r="N716" s="221" t="s">
        <v>684</v>
      </c>
    </row>
  </sheetData>
  <sheetProtection algorithmName="SHA-512" hashValue="+22gQAwyLIfYImco0sEkR9lHKPBH00t2ZVmH3+fcr7Qo3vuBW+FS2A4EDtd32iZFZgStiSL9+93q2dA3CMctpQ==" saltValue="3lCx7bQgii2oJKb5pTm63w==" spinCount="100000" sheet="1" objects="1" scenarios="1"/>
  <mergeCells count="2">
    <mergeCell ref="B236:C236"/>
    <mergeCell ref="A426:E426"/>
  </mergeCells>
  <hyperlinks>
    <hyperlink ref="C30" r:id="rId1" xr:uid="{00000000-0004-0000-0000-000000000000}"/>
    <hyperlink ref="F42" r:id="rId2" xr:uid="{00000000-0004-0000-0000-000001000000}"/>
    <hyperlink ref="A43" r:id="rId3" xr:uid="{00000000-0004-0000-0000-000002000000}"/>
    <hyperlink ref="C110" r:id="rId4" xr:uid="{047FA419-23FA-4DE8-8AB7-4AA3A29B3E46}"/>
  </hyperlinks>
  <printOptions horizontalCentered="1" gridLines="1" gridLinesSet="0"/>
  <pageMargins left="0.25" right="0.25" top="0.5" bottom="0.5" header="0.5" footer="0.5"/>
  <pageSetup scale="95" orientation="portrait"/>
  <headerFooter alignWithMargins="0"/>
  <drawing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1FE67-45DB-43FA-BCB6-3E2370280544}">
  <sheetPr codeName="Sheet8"/>
  <dimension ref="A1:C179"/>
  <sheetViews>
    <sheetView zoomScaleNormal="100" workbookViewId="0">
      <selection activeCell="C71" sqref="C71"/>
    </sheetView>
  </sheetViews>
  <sheetFormatPr defaultColWidth="57.4140625" defaultRowHeight="14.4" x14ac:dyDescent="0.3"/>
  <cols>
    <col min="1" max="1" width="5.75" style="11" customWidth="1"/>
    <col min="2" max="2" width="55.75" style="11" customWidth="1"/>
    <col min="3" max="3" width="22" style="11" customWidth="1"/>
    <col min="4" max="4" width="5.6640625" style="11" customWidth="1"/>
    <col min="5" max="8" width="57.4140625" style="11" customWidth="1"/>
    <col min="9" max="16384" width="57.4140625" style="11"/>
  </cols>
  <sheetData>
    <row r="1" spans="1:3" ht="20.100000000000001" customHeight="1" x14ac:dyDescent="0.3">
      <c r="A1" s="176" t="s">
        <v>889</v>
      </c>
      <c r="B1" s="177"/>
      <c r="C1" s="177"/>
    </row>
    <row r="2" spans="1:3" ht="20.100000000000001" customHeight="1" x14ac:dyDescent="0.3">
      <c r="A2" s="176"/>
      <c r="B2" s="177"/>
      <c r="C2" s="102" t="s">
        <v>890</v>
      </c>
    </row>
    <row r="3" spans="1:3" ht="20.100000000000001" customHeight="1" x14ac:dyDescent="0.3">
      <c r="A3" s="128" t="str">
        <f>"Hospital: "&amp;data!C98</f>
        <v>Hospital: Othello Community Hospital</v>
      </c>
      <c r="B3" s="178"/>
      <c r="C3" s="150" t="str">
        <f>"FYE: "&amp;data!C96</f>
        <v>FYE: 12/31/2023</v>
      </c>
    </row>
    <row r="4" spans="1:3" ht="20.100000000000001" customHeight="1" x14ac:dyDescent="0.3">
      <c r="A4" s="179"/>
      <c r="B4" s="180" t="s">
        <v>891</v>
      </c>
      <c r="C4" s="181"/>
    </row>
    <row r="5" spans="1:3" ht="20.100000000000001" customHeight="1" x14ac:dyDescent="0.3">
      <c r="A5" s="182">
        <v>1</v>
      </c>
      <c r="B5" s="183" t="s">
        <v>410</v>
      </c>
      <c r="C5" s="183"/>
    </row>
    <row r="6" spans="1:3" ht="20.100000000000001" customHeight="1" x14ac:dyDescent="0.3">
      <c r="A6" s="182">
        <v>2</v>
      </c>
      <c r="B6" s="184" t="s">
        <v>411</v>
      </c>
      <c r="C6" s="184">
        <f>data!C266</f>
        <v>7851306.2199999997</v>
      </c>
    </row>
    <row r="7" spans="1:3" ht="20.100000000000001" customHeight="1" x14ac:dyDescent="0.3">
      <c r="A7" s="182">
        <v>3</v>
      </c>
      <c r="B7" s="184" t="s">
        <v>412</v>
      </c>
      <c r="C7" s="184">
        <f>data!C267</f>
        <v>0</v>
      </c>
    </row>
    <row r="8" spans="1:3" ht="20.100000000000001" customHeight="1" x14ac:dyDescent="0.3">
      <c r="A8" s="182">
        <v>4</v>
      </c>
      <c r="B8" s="184" t="s">
        <v>413</v>
      </c>
      <c r="C8" s="184">
        <f>data!C268</f>
        <v>8881128.7400000002</v>
      </c>
    </row>
    <row r="9" spans="1:3" ht="20.100000000000001" customHeight="1" x14ac:dyDescent="0.3">
      <c r="A9" s="182">
        <v>5</v>
      </c>
      <c r="B9" s="184" t="s">
        <v>892</v>
      </c>
      <c r="C9" s="184">
        <f>data!C269</f>
        <v>4783085.9800000004</v>
      </c>
    </row>
    <row r="10" spans="1:3" ht="20.100000000000001" customHeight="1" x14ac:dyDescent="0.3">
      <c r="A10" s="182">
        <v>6</v>
      </c>
      <c r="B10" s="184" t="s">
        <v>893</v>
      </c>
      <c r="C10" s="184">
        <f>data!C270</f>
        <v>0</v>
      </c>
    </row>
    <row r="11" spans="1:3" ht="20.100000000000001" customHeight="1" x14ac:dyDescent="0.3">
      <c r="A11" s="182">
        <v>7</v>
      </c>
      <c r="B11" s="184" t="s">
        <v>894</v>
      </c>
      <c r="C11" s="184">
        <f>data!C271</f>
        <v>0</v>
      </c>
    </row>
    <row r="12" spans="1:3" ht="20.100000000000001" customHeight="1" x14ac:dyDescent="0.3">
      <c r="A12" s="182">
        <v>8</v>
      </c>
      <c r="B12" s="184" t="s">
        <v>417</v>
      </c>
      <c r="C12" s="184">
        <f>data!C272</f>
        <v>0</v>
      </c>
    </row>
    <row r="13" spans="1:3" ht="20.100000000000001" customHeight="1" x14ac:dyDescent="0.3">
      <c r="A13" s="182">
        <v>9</v>
      </c>
      <c r="B13" s="184" t="s">
        <v>418</v>
      </c>
      <c r="C13" s="184">
        <f>data!C273</f>
        <v>341430.66</v>
      </c>
    </row>
    <row r="14" spans="1:3" ht="20.100000000000001" customHeight="1" x14ac:dyDescent="0.3">
      <c r="A14" s="182">
        <v>10</v>
      </c>
      <c r="B14" s="184" t="s">
        <v>419</v>
      </c>
      <c r="C14" s="184">
        <f>data!C274</f>
        <v>180079.24</v>
      </c>
    </row>
    <row r="15" spans="1:3" ht="20.100000000000001" customHeight="1" x14ac:dyDescent="0.3">
      <c r="A15" s="182">
        <v>11</v>
      </c>
      <c r="B15" s="184" t="s">
        <v>895</v>
      </c>
      <c r="C15" s="184">
        <f>data!C275</f>
        <v>0</v>
      </c>
    </row>
    <row r="16" spans="1:3" ht="20.100000000000001" customHeight="1" x14ac:dyDescent="0.3">
      <c r="A16" s="182">
        <v>12</v>
      </c>
      <c r="B16" s="184" t="s">
        <v>896</v>
      </c>
      <c r="C16" s="184">
        <f>data!D276</f>
        <v>12470858.880000001</v>
      </c>
    </row>
    <row r="17" spans="1:3" ht="20.100000000000001" customHeight="1" x14ac:dyDescent="0.3">
      <c r="A17" s="182">
        <v>13</v>
      </c>
      <c r="B17" s="184"/>
      <c r="C17" s="184"/>
    </row>
    <row r="18" spans="1:3" ht="20.100000000000001" customHeight="1" x14ac:dyDescent="0.3">
      <c r="A18" s="182">
        <v>14</v>
      </c>
      <c r="B18" s="185" t="s">
        <v>897</v>
      </c>
      <c r="C18" s="183"/>
    </row>
    <row r="19" spans="1:3" ht="20.100000000000001" customHeight="1" x14ac:dyDescent="0.3">
      <c r="A19" s="182">
        <v>15</v>
      </c>
      <c r="B19" s="184" t="s">
        <v>411</v>
      </c>
      <c r="C19" s="184">
        <f>data!C278</f>
        <v>0</v>
      </c>
    </row>
    <row r="20" spans="1:3" ht="20.100000000000001" customHeight="1" x14ac:dyDescent="0.3">
      <c r="A20" s="182">
        <v>16</v>
      </c>
      <c r="B20" s="184" t="s">
        <v>412</v>
      </c>
      <c r="C20" s="184">
        <f>data!C279</f>
        <v>0</v>
      </c>
    </row>
    <row r="21" spans="1:3" ht="20.100000000000001" customHeight="1" x14ac:dyDescent="0.3">
      <c r="A21" s="182">
        <v>17</v>
      </c>
      <c r="B21" s="184" t="s">
        <v>423</v>
      </c>
      <c r="C21" s="184">
        <f>data!C280</f>
        <v>0</v>
      </c>
    </row>
    <row r="22" spans="1:3" ht="20.100000000000001" customHeight="1" x14ac:dyDescent="0.3">
      <c r="A22" s="182">
        <v>18</v>
      </c>
      <c r="B22" s="184" t="s">
        <v>898</v>
      </c>
      <c r="C22" s="184">
        <f>data!D281</f>
        <v>0</v>
      </c>
    </row>
    <row r="23" spans="1:3" ht="20.100000000000001" customHeight="1" x14ac:dyDescent="0.3">
      <c r="A23" s="182">
        <v>19</v>
      </c>
      <c r="B23" s="186"/>
      <c r="C23" s="184"/>
    </row>
    <row r="24" spans="1:3" ht="20.100000000000001" customHeight="1" x14ac:dyDescent="0.3">
      <c r="A24" s="182">
        <v>20</v>
      </c>
      <c r="B24" s="185" t="s">
        <v>899</v>
      </c>
      <c r="C24" s="183"/>
    </row>
    <row r="25" spans="1:3" ht="20.100000000000001" customHeight="1" x14ac:dyDescent="0.3">
      <c r="A25" s="182">
        <v>21</v>
      </c>
      <c r="B25" s="184" t="s">
        <v>380</v>
      </c>
      <c r="C25" s="184">
        <f>data!C283</f>
        <v>20000</v>
      </c>
    </row>
    <row r="26" spans="1:3" ht="20.100000000000001" customHeight="1" x14ac:dyDescent="0.3">
      <c r="A26" s="182">
        <v>22</v>
      </c>
      <c r="B26" s="184" t="s">
        <v>381</v>
      </c>
      <c r="C26" s="184">
        <f>data!C284</f>
        <v>164346.18</v>
      </c>
    </row>
    <row r="27" spans="1:3" ht="20.100000000000001" customHeight="1" x14ac:dyDescent="0.3">
      <c r="A27" s="182">
        <v>23</v>
      </c>
      <c r="B27" s="184" t="s">
        <v>382</v>
      </c>
      <c r="C27" s="184">
        <f>data!C285</f>
        <v>10880436.25</v>
      </c>
    </row>
    <row r="28" spans="1:3" ht="20.100000000000001" customHeight="1" x14ac:dyDescent="0.3">
      <c r="A28" s="182">
        <v>24</v>
      </c>
      <c r="B28" s="184" t="s">
        <v>900</v>
      </c>
      <c r="C28" s="184">
        <f>data!C286</f>
        <v>3507799.96</v>
      </c>
    </row>
    <row r="29" spans="1:3" ht="20.100000000000001" customHeight="1" x14ac:dyDescent="0.3">
      <c r="A29" s="182">
        <v>25</v>
      </c>
      <c r="B29" s="184" t="s">
        <v>384</v>
      </c>
      <c r="C29" s="184">
        <f>data!C287</f>
        <v>5526323.2800000003</v>
      </c>
    </row>
    <row r="30" spans="1:3" ht="20.100000000000001" customHeight="1" x14ac:dyDescent="0.3">
      <c r="A30" s="182">
        <v>26</v>
      </c>
      <c r="B30" s="184" t="s">
        <v>428</v>
      </c>
      <c r="C30" s="184">
        <f>data!C288</f>
        <v>9148064.5099999998</v>
      </c>
    </row>
    <row r="31" spans="1:3" ht="20.100000000000001" customHeight="1" x14ac:dyDescent="0.3">
      <c r="A31" s="182">
        <v>27</v>
      </c>
      <c r="B31" s="184" t="s">
        <v>387</v>
      </c>
      <c r="C31" s="184">
        <f>data!C289</f>
        <v>0</v>
      </c>
    </row>
    <row r="32" spans="1:3" ht="20.100000000000001" customHeight="1" x14ac:dyDescent="0.3">
      <c r="A32" s="182">
        <v>28</v>
      </c>
      <c r="B32" s="184" t="s">
        <v>388</v>
      </c>
      <c r="C32" s="184">
        <f>data!C290</f>
        <v>3179646.66</v>
      </c>
    </row>
    <row r="33" spans="1:3" ht="20.100000000000001" customHeight="1" x14ac:dyDescent="0.3">
      <c r="A33" s="182">
        <v>29</v>
      </c>
      <c r="B33" s="184" t="s">
        <v>601</v>
      </c>
      <c r="C33" s="184">
        <f>data!C291</f>
        <v>0</v>
      </c>
    </row>
    <row r="34" spans="1:3" ht="20.100000000000001" customHeight="1" x14ac:dyDescent="0.3">
      <c r="A34" s="182">
        <v>30</v>
      </c>
      <c r="B34" s="184" t="s">
        <v>901</v>
      </c>
      <c r="C34" s="184">
        <f>data!C292</f>
        <v>23103183.690000001</v>
      </c>
    </row>
    <row r="35" spans="1:3" ht="20.100000000000001" customHeight="1" x14ac:dyDescent="0.3">
      <c r="A35" s="182">
        <v>31</v>
      </c>
      <c r="B35" s="184" t="s">
        <v>902</v>
      </c>
      <c r="C35" s="184">
        <f>data!D293</f>
        <v>9323433.1499999985</v>
      </c>
    </row>
    <row r="36" spans="1:3" ht="20.100000000000001" customHeight="1" x14ac:dyDescent="0.3">
      <c r="A36" s="182">
        <v>32</v>
      </c>
      <c r="B36" s="186"/>
      <c r="C36" s="184"/>
    </row>
    <row r="37" spans="1:3" ht="20.100000000000001" customHeight="1" x14ac:dyDescent="0.3">
      <c r="A37" s="182">
        <v>33</v>
      </c>
      <c r="B37" s="185" t="s">
        <v>903</v>
      </c>
      <c r="C37" s="183"/>
    </row>
    <row r="38" spans="1:3" ht="20.100000000000001" customHeight="1" x14ac:dyDescent="0.3">
      <c r="A38" s="182">
        <v>34</v>
      </c>
      <c r="B38" s="184" t="s">
        <v>904</v>
      </c>
      <c r="C38" s="184">
        <f>data!C295</f>
        <v>12215178.16</v>
      </c>
    </row>
    <row r="39" spans="1:3" ht="20.100000000000001" customHeight="1" x14ac:dyDescent="0.3">
      <c r="A39" s="182">
        <v>35</v>
      </c>
      <c r="B39" s="184" t="s">
        <v>905</v>
      </c>
      <c r="C39" s="184">
        <f>data!C296</f>
        <v>0</v>
      </c>
    </row>
    <row r="40" spans="1:3" ht="20.100000000000001" customHeight="1" x14ac:dyDescent="0.3">
      <c r="A40" s="182">
        <v>36</v>
      </c>
      <c r="B40" s="184" t="s">
        <v>435</v>
      </c>
      <c r="C40" s="184">
        <f>data!C297</f>
        <v>0</v>
      </c>
    </row>
    <row r="41" spans="1:3" ht="20.100000000000001" customHeight="1" x14ac:dyDescent="0.3">
      <c r="A41" s="182">
        <v>37</v>
      </c>
      <c r="B41" s="184" t="s">
        <v>423</v>
      </c>
      <c r="C41" s="184">
        <f>data!C298</f>
        <v>1504536.55</v>
      </c>
    </row>
    <row r="42" spans="1:3" ht="20.100000000000001" customHeight="1" x14ac:dyDescent="0.3">
      <c r="A42" s="182">
        <v>38</v>
      </c>
      <c r="B42" s="184" t="s">
        <v>906</v>
      </c>
      <c r="C42" s="184">
        <f>data!D299</f>
        <v>13719714.710000001</v>
      </c>
    </row>
    <row r="43" spans="1:3" ht="20.100000000000001" customHeight="1" x14ac:dyDescent="0.3">
      <c r="A43" s="182">
        <v>39</v>
      </c>
      <c r="B43" s="186"/>
      <c r="C43" s="184"/>
    </row>
    <row r="44" spans="1:3" ht="20.100000000000001" customHeight="1" x14ac:dyDescent="0.3">
      <c r="A44" s="182">
        <v>40</v>
      </c>
      <c r="B44" s="185" t="s">
        <v>907</v>
      </c>
      <c r="C44" s="183"/>
    </row>
    <row r="45" spans="1:3" ht="20.100000000000001" customHeight="1" x14ac:dyDescent="0.3">
      <c r="A45" s="182">
        <v>41</v>
      </c>
      <c r="B45" s="184" t="s">
        <v>438</v>
      </c>
      <c r="C45" s="184">
        <f>data!C302</f>
        <v>0</v>
      </c>
    </row>
    <row r="46" spans="1:3" ht="20.100000000000001" customHeight="1" x14ac:dyDescent="0.3">
      <c r="A46" s="182">
        <v>42</v>
      </c>
      <c r="B46" s="184" t="s">
        <v>439</v>
      </c>
      <c r="C46" s="184">
        <f>data!C303</f>
        <v>0</v>
      </c>
    </row>
    <row r="47" spans="1:3" ht="20.100000000000001" customHeight="1" x14ac:dyDescent="0.3">
      <c r="A47" s="182">
        <v>43</v>
      </c>
      <c r="B47" s="184" t="s">
        <v>908</v>
      </c>
      <c r="C47" s="184">
        <f>data!C304</f>
        <v>0</v>
      </c>
    </row>
    <row r="48" spans="1:3" ht="20.100000000000001" customHeight="1" x14ac:dyDescent="0.3">
      <c r="A48" s="182">
        <v>44</v>
      </c>
      <c r="B48" s="184" t="s">
        <v>441</v>
      </c>
      <c r="C48" s="184">
        <f>data!C305</f>
        <v>0</v>
      </c>
    </row>
    <row r="49" spans="1:3" ht="20.100000000000001" customHeight="1" x14ac:dyDescent="0.3">
      <c r="A49" s="182">
        <v>45</v>
      </c>
      <c r="B49" s="184" t="s">
        <v>909</v>
      </c>
      <c r="C49" s="184">
        <f>data!D306</f>
        <v>0</v>
      </c>
    </row>
    <row r="50" spans="1:3" ht="20.100000000000001" customHeight="1" x14ac:dyDescent="0.3">
      <c r="A50" s="187">
        <v>46</v>
      </c>
      <c r="B50" s="188" t="s">
        <v>910</v>
      </c>
      <c r="C50" s="184">
        <f>data!D308</f>
        <v>35514006.740000002</v>
      </c>
    </row>
    <row r="51" spans="1:3" ht="20.100000000000001" customHeight="1" x14ac:dyDescent="0.3"/>
    <row r="52" spans="1:3" ht="20.100000000000001" customHeight="1" x14ac:dyDescent="0.3"/>
    <row r="53" spans="1:3" ht="20.100000000000001" customHeight="1" x14ac:dyDescent="0.3">
      <c r="A53" s="176" t="s">
        <v>911</v>
      </c>
      <c r="B53" s="177"/>
      <c r="C53" s="177"/>
    </row>
    <row r="54" spans="1:3" ht="20.100000000000001" customHeight="1" x14ac:dyDescent="0.3">
      <c r="A54" s="176"/>
      <c r="B54" s="177"/>
      <c r="C54" s="102" t="s">
        <v>912</v>
      </c>
    </row>
    <row r="55" spans="1:3" ht="20.100000000000001" customHeight="1" x14ac:dyDescent="0.3">
      <c r="A55" s="128" t="str">
        <f>"Hospital: "&amp;data!C98</f>
        <v>Hospital: Othello Community Hospital</v>
      </c>
      <c r="B55" s="178"/>
      <c r="C55" s="150" t="str">
        <f>"FYE: "&amp;data!C96</f>
        <v>FYE: 12/31/2023</v>
      </c>
    </row>
    <row r="56" spans="1:3" ht="20.100000000000001" customHeight="1" x14ac:dyDescent="0.3">
      <c r="A56" s="189"/>
      <c r="B56" s="190" t="s">
        <v>913</v>
      </c>
      <c r="C56" s="181"/>
    </row>
    <row r="57" spans="1:3" ht="20.100000000000001" customHeight="1" x14ac:dyDescent="0.3">
      <c r="A57" s="191">
        <v>1</v>
      </c>
      <c r="B57" s="176" t="s">
        <v>445</v>
      </c>
      <c r="C57" s="192"/>
    </row>
    <row r="58" spans="1:3" ht="20.100000000000001" customHeight="1" x14ac:dyDescent="0.3">
      <c r="A58" s="182">
        <v>2</v>
      </c>
      <c r="B58" s="184" t="s">
        <v>446</v>
      </c>
      <c r="C58" s="184">
        <f>data!C314</f>
        <v>0</v>
      </c>
    </row>
    <row r="59" spans="1:3" ht="20.100000000000001" customHeight="1" x14ac:dyDescent="0.3">
      <c r="A59" s="182">
        <v>3</v>
      </c>
      <c r="B59" s="184" t="s">
        <v>914</v>
      </c>
      <c r="C59" s="184">
        <f>data!C315</f>
        <v>702125.99</v>
      </c>
    </row>
    <row r="60" spans="1:3" ht="20.100000000000001" customHeight="1" x14ac:dyDescent="0.3">
      <c r="A60" s="182">
        <v>4</v>
      </c>
      <c r="B60" s="184" t="s">
        <v>915</v>
      </c>
      <c r="C60" s="184">
        <f>data!C316</f>
        <v>1040923.54</v>
      </c>
    </row>
    <row r="61" spans="1:3" ht="20.100000000000001" customHeight="1" x14ac:dyDescent="0.3">
      <c r="A61" s="182">
        <v>5</v>
      </c>
      <c r="B61" s="184" t="s">
        <v>449</v>
      </c>
      <c r="C61" s="184">
        <f>data!C317</f>
        <v>0</v>
      </c>
    </row>
    <row r="62" spans="1:3" ht="20.100000000000001" customHeight="1" x14ac:dyDescent="0.3">
      <c r="A62" s="182">
        <v>6</v>
      </c>
      <c r="B62" s="184" t="s">
        <v>916</v>
      </c>
      <c r="C62" s="184">
        <f>data!C318</f>
        <v>0</v>
      </c>
    </row>
    <row r="63" spans="1:3" ht="20.100000000000001" customHeight="1" x14ac:dyDescent="0.3">
      <c r="A63" s="182">
        <v>7</v>
      </c>
      <c r="B63" s="184" t="s">
        <v>917</v>
      </c>
      <c r="C63" s="184">
        <f>data!C319</f>
        <v>-67187.140000000014</v>
      </c>
    </row>
    <row r="64" spans="1:3" ht="20.100000000000001" customHeight="1" x14ac:dyDescent="0.3">
      <c r="A64" s="182">
        <v>8</v>
      </c>
      <c r="B64" s="184" t="s">
        <v>452</v>
      </c>
      <c r="C64" s="184">
        <f>data!C320</f>
        <v>0</v>
      </c>
    </row>
    <row r="65" spans="1:3" ht="20.100000000000001" customHeight="1" x14ac:dyDescent="0.3">
      <c r="A65" s="182">
        <v>9</v>
      </c>
      <c r="B65" s="184" t="s">
        <v>453</v>
      </c>
      <c r="C65" s="184">
        <f>data!C321</f>
        <v>18761.020000000004</v>
      </c>
    </row>
    <row r="66" spans="1:3" ht="20.100000000000001" customHeight="1" x14ac:dyDescent="0.3">
      <c r="A66" s="182">
        <v>10</v>
      </c>
      <c r="B66" s="184" t="s">
        <v>454</v>
      </c>
      <c r="C66" s="184">
        <f>data!C322</f>
        <v>130852</v>
      </c>
    </row>
    <row r="67" spans="1:3" ht="20.100000000000001" customHeight="1" x14ac:dyDescent="0.3">
      <c r="A67" s="182">
        <v>11</v>
      </c>
      <c r="B67" s="184" t="s">
        <v>918</v>
      </c>
      <c r="C67" s="184">
        <f>data!C323</f>
        <v>0</v>
      </c>
    </row>
    <row r="68" spans="1:3" ht="20.100000000000001" customHeight="1" x14ac:dyDescent="0.3">
      <c r="A68" s="182">
        <v>12</v>
      </c>
      <c r="B68" s="184" t="s">
        <v>919</v>
      </c>
      <c r="C68" s="184">
        <f>data!D324</f>
        <v>1825475.4100000001</v>
      </c>
    </row>
    <row r="69" spans="1:3" ht="20.100000000000001" customHeight="1" x14ac:dyDescent="0.3">
      <c r="A69" s="182">
        <v>13</v>
      </c>
      <c r="B69" s="186"/>
      <c r="C69" s="184"/>
    </row>
    <row r="70" spans="1:3" ht="20.100000000000001" customHeight="1" x14ac:dyDescent="0.3">
      <c r="A70" s="182">
        <v>14</v>
      </c>
      <c r="B70" s="185" t="s">
        <v>920</v>
      </c>
      <c r="C70" s="183"/>
    </row>
    <row r="71" spans="1:3" ht="20.100000000000001" customHeight="1" x14ac:dyDescent="0.3">
      <c r="A71" s="182">
        <v>15</v>
      </c>
      <c r="B71" s="184" t="s">
        <v>458</v>
      </c>
      <c r="C71" s="184">
        <f>data!C326</f>
        <v>0</v>
      </c>
    </row>
    <row r="72" spans="1:3" ht="20.100000000000001" customHeight="1" x14ac:dyDescent="0.3">
      <c r="A72" s="182">
        <v>16</v>
      </c>
      <c r="B72" s="184" t="s">
        <v>921</v>
      </c>
      <c r="C72" s="184">
        <f>data!C327</f>
        <v>0</v>
      </c>
    </row>
    <row r="73" spans="1:3" ht="20.100000000000001" customHeight="1" x14ac:dyDescent="0.3">
      <c r="A73" s="182">
        <v>17</v>
      </c>
      <c r="B73" s="184" t="s">
        <v>460</v>
      </c>
      <c r="C73" s="184">
        <f>data!C328</f>
        <v>0</v>
      </c>
    </row>
    <row r="74" spans="1:3" ht="20.100000000000001" customHeight="1" x14ac:dyDescent="0.3">
      <c r="A74" s="182">
        <v>18</v>
      </c>
      <c r="B74" s="184" t="s">
        <v>922</v>
      </c>
      <c r="C74" s="184">
        <f>data!D329</f>
        <v>0</v>
      </c>
    </row>
    <row r="75" spans="1:3" ht="20.100000000000001" customHeight="1" x14ac:dyDescent="0.3">
      <c r="A75" s="182">
        <v>19</v>
      </c>
      <c r="B75" s="186"/>
      <c r="C75" s="184"/>
    </row>
    <row r="76" spans="1:3" ht="20.100000000000001" customHeight="1" x14ac:dyDescent="0.3">
      <c r="A76" s="182">
        <v>20</v>
      </c>
      <c r="B76" s="185" t="s">
        <v>462</v>
      </c>
      <c r="C76" s="183"/>
    </row>
    <row r="77" spans="1:3" ht="20.100000000000001" customHeight="1" x14ac:dyDescent="0.3">
      <c r="A77" s="182">
        <v>21</v>
      </c>
      <c r="B77" s="184" t="s">
        <v>463</v>
      </c>
      <c r="C77" s="184">
        <f>data!C331</f>
        <v>0</v>
      </c>
    </row>
    <row r="78" spans="1:3" ht="20.100000000000001" customHeight="1" x14ac:dyDescent="0.3">
      <c r="A78" s="182">
        <v>22</v>
      </c>
      <c r="B78" s="184" t="s">
        <v>923</v>
      </c>
      <c r="C78" s="184">
        <f>data!C332</f>
        <v>0</v>
      </c>
    </row>
    <row r="79" spans="1:3" ht="20.100000000000001" customHeight="1" x14ac:dyDescent="0.3">
      <c r="A79" s="182">
        <v>23</v>
      </c>
      <c r="B79" s="184" t="s">
        <v>465</v>
      </c>
      <c r="C79" s="184">
        <f>data!C333</f>
        <v>0</v>
      </c>
    </row>
    <row r="80" spans="1:3" ht="20.100000000000001" customHeight="1" x14ac:dyDescent="0.3">
      <c r="A80" s="182">
        <v>24</v>
      </c>
      <c r="B80" s="184" t="s">
        <v>924</v>
      </c>
      <c r="C80" s="184">
        <f>data!C334</f>
        <v>0</v>
      </c>
    </row>
    <row r="81" spans="1:3" ht="20.100000000000001" customHeight="1" x14ac:dyDescent="0.3">
      <c r="A81" s="182">
        <v>25</v>
      </c>
      <c r="B81" s="184" t="s">
        <v>467</v>
      </c>
      <c r="C81" s="184">
        <f>data!C335</f>
        <v>0</v>
      </c>
    </row>
    <row r="82" spans="1:3" ht="20.100000000000001" customHeight="1" x14ac:dyDescent="0.3">
      <c r="A82" s="182">
        <v>26</v>
      </c>
      <c r="B82" s="184" t="s">
        <v>925</v>
      </c>
      <c r="C82" s="184">
        <f>data!C336</f>
        <v>0</v>
      </c>
    </row>
    <row r="83" spans="1:3" ht="20.100000000000001" customHeight="1" x14ac:dyDescent="0.3">
      <c r="A83" s="182">
        <v>27</v>
      </c>
      <c r="B83" s="184" t="s">
        <v>469</v>
      </c>
      <c r="C83" s="184">
        <f>data!C337</f>
        <v>0</v>
      </c>
    </row>
    <row r="84" spans="1:3" ht="20.100000000000001" customHeight="1" x14ac:dyDescent="0.3">
      <c r="A84" s="182">
        <v>28</v>
      </c>
      <c r="B84" s="184" t="s">
        <v>470</v>
      </c>
      <c r="C84" s="184">
        <f>data!C338</f>
        <v>441304</v>
      </c>
    </row>
    <row r="85" spans="1:3" ht="20.100000000000001" customHeight="1" x14ac:dyDescent="0.3">
      <c r="A85" s="182">
        <v>29</v>
      </c>
      <c r="B85" s="184" t="s">
        <v>601</v>
      </c>
      <c r="C85" s="184">
        <f>data!D339</f>
        <v>441304</v>
      </c>
    </row>
    <row r="86" spans="1:3" ht="20.100000000000001" customHeight="1" x14ac:dyDescent="0.3">
      <c r="A86" s="182">
        <v>30</v>
      </c>
      <c r="B86" s="184" t="s">
        <v>926</v>
      </c>
      <c r="C86" s="184">
        <f>data!D340</f>
        <v>0</v>
      </c>
    </row>
    <row r="87" spans="1:3" ht="20.100000000000001" customHeight="1" x14ac:dyDescent="0.3">
      <c r="A87" s="182">
        <v>31</v>
      </c>
      <c r="B87" s="184" t="s">
        <v>927</v>
      </c>
      <c r="C87" s="184">
        <f>data!D341</f>
        <v>441304</v>
      </c>
    </row>
    <row r="88" spans="1:3" ht="20.100000000000001" customHeight="1" x14ac:dyDescent="0.3">
      <c r="A88" s="182">
        <v>32</v>
      </c>
      <c r="B88" s="186"/>
      <c r="C88" s="184"/>
    </row>
    <row r="89" spans="1:3" ht="20.100000000000001" customHeight="1" x14ac:dyDescent="0.3">
      <c r="A89" s="182">
        <v>33</v>
      </c>
      <c r="B89" s="193" t="s">
        <v>928</v>
      </c>
      <c r="C89" s="184">
        <f>data!C343</f>
        <v>33247227.329999998</v>
      </c>
    </row>
    <row r="90" spans="1:3" ht="20.100000000000001" customHeight="1" x14ac:dyDescent="0.3">
      <c r="A90" s="182">
        <v>34</v>
      </c>
      <c r="B90" s="184"/>
      <c r="C90" s="184"/>
    </row>
    <row r="91" spans="1:3" ht="20.100000000000001" customHeight="1" x14ac:dyDescent="0.3">
      <c r="A91" s="182">
        <v>35</v>
      </c>
      <c r="B91" s="185" t="s">
        <v>929</v>
      </c>
      <c r="C91" s="183"/>
    </row>
    <row r="92" spans="1:3" ht="20.100000000000001" customHeight="1" x14ac:dyDescent="0.3">
      <c r="A92" s="182">
        <v>36</v>
      </c>
      <c r="B92" s="184" t="s">
        <v>474</v>
      </c>
      <c r="C92" s="184">
        <f>data!C345</f>
        <v>0</v>
      </c>
    </row>
    <row r="93" spans="1:3" ht="20.100000000000001" customHeight="1" x14ac:dyDescent="0.3">
      <c r="A93" s="182">
        <v>37</v>
      </c>
      <c r="B93" s="186"/>
      <c r="C93" s="184"/>
    </row>
    <row r="94" spans="1:3" ht="20.100000000000001" customHeight="1" x14ac:dyDescent="0.3">
      <c r="A94" s="182">
        <v>38</v>
      </c>
      <c r="B94" s="184" t="s">
        <v>475</v>
      </c>
      <c r="C94" s="184">
        <f>data!C346</f>
        <v>0</v>
      </c>
    </row>
    <row r="95" spans="1:3" ht="20.100000000000001" customHeight="1" x14ac:dyDescent="0.3">
      <c r="A95" s="182">
        <v>39</v>
      </c>
      <c r="B95" s="186"/>
      <c r="C95" s="184"/>
    </row>
    <row r="96" spans="1:3" ht="20.100000000000001" customHeight="1" x14ac:dyDescent="0.3">
      <c r="A96" s="182">
        <v>40</v>
      </c>
      <c r="B96" s="184" t="s">
        <v>930</v>
      </c>
      <c r="C96" s="184">
        <f>data!C347</f>
        <v>0</v>
      </c>
    </row>
    <row r="97" spans="1:3" ht="20.100000000000001" customHeight="1" x14ac:dyDescent="0.3">
      <c r="A97" s="182">
        <v>41</v>
      </c>
      <c r="B97" s="186"/>
      <c r="C97" s="184"/>
    </row>
    <row r="98" spans="1:3" ht="20.100000000000001" customHeight="1" x14ac:dyDescent="0.3">
      <c r="A98" s="182">
        <v>42</v>
      </c>
      <c r="B98" s="184" t="s">
        <v>931</v>
      </c>
      <c r="C98" s="184">
        <f>data!C348</f>
        <v>0</v>
      </c>
    </row>
    <row r="99" spans="1:3" ht="20.100000000000001" customHeight="1" x14ac:dyDescent="0.3">
      <c r="A99" s="182">
        <v>43</v>
      </c>
      <c r="B99" s="184" t="s">
        <v>932</v>
      </c>
      <c r="C99" s="184"/>
    </row>
    <row r="100" spans="1:3" ht="20.100000000000001" customHeight="1" x14ac:dyDescent="0.3">
      <c r="A100" s="182">
        <v>44</v>
      </c>
      <c r="B100" s="186"/>
      <c r="C100" s="184"/>
    </row>
    <row r="101" spans="1:3" ht="20.100000000000001" customHeight="1" x14ac:dyDescent="0.3">
      <c r="A101" s="182">
        <v>45</v>
      </c>
      <c r="B101" s="184" t="s">
        <v>933</v>
      </c>
      <c r="C101" s="184">
        <f>data!C349</f>
        <v>0</v>
      </c>
    </row>
    <row r="102" spans="1:3" ht="20.100000000000001" customHeight="1" x14ac:dyDescent="0.3">
      <c r="A102" s="182">
        <v>46</v>
      </c>
      <c r="B102" s="184" t="s">
        <v>934</v>
      </c>
      <c r="C102" s="184">
        <f>data!C343+data!C345+data!C346+data!C347+data!C348-data!C349</f>
        <v>33247227.329999998</v>
      </c>
    </row>
    <row r="103" spans="1:3" ht="20.100000000000001" customHeight="1" x14ac:dyDescent="0.3">
      <c r="A103" s="182">
        <v>47</v>
      </c>
      <c r="B103" s="184" t="s">
        <v>935</v>
      </c>
      <c r="C103" s="184">
        <f>data!D352</f>
        <v>35514006.740000002</v>
      </c>
    </row>
    <row r="104" spans="1:3" ht="20.100000000000001" customHeight="1" x14ac:dyDescent="0.3"/>
    <row r="105" spans="1:3" ht="20.100000000000001" customHeight="1" x14ac:dyDescent="0.3"/>
    <row r="106" spans="1:3" ht="20.100000000000001" customHeight="1" x14ac:dyDescent="0.3">
      <c r="A106" s="176" t="s">
        <v>936</v>
      </c>
      <c r="B106" s="177"/>
      <c r="C106" s="177"/>
    </row>
    <row r="107" spans="1:3" ht="20.100000000000001" customHeight="1" x14ac:dyDescent="0.3">
      <c r="A107" s="178"/>
      <c r="C107" s="102" t="s">
        <v>937</v>
      </c>
    </row>
    <row r="108" spans="1:3" ht="20.100000000000001" customHeight="1" x14ac:dyDescent="0.3">
      <c r="A108" s="128" t="str">
        <f>"Hospital: "&amp;data!C98</f>
        <v>Hospital: Othello Community Hospital</v>
      </c>
      <c r="B108" s="178"/>
      <c r="C108" s="150" t="str">
        <f>"FYE: "&amp;data!C96</f>
        <v>FYE: 12/31/2023</v>
      </c>
    </row>
    <row r="109" spans="1:3" ht="20.100000000000001" customHeight="1" x14ac:dyDescent="0.3">
      <c r="A109" s="179"/>
      <c r="B109" s="194"/>
      <c r="C109" s="195"/>
    </row>
    <row r="110" spans="1:3" ht="20.100000000000001" customHeight="1" x14ac:dyDescent="0.3">
      <c r="A110" s="182">
        <v>1</v>
      </c>
      <c r="B110" s="185" t="s">
        <v>938</v>
      </c>
      <c r="C110" s="183"/>
    </row>
    <row r="111" spans="1:3" ht="20.100000000000001" customHeight="1" x14ac:dyDescent="0.3">
      <c r="A111" s="182">
        <v>2</v>
      </c>
      <c r="B111" s="184" t="s">
        <v>483</v>
      </c>
      <c r="C111" s="184">
        <f>data!C358</f>
        <v>13810298</v>
      </c>
    </row>
    <row r="112" spans="1:3" ht="20.100000000000001" customHeight="1" x14ac:dyDescent="0.3">
      <c r="A112" s="182">
        <v>3</v>
      </c>
      <c r="B112" s="184" t="s">
        <v>484</v>
      </c>
      <c r="C112" s="184">
        <f>data!C359</f>
        <v>32175723.579999998</v>
      </c>
    </row>
    <row r="113" spans="1:3" ht="20.100000000000001" customHeight="1" x14ac:dyDescent="0.3">
      <c r="A113" s="182">
        <v>4</v>
      </c>
      <c r="B113" s="184" t="s">
        <v>939</v>
      </c>
      <c r="C113" s="184">
        <f>data!D360</f>
        <v>45986021.579999998</v>
      </c>
    </row>
    <row r="114" spans="1:3" ht="20.100000000000001" customHeight="1" x14ac:dyDescent="0.3">
      <c r="A114" s="182">
        <v>5</v>
      </c>
      <c r="B114" s="186"/>
      <c r="C114" s="184"/>
    </row>
    <row r="115" spans="1:3" ht="20.100000000000001" customHeight="1" x14ac:dyDescent="0.3">
      <c r="A115" s="182">
        <v>6</v>
      </c>
      <c r="B115" s="185" t="s">
        <v>940</v>
      </c>
      <c r="C115" s="183"/>
    </row>
    <row r="116" spans="1:3" ht="20.100000000000001" customHeight="1" x14ac:dyDescent="0.3">
      <c r="A116" s="182">
        <v>7</v>
      </c>
      <c r="B116" s="196" t="s">
        <v>941</v>
      </c>
      <c r="C116" s="197">
        <f>data!C362</f>
        <v>0</v>
      </c>
    </row>
    <row r="117" spans="1:3" ht="20.100000000000001" customHeight="1" x14ac:dyDescent="0.3">
      <c r="A117" s="182">
        <v>8</v>
      </c>
      <c r="B117" s="184" t="s">
        <v>487</v>
      </c>
      <c r="C117" s="197">
        <f>data!C363</f>
        <v>19986812.489999998</v>
      </c>
    </row>
    <row r="118" spans="1:3" ht="20.100000000000001" customHeight="1" x14ac:dyDescent="0.3">
      <c r="A118" s="182">
        <v>9</v>
      </c>
      <c r="B118" s="184" t="s">
        <v>942</v>
      </c>
      <c r="C118" s="197">
        <f>data!C364</f>
        <v>1006681.5399999999</v>
      </c>
    </row>
    <row r="119" spans="1:3" ht="20.100000000000001" customHeight="1" x14ac:dyDescent="0.3">
      <c r="A119" s="182">
        <v>10</v>
      </c>
      <c r="B119" s="184" t="s">
        <v>943</v>
      </c>
      <c r="C119" s="197">
        <f>data!C365</f>
        <v>1841411.32</v>
      </c>
    </row>
    <row r="120" spans="1:3" ht="20.100000000000001" customHeight="1" x14ac:dyDescent="0.3">
      <c r="A120" s="182">
        <v>11</v>
      </c>
      <c r="B120" s="184" t="s">
        <v>887</v>
      </c>
      <c r="C120" s="197">
        <f>data!D366</f>
        <v>22834905.349999998</v>
      </c>
    </row>
    <row r="121" spans="1:3" ht="20.100000000000001" customHeight="1" x14ac:dyDescent="0.3">
      <c r="A121" s="182">
        <v>12</v>
      </c>
      <c r="B121" s="184" t="s">
        <v>944</v>
      </c>
      <c r="C121" s="197">
        <f>data!D367</f>
        <v>23151116.23</v>
      </c>
    </row>
    <row r="122" spans="1:3" ht="20.100000000000001" customHeight="1" x14ac:dyDescent="0.3">
      <c r="A122" s="182">
        <v>13</v>
      </c>
      <c r="B122" s="186"/>
      <c r="C122" s="184"/>
    </row>
    <row r="123" spans="1:3" ht="20.100000000000001" customHeight="1" x14ac:dyDescent="0.3">
      <c r="A123" s="182">
        <v>14</v>
      </c>
      <c r="B123" s="185" t="s">
        <v>491</v>
      </c>
      <c r="C123" s="183"/>
    </row>
    <row r="124" spans="1:3" ht="20.100000000000001" customHeight="1" x14ac:dyDescent="0.3">
      <c r="A124" s="182">
        <v>15</v>
      </c>
      <c r="B124" s="198" t="s">
        <v>492</v>
      </c>
      <c r="C124" s="199"/>
    </row>
    <row r="125" spans="1:3" ht="20.100000000000001" customHeight="1" x14ac:dyDescent="0.3">
      <c r="A125" s="203" t="s">
        <v>945</v>
      </c>
      <c r="B125" s="200" t="s">
        <v>493</v>
      </c>
      <c r="C125" s="199">
        <f>data!C370</f>
        <v>0</v>
      </c>
    </row>
    <row r="126" spans="1:3" ht="20.100000000000001" customHeight="1" x14ac:dyDescent="0.3">
      <c r="A126" s="203" t="s">
        <v>946</v>
      </c>
      <c r="B126" s="200" t="s">
        <v>494</v>
      </c>
      <c r="C126" s="199">
        <f>data!C371</f>
        <v>0</v>
      </c>
    </row>
    <row r="127" spans="1:3" ht="20.100000000000001" customHeight="1" x14ac:dyDescent="0.3">
      <c r="A127" s="203" t="s">
        <v>947</v>
      </c>
      <c r="B127" s="200" t="s">
        <v>495</v>
      </c>
      <c r="C127" s="199">
        <f>data!C372</f>
        <v>0</v>
      </c>
    </row>
    <row r="128" spans="1:3" ht="20.100000000000001" customHeight="1" x14ac:dyDescent="0.3">
      <c r="A128" s="203" t="s">
        <v>948</v>
      </c>
      <c r="B128" s="200" t="s">
        <v>496</v>
      </c>
      <c r="C128" s="199">
        <f>data!C373</f>
        <v>0</v>
      </c>
    </row>
    <row r="129" spans="1:3" ht="20.100000000000001" customHeight="1" x14ac:dyDescent="0.3">
      <c r="A129" s="203" t="s">
        <v>949</v>
      </c>
      <c r="B129" s="200" t="s">
        <v>497</v>
      </c>
      <c r="C129" s="199">
        <f>data!C374</f>
        <v>0</v>
      </c>
    </row>
    <row r="130" spans="1:3" ht="20.100000000000001" customHeight="1" x14ac:dyDescent="0.3">
      <c r="A130" s="203" t="s">
        <v>950</v>
      </c>
      <c r="B130" s="200" t="s">
        <v>498</v>
      </c>
      <c r="C130" s="199">
        <f>data!C375</f>
        <v>0</v>
      </c>
    </row>
    <row r="131" spans="1:3" ht="20.100000000000001" customHeight="1" x14ac:dyDescent="0.3">
      <c r="A131" s="203" t="s">
        <v>951</v>
      </c>
      <c r="B131" s="200" t="s">
        <v>499</v>
      </c>
      <c r="C131" s="199">
        <f>data!C376</f>
        <v>0</v>
      </c>
    </row>
    <row r="132" spans="1:3" ht="20.100000000000001" customHeight="1" x14ac:dyDescent="0.3">
      <c r="A132" s="203" t="s">
        <v>952</v>
      </c>
      <c r="B132" s="200" t="s">
        <v>500</v>
      </c>
      <c r="C132" s="199">
        <f>data!C377</f>
        <v>0</v>
      </c>
    </row>
    <row r="133" spans="1:3" ht="20.100000000000001" customHeight="1" x14ac:dyDescent="0.3">
      <c r="A133" s="203" t="s">
        <v>953</v>
      </c>
      <c r="B133" s="200" t="s">
        <v>501</v>
      </c>
      <c r="C133" s="199">
        <f>data!C378</f>
        <v>0</v>
      </c>
    </row>
    <row r="134" spans="1:3" ht="20.100000000000001" customHeight="1" x14ac:dyDescent="0.3">
      <c r="A134" s="203" t="s">
        <v>954</v>
      </c>
      <c r="B134" s="200" t="s">
        <v>502</v>
      </c>
      <c r="C134" s="199">
        <f>data!C379</f>
        <v>0</v>
      </c>
    </row>
    <row r="135" spans="1:3" ht="20.100000000000001" customHeight="1" x14ac:dyDescent="0.3">
      <c r="A135" s="203" t="s">
        <v>955</v>
      </c>
      <c r="B135" s="200" t="s">
        <v>503</v>
      </c>
      <c r="C135" s="199">
        <f>data!C380</f>
        <v>1240113.42</v>
      </c>
    </row>
    <row r="136" spans="1:3" ht="20.100000000000001" customHeight="1" x14ac:dyDescent="0.3">
      <c r="A136" s="182">
        <v>16</v>
      </c>
      <c r="B136" s="184" t="s">
        <v>505</v>
      </c>
      <c r="C136" s="199">
        <f>data!C381</f>
        <v>0</v>
      </c>
    </row>
    <row r="137" spans="1:3" ht="20.100000000000001" customHeight="1" x14ac:dyDescent="0.3">
      <c r="A137" s="182">
        <v>17</v>
      </c>
      <c r="B137" s="184" t="s">
        <v>956</v>
      </c>
      <c r="C137" s="197">
        <f>data!D383</f>
        <v>2883458.98</v>
      </c>
    </row>
    <row r="138" spans="1:3" ht="20.100000000000001" customHeight="1" x14ac:dyDescent="0.3">
      <c r="A138" s="182">
        <v>18</v>
      </c>
      <c r="B138" s="184" t="s">
        <v>957</v>
      </c>
      <c r="C138" s="197">
        <f>data!D384</f>
        <v>26034575.210000001</v>
      </c>
    </row>
    <row r="139" spans="1:3" ht="20.100000000000001" customHeight="1" x14ac:dyDescent="0.3">
      <c r="A139" s="182">
        <v>19</v>
      </c>
      <c r="B139" s="186"/>
      <c r="C139" s="184"/>
    </row>
    <row r="140" spans="1:3" ht="20.100000000000001" customHeight="1" x14ac:dyDescent="0.3">
      <c r="A140" s="182">
        <v>20</v>
      </c>
      <c r="B140" s="185" t="s">
        <v>958</v>
      </c>
      <c r="C140" s="183"/>
    </row>
    <row r="141" spans="1:3" ht="20.100000000000001" customHeight="1" x14ac:dyDescent="0.3">
      <c r="A141" s="182">
        <v>21</v>
      </c>
      <c r="B141" s="184" t="s">
        <v>509</v>
      </c>
      <c r="C141" s="197">
        <f>data!C389</f>
        <v>11016408.109999998</v>
      </c>
    </row>
    <row r="142" spans="1:3" ht="20.100000000000001" customHeight="1" x14ac:dyDescent="0.3">
      <c r="A142" s="182">
        <v>22</v>
      </c>
      <c r="B142" s="184" t="s">
        <v>11</v>
      </c>
      <c r="C142" s="197">
        <f>data!C390</f>
        <v>2700133.8200000003</v>
      </c>
    </row>
    <row r="143" spans="1:3" ht="20.100000000000001" customHeight="1" x14ac:dyDescent="0.3">
      <c r="A143" s="182">
        <v>23</v>
      </c>
      <c r="B143" s="184" t="s">
        <v>264</v>
      </c>
      <c r="C143" s="197">
        <f>data!C391</f>
        <v>183351.34</v>
      </c>
    </row>
    <row r="144" spans="1:3" ht="20.100000000000001" customHeight="1" x14ac:dyDescent="0.3">
      <c r="A144" s="182">
        <v>24</v>
      </c>
      <c r="B144" s="184" t="s">
        <v>265</v>
      </c>
      <c r="C144" s="197">
        <f>data!C392</f>
        <v>1733440.8999999997</v>
      </c>
    </row>
    <row r="145" spans="1:3" ht="20.100000000000001" customHeight="1" x14ac:dyDescent="0.3">
      <c r="A145" s="182">
        <v>25</v>
      </c>
      <c r="B145" s="184" t="s">
        <v>959</v>
      </c>
      <c r="C145" s="197">
        <f>data!C393</f>
        <v>0</v>
      </c>
    </row>
    <row r="146" spans="1:3" ht="20.100000000000001" customHeight="1" x14ac:dyDescent="0.3">
      <c r="A146" s="182">
        <v>26</v>
      </c>
      <c r="B146" s="184" t="s">
        <v>960</v>
      </c>
      <c r="C146" s="197">
        <f>data!C394</f>
        <v>5760884.8600000003</v>
      </c>
    </row>
    <row r="147" spans="1:3" ht="20.100000000000001" customHeight="1" x14ac:dyDescent="0.3">
      <c r="A147" s="182">
        <v>27</v>
      </c>
      <c r="B147" s="184" t="s">
        <v>16</v>
      </c>
      <c r="C147" s="197">
        <f>data!C395</f>
        <v>974818.43</v>
      </c>
    </row>
    <row r="148" spans="1:3" ht="20.100000000000001" customHeight="1" x14ac:dyDescent="0.3">
      <c r="A148" s="182">
        <v>28</v>
      </c>
      <c r="B148" s="184" t="s">
        <v>961</v>
      </c>
      <c r="C148" s="197">
        <f>data!C396</f>
        <v>0</v>
      </c>
    </row>
    <row r="149" spans="1:3" ht="20.100000000000001" customHeight="1" x14ac:dyDescent="0.3">
      <c r="A149" s="182">
        <v>29</v>
      </c>
      <c r="B149" s="184" t="s">
        <v>514</v>
      </c>
      <c r="C149" s="197">
        <f>data!C397</f>
        <v>229347.41999999998</v>
      </c>
    </row>
    <row r="150" spans="1:3" ht="20.100000000000001" customHeight="1" x14ac:dyDescent="0.3">
      <c r="A150" s="182">
        <v>30</v>
      </c>
      <c r="B150" s="184" t="s">
        <v>962</v>
      </c>
      <c r="C150" s="197">
        <f>data!C398</f>
        <v>148654.63</v>
      </c>
    </row>
    <row r="151" spans="1:3" ht="20.100000000000001" customHeight="1" x14ac:dyDescent="0.3">
      <c r="A151" s="182">
        <v>31</v>
      </c>
      <c r="B151" s="184" t="s">
        <v>516</v>
      </c>
      <c r="C151" s="197">
        <f>data!C399</f>
        <v>0</v>
      </c>
    </row>
    <row r="152" spans="1:3" ht="20.100000000000001" customHeight="1" x14ac:dyDescent="0.3">
      <c r="A152" s="182">
        <v>32</v>
      </c>
      <c r="B152" s="184" t="s">
        <v>269</v>
      </c>
      <c r="C152" s="197"/>
    </row>
    <row r="153" spans="1:3" ht="20.100000000000001" customHeight="1" x14ac:dyDescent="0.3">
      <c r="A153" s="203" t="s">
        <v>963</v>
      </c>
      <c r="B153" s="201" t="s">
        <v>270</v>
      </c>
      <c r="C153" s="197">
        <f>data!C401</f>
        <v>0</v>
      </c>
    </row>
    <row r="154" spans="1:3" ht="20.100000000000001" customHeight="1" x14ac:dyDescent="0.3">
      <c r="A154" s="203" t="s">
        <v>964</v>
      </c>
      <c r="B154" s="201" t="s">
        <v>271</v>
      </c>
      <c r="C154" s="197">
        <f>data!C402</f>
        <v>0</v>
      </c>
    </row>
    <row r="155" spans="1:3" ht="20.100000000000001" customHeight="1" x14ac:dyDescent="0.3">
      <c r="A155" s="203" t="s">
        <v>965</v>
      </c>
      <c r="B155" s="201" t="s">
        <v>966</v>
      </c>
      <c r="C155" s="197">
        <f>data!C403</f>
        <v>3107.05</v>
      </c>
    </row>
    <row r="156" spans="1:3" ht="20.100000000000001" customHeight="1" x14ac:dyDescent="0.3">
      <c r="A156" s="203" t="s">
        <v>967</v>
      </c>
      <c r="B156" s="201" t="s">
        <v>273</v>
      </c>
      <c r="C156" s="197">
        <f>data!C404</f>
        <v>0</v>
      </c>
    </row>
    <row r="157" spans="1:3" ht="20.100000000000001" customHeight="1" x14ac:dyDescent="0.3">
      <c r="A157" s="203" t="s">
        <v>968</v>
      </c>
      <c r="B157" s="201" t="s">
        <v>274</v>
      </c>
      <c r="C157" s="197">
        <f>data!C405</f>
        <v>0</v>
      </c>
    </row>
    <row r="158" spans="1:3" ht="20.100000000000001" customHeight="1" x14ac:dyDescent="0.3">
      <c r="A158" s="203" t="s">
        <v>969</v>
      </c>
      <c r="B158" s="201" t="s">
        <v>275</v>
      </c>
      <c r="C158" s="197">
        <f>data!C406</f>
        <v>0</v>
      </c>
    </row>
    <row r="159" spans="1:3" ht="20.100000000000001" customHeight="1" x14ac:dyDescent="0.3">
      <c r="A159" s="203" t="s">
        <v>970</v>
      </c>
      <c r="B159" s="201" t="s">
        <v>276</v>
      </c>
      <c r="C159" s="197">
        <f>data!C407</f>
        <v>0</v>
      </c>
    </row>
    <row r="160" spans="1:3" ht="20.100000000000001" customHeight="1" x14ac:dyDescent="0.3">
      <c r="A160" s="203" t="s">
        <v>971</v>
      </c>
      <c r="B160" s="201" t="s">
        <v>277</v>
      </c>
      <c r="C160" s="197">
        <f>data!C408</f>
        <v>0</v>
      </c>
    </row>
    <row r="161" spans="1:3" ht="20.100000000000001" customHeight="1" x14ac:dyDescent="0.3">
      <c r="A161" s="203" t="s">
        <v>972</v>
      </c>
      <c r="B161" s="201" t="s">
        <v>278</v>
      </c>
      <c r="C161" s="197">
        <f>data!C409</f>
        <v>0</v>
      </c>
    </row>
    <row r="162" spans="1:3" ht="20.100000000000001" customHeight="1" x14ac:dyDescent="0.3">
      <c r="A162" s="203" t="s">
        <v>973</v>
      </c>
      <c r="B162" s="201" t="s">
        <v>279</v>
      </c>
      <c r="C162" s="197">
        <f>data!C410</f>
        <v>0</v>
      </c>
    </row>
    <row r="163" spans="1:3" ht="20.100000000000001" customHeight="1" x14ac:dyDescent="0.3">
      <c r="A163" s="203" t="s">
        <v>974</v>
      </c>
      <c r="B163" s="201" t="s">
        <v>280</v>
      </c>
      <c r="C163" s="197">
        <f>data!C411</f>
        <v>109623.92000000004</v>
      </c>
    </row>
    <row r="164" spans="1:3" ht="20.100000000000001" customHeight="1" x14ac:dyDescent="0.3">
      <c r="A164" s="203" t="s">
        <v>975</v>
      </c>
      <c r="B164" s="201" t="s">
        <v>281</v>
      </c>
      <c r="C164" s="197">
        <f>data!C412</f>
        <v>0</v>
      </c>
    </row>
    <row r="165" spans="1:3" ht="20.100000000000001" customHeight="1" x14ac:dyDescent="0.3">
      <c r="A165" s="203" t="s">
        <v>976</v>
      </c>
      <c r="B165" s="201" t="s">
        <v>282</v>
      </c>
      <c r="C165" s="197">
        <f>data!C413</f>
        <v>314517.15000000002</v>
      </c>
    </row>
    <row r="166" spans="1:3" ht="20.100000000000001" customHeight="1" x14ac:dyDescent="0.3">
      <c r="A166" s="203" t="s">
        <v>977</v>
      </c>
      <c r="B166" s="201" t="s">
        <v>978</v>
      </c>
      <c r="C166" s="197">
        <f>data!C414</f>
        <v>2928205.6300000004</v>
      </c>
    </row>
    <row r="167" spans="1:3" ht="20.100000000000001" customHeight="1" x14ac:dyDescent="0.3">
      <c r="A167" s="182">
        <v>34</v>
      </c>
      <c r="B167" s="184" t="s">
        <v>979</v>
      </c>
      <c r="C167" s="197">
        <f>data!D416</f>
        <v>26102493.259999998</v>
      </c>
    </row>
    <row r="168" spans="1:3" ht="20.100000000000001" customHeight="1" x14ac:dyDescent="0.3">
      <c r="A168" s="182">
        <v>35</v>
      </c>
      <c r="B168" s="184" t="s">
        <v>980</v>
      </c>
      <c r="C168" s="197">
        <f>data!D417</f>
        <v>-67918.04999999702</v>
      </c>
    </row>
    <row r="169" spans="1:3" ht="20.100000000000001" customHeight="1" x14ac:dyDescent="0.3">
      <c r="A169" s="182">
        <v>36</v>
      </c>
      <c r="B169" s="186"/>
      <c r="C169" s="184"/>
    </row>
    <row r="170" spans="1:3" ht="20.100000000000001" customHeight="1" x14ac:dyDescent="0.3">
      <c r="A170" s="182">
        <v>37</v>
      </c>
      <c r="B170" s="184" t="s">
        <v>981</v>
      </c>
      <c r="C170" s="197">
        <f>data!D420</f>
        <v>0</v>
      </c>
    </row>
    <row r="171" spans="1:3" ht="20.100000000000001" customHeight="1" x14ac:dyDescent="0.3">
      <c r="A171" s="182">
        <v>38</v>
      </c>
      <c r="B171" s="186"/>
      <c r="C171" s="184"/>
    </row>
    <row r="172" spans="1:3" ht="20.100000000000001" customHeight="1" x14ac:dyDescent="0.3">
      <c r="A172" s="182">
        <v>39</v>
      </c>
      <c r="B172" s="184" t="s">
        <v>982</v>
      </c>
      <c r="C172" s="184">
        <f>data!D421</f>
        <v>-67918.04999999702</v>
      </c>
    </row>
    <row r="173" spans="1:3" ht="20.100000000000001" customHeight="1" x14ac:dyDescent="0.3">
      <c r="A173" s="182">
        <v>40</v>
      </c>
      <c r="B173" s="186"/>
      <c r="C173" s="184"/>
    </row>
    <row r="174" spans="1:3" ht="20.100000000000001" customHeight="1" x14ac:dyDescent="0.3">
      <c r="A174" s="182">
        <v>41</v>
      </c>
      <c r="B174" s="184" t="s">
        <v>983</v>
      </c>
      <c r="C174" s="197">
        <f>data!C422</f>
        <v>0</v>
      </c>
    </row>
    <row r="175" spans="1:3" ht="20.100000000000001" customHeight="1" x14ac:dyDescent="0.3">
      <c r="A175" s="182">
        <v>42</v>
      </c>
      <c r="B175" s="184" t="s">
        <v>984</v>
      </c>
      <c r="C175" s="197">
        <f>data!C423</f>
        <v>0</v>
      </c>
    </row>
    <row r="176" spans="1:3" ht="20.100000000000001" customHeight="1" x14ac:dyDescent="0.3">
      <c r="A176" s="182">
        <v>43</v>
      </c>
      <c r="B176" s="186"/>
      <c r="C176" s="184"/>
    </row>
    <row r="177" spans="1:3" ht="20.100000000000001" customHeight="1" x14ac:dyDescent="0.3">
      <c r="A177" s="182">
        <v>44</v>
      </c>
      <c r="B177" s="184" t="s">
        <v>985</v>
      </c>
      <c r="C177" s="197">
        <f>data!D424</f>
        <v>-67918.04999999702</v>
      </c>
    </row>
    <row r="178" spans="1:3" ht="20.100000000000001" customHeight="1" x14ac:dyDescent="0.3">
      <c r="A178" s="187">
        <v>45</v>
      </c>
      <c r="B178" s="186" t="s">
        <v>986</v>
      </c>
      <c r="C178" s="184"/>
    </row>
    <row r="179" spans="1:3" ht="20.100000000000001" customHeight="1" x14ac:dyDescent="0.3">
      <c r="A179" s="204"/>
      <c r="B179" s="202"/>
      <c r="C179" s="188"/>
    </row>
  </sheetData>
  <phoneticPr fontId="0" type="noConversion"/>
  <printOptions horizontalCentered="1" verticalCentered="1" gridLines="1" gridLinesSet="0"/>
  <pageMargins left="0" right="0" top="0" bottom="0" header="0" footer="0"/>
  <pageSetup scale="72" fitToHeight="3" orientation="portrait"/>
  <headerFooter alignWithMargins="0"/>
  <rowBreaks count="3" manualBreakCount="3">
    <brk id="52" max="1048575" man="1"/>
    <brk id="104" max="1048575" man="1"/>
    <brk id="151" max="104857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C9A05-3097-4F2F-808F-3625ACAF5518}">
  <sheetPr codeName="Sheet11"/>
  <dimension ref="A1:N410"/>
  <sheetViews>
    <sheetView showGridLines="0" topLeftCell="B367" zoomScale="65" workbookViewId="0">
      <selection activeCell="D380" sqref="D380"/>
    </sheetView>
  </sheetViews>
  <sheetFormatPr defaultColWidth="8.9140625" defaultRowHeight="20.100000000000001" customHeight="1" x14ac:dyDescent="0.25"/>
  <cols>
    <col min="1" max="1" width="5.75" style="246" customWidth="1"/>
    <col min="2" max="2" width="22.4140625" style="246" customWidth="1"/>
    <col min="3" max="8" width="13.75" style="246" customWidth="1"/>
    <col min="9" max="9" width="15.75" style="246" customWidth="1"/>
    <col min="10" max="12" width="8.9140625" style="246" customWidth="1"/>
    <col min="13" max="16384" width="8.9140625" style="246"/>
  </cols>
  <sheetData>
    <row r="1" spans="1:9" ht="20.100000000000001" customHeight="1" x14ac:dyDescent="0.25">
      <c r="A1" s="244" t="s">
        <v>987</v>
      </c>
      <c r="B1" s="245"/>
      <c r="C1" s="245"/>
      <c r="D1" s="245"/>
      <c r="E1" s="245"/>
      <c r="F1" s="245"/>
      <c r="G1" s="245"/>
      <c r="H1" s="245"/>
    </row>
    <row r="2" spans="1:9" ht="20.100000000000001" customHeight="1" x14ac:dyDescent="0.25">
      <c r="A2" s="247"/>
      <c r="I2" s="248" t="s">
        <v>988</v>
      </c>
    </row>
    <row r="3" spans="1:9" ht="20.100000000000001" customHeight="1" x14ac:dyDescent="0.25">
      <c r="A3" s="247"/>
      <c r="I3" s="247"/>
    </row>
    <row r="4" spans="1:9" ht="20.100000000000001" customHeight="1" x14ac:dyDescent="0.25">
      <c r="A4" s="249" t="str">
        <f>"Hospital: "&amp;data!C98</f>
        <v>Hospital: Othello Community Hospital</v>
      </c>
      <c r="G4" s="250"/>
      <c r="H4" s="249" t="str">
        <f>"FYE: "&amp;data!C96</f>
        <v>FYE: 12/31/2023</v>
      </c>
    </row>
    <row r="5" spans="1:9" ht="20.100000000000001" customHeight="1" x14ac:dyDescent="0.25">
      <c r="A5" s="243">
        <v>1</v>
      </c>
      <c r="B5" s="251" t="s">
        <v>236</v>
      </c>
      <c r="C5" s="252" t="s">
        <v>36</v>
      </c>
      <c r="D5" s="253" t="s">
        <v>37</v>
      </c>
      <c r="E5" s="253" t="s">
        <v>38</v>
      </c>
      <c r="F5" s="253" t="s">
        <v>39</v>
      </c>
      <c r="G5" s="253" t="s">
        <v>40</v>
      </c>
      <c r="H5" s="253" t="s">
        <v>41</v>
      </c>
      <c r="I5" s="253" t="s">
        <v>42</v>
      </c>
    </row>
    <row r="6" spans="1:9" ht="20.100000000000001" customHeight="1" x14ac:dyDescent="0.25">
      <c r="A6" s="254">
        <v>2</v>
      </c>
      <c r="B6" s="255" t="s">
        <v>989</v>
      </c>
      <c r="C6" s="256" t="s">
        <v>118</v>
      </c>
      <c r="D6" s="257" t="s">
        <v>990</v>
      </c>
      <c r="E6" s="257" t="s">
        <v>120</v>
      </c>
      <c r="F6" s="257" t="s">
        <v>121</v>
      </c>
      <c r="G6" s="257" t="s">
        <v>122</v>
      </c>
      <c r="H6" s="257" t="s">
        <v>123</v>
      </c>
      <c r="I6" s="257" t="s">
        <v>124</v>
      </c>
    </row>
    <row r="7" spans="1:9" ht="20.100000000000001" customHeight="1" x14ac:dyDescent="0.25">
      <c r="A7" s="254"/>
      <c r="B7" s="255"/>
      <c r="C7" s="257" t="s">
        <v>190</v>
      </c>
      <c r="D7" s="257" t="s">
        <v>991</v>
      </c>
      <c r="E7" s="257" t="s">
        <v>190</v>
      </c>
      <c r="F7" s="257" t="s">
        <v>992</v>
      </c>
      <c r="G7" s="257" t="s">
        <v>192</v>
      </c>
      <c r="H7" s="257" t="s">
        <v>190</v>
      </c>
      <c r="I7" s="257" t="s">
        <v>193</v>
      </c>
    </row>
    <row r="8" spans="1:9" ht="20.100000000000001" customHeight="1" x14ac:dyDescent="0.25">
      <c r="A8" s="243">
        <v>3</v>
      </c>
      <c r="B8" s="251" t="s">
        <v>993</v>
      </c>
      <c r="C8" s="253" t="s">
        <v>242</v>
      </c>
      <c r="D8" s="253" t="s">
        <v>242</v>
      </c>
      <c r="E8" s="253" t="s">
        <v>242</v>
      </c>
      <c r="F8" s="253" t="s">
        <v>242</v>
      </c>
      <c r="G8" s="253" t="s">
        <v>242</v>
      </c>
      <c r="H8" s="253" t="s">
        <v>242</v>
      </c>
      <c r="I8" s="253" t="s">
        <v>242</v>
      </c>
    </row>
    <row r="9" spans="1:9" ht="20.100000000000001" customHeight="1" x14ac:dyDescent="0.25">
      <c r="A9" s="243">
        <v>4</v>
      </c>
      <c r="B9" s="251" t="s">
        <v>261</v>
      </c>
      <c r="C9" s="251">
        <f>data!C59</f>
        <v>0</v>
      </c>
      <c r="D9" s="251">
        <f>data!D59</f>
        <v>0</v>
      </c>
      <c r="E9" s="251">
        <f>data!E59</f>
        <v>1066</v>
      </c>
      <c r="F9" s="251">
        <f>data!F59</f>
        <v>0</v>
      </c>
      <c r="G9" s="251">
        <f>data!G59</f>
        <v>0</v>
      </c>
      <c r="H9" s="251">
        <f>data!H59</f>
        <v>0</v>
      </c>
      <c r="I9" s="251">
        <f>data!I59</f>
        <v>0</v>
      </c>
    </row>
    <row r="10" spans="1:9" ht="20.100000000000001" customHeight="1" x14ac:dyDescent="0.25">
      <c r="A10" s="243">
        <v>5</v>
      </c>
      <c r="B10" s="251" t="s">
        <v>262</v>
      </c>
      <c r="C10" s="258">
        <f>data!C60</f>
        <v>0</v>
      </c>
      <c r="D10" s="258">
        <f>data!D60</f>
        <v>0</v>
      </c>
      <c r="E10" s="258">
        <f>data!E60</f>
        <v>16.07</v>
      </c>
      <c r="F10" s="258">
        <f>data!F60</f>
        <v>0</v>
      </c>
      <c r="G10" s="258">
        <f>data!G60</f>
        <v>0</v>
      </c>
      <c r="H10" s="258">
        <f>data!H60</f>
        <v>0</v>
      </c>
      <c r="I10" s="258">
        <f>data!I60</f>
        <v>0</v>
      </c>
    </row>
    <row r="11" spans="1:9" ht="20.100000000000001" customHeight="1" x14ac:dyDescent="0.25">
      <c r="A11" s="243">
        <v>6</v>
      </c>
      <c r="B11" s="251" t="s">
        <v>263</v>
      </c>
      <c r="C11" s="251">
        <f>data!C61</f>
        <v>0</v>
      </c>
      <c r="D11" s="251">
        <f>data!D61</f>
        <v>0</v>
      </c>
      <c r="E11" s="251">
        <f>data!E61</f>
        <v>1978737.38</v>
      </c>
      <c r="F11" s="251">
        <f>data!F61</f>
        <v>0</v>
      </c>
      <c r="G11" s="251">
        <f>data!G61</f>
        <v>0</v>
      </c>
      <c r="H11" s="251">
        <f>data!H61</f>
        <v>0</v>
      </c>
      <c r="I11" s="251">
        <f>data!I61</f>
        <v>0</v>
      </c>
    </row>
    <row r="12" spans="1:9" ht="20.100000000000001" customHeight="1" x14ac:dyDescent="0.25">
      <c r="A12" s="243">
        <v>7</v>
      </c>
      <c r="B12" s="251" t="s">
        <v>11</v>
      </c>
      <c r="C12" s="251">
        <f>data!C62</f>
        <v>0</v>
      </c>
      <c r="D12" s="251">
        <f>data!D62</f>
        <v>0</v>
      </c>
      <c r="E12" s="251">
        <f>data!E62</f>
        <v>485590</v>
      </c>
      <c r="F12" s="251">
        <f>data!F62</f>
        <v>0</v>
      </c>
      <c r="G12" s="251">
        <f>data!G62</f>
        <v>0</v>
      </c>
      <c r="H12" s="251">
        <f>data!H62</f>
        <v>0</v>
      </c>
      <c r="I12" s="251">
        <f>data!I62</f>
        <v>0</v>
      </c>
    </row>
    <row r="13" spans="1:9" ht="20.100000000000001" customHeight="1" x14ac:dyDescent="0.25">
      <c r="A13" s="243">
        <v>8</v>
      </c>
      <c r="B13" s="251" t="s">
        <v>264</v>
      </c>
      <c r="C13" s="251">
        <f>data!C63</f>
        <v>0</v>
      </c>
      <c r="D13" s="251">
        <f>data!D63</f>
        <v>0</v>
      </c>
      <c r="E13" s="251">
        <f>data!E63</f>
        <v>0</v>
      </c>
      <c r="F13" s="251">
        <f>data!F63</f>
        <v>0</v>
      </c>
      <c r="G13" s="251">
        <f>data!G63</f>
        <v>0</v>
      </c>
      <c r="H13" s="251">
        <f>data!H63</f>
        <v>0</v>
      </c>
      <c r="I13" s="251">
        <f>data!I63</f>
        <v>0</v>
      </c>
    </row>
    <row r="14" spans="1:9" ht="20.100000000000001" customHeight="1" x14ac:dyDescent="0.25">
      <c r="A14" s="243">
        <v>9</v>
      </c>
      <c r="B14" s="251" t="s">
        <v>265</v>
      </c>
      <c r="C14" s="251">
        <f>data!C64</f>
        <v>0</v>
      </c>
      <c r="D14" s="251">
        <f>data!D64</f>
        <v>0</v>
      </c>
      <c r="E14" s="251">
        <f>data!E64</f>
        <v>127493.34</v>
      </c>
      <c r="F14" s="251">
        <f>data!F64</f>
        <v>0</v>
      </c>
      <c r="G14" s="251">
        <f>data!G64</f>
        <v>0</v>
      </c>
      <c r="H14" s="251">
        <f>data!H64</f>
        <v>0</v>
      </c>
      <c r="I14" s="251">
        <f>data!I64</f>
        <v>0</v>
      </c>
    </row>
    <row r="15" spans="1:9" ht="20.100000000000001" customHeight="1" x14ac:dyDescent="0.25">
      <c r="A15" s="243">
        <v>10</v>
      </c>
      <c r="B15" s="251" t="s">
        <v>511</v>
      </c>
      <c r="C15" s="251">
        <f>data!C65</f>
        <v>0</v>
      </c>
      <c r="D15" s="251">
        <f>data!D65</f>
        <v>0</v>
      </c>
      <c r="E15" s="251">
        <f>data!E65</f>
        <v>0</v>
      </c>
      <c r="F15" s="251">
        <f>data!F65</f>
        <v>0</v>
      </c>
      <c r="G15" s="251">
        <f>data!G65</f>
        <v>0</v>
      </c>
      <c r="H15" s="251">
        <f>data!H65</f>
        <v>0</v>
      </c>
      <c r="I15" s="251">
        <f>data!I65</f>
        <v>0</v>
      </c>
    </row>
    <row r="16" spans="1:9" ht="20.100000000000001" customHeight="1" x14ac:dyDescent="0.25">
      <c r="A16" s="243">
        <v>11</v>
      </c>
      <c r="B16" s="251" t="s">
        <v>512</v>
      </c>
      <c r="C16" s="251">
        <f>data!C66</f>
        <v>0</v>
      </c>
      <c r="D16" s="251">
        <f>data!D66</f>
        <v>0</v>
      </c>
      <c r="E16" s="251">
        <f>data!E66</f>
        <v>712836.63</v>
      </c>
      <c r="F16" s="251">
        <f>data!F66</f>
        <v>0</v>
      </c>
      <c r="G16" s="251">
        <f>data!G66</f>
        <v>0</v>
      </c>
      <c r="H16" s="251">
        <f>data!H66</f>
        <v>0</v>
      </c>
      <c r="I16" s="251">
        <f>data!I66</f>
        <v>0</v>
      </c>
    </row>
    <row r="17" spans="1:9" ht="20.100000000000001" customHeight="1" x14ac:dyDescent="0.25">
      <c r="A17" s="243">
        <v>12</v>
      </c>
      <c r="B17" s="251" t="s">
        <v>16</v>
      </c>
      <c r="C17" s="251">
        <f>data!C67</f>
        <v>0</v>
      </c>
      <c r="D17" s="251">
        <f>data!D67</f>
        <v>0</v>
      </c>
      <c r="E17" s="251">
        <f>data!E67</f>
        <v>234062</v>
      </c>
      <c r="F17" s="251">
        <f>data!F67</f>
        <v>0</v>
      </c>
      <c r="G17" s="251">
        <f>data!G67</f>
        <v>0</v>
      </c>
      <c r="H17" s="251">
        <f>data!H67</f>
        <v>0</v>
      </c>
      <c r="I17" s="251">
        <f>data!I67</f>
        <v>0</v>
      </c>
    </row>
    <row r="18" spans="1:9" ht="20.100000000000001" customHeight="1" x14ac:dyDescent="0.25">
      <c r="A18" s="243">
        <v>13</v>
      </c>
      <c r="B18" s="251" t="s">
        <v>994</v>
      </c>
      <c r="C18" s="251">
        <f>data!C68</f>
        <v>0</v>
      </c>
      <c r="D18" s="251">
        <f>data!D68</f>
        <v>0</v>
      </c>
      <c r="E18" s="251">
        <f>data!E68</f>
        <v>0</v>
      </c>
      <c r="F18" s="251">
        <f>data!F68</f>
        <v>0</v>
      </c>
      <c r="G18" s="251">
        <f>data!G68</f>
        <v>0</v>
      </c>
      <c r="H18" s="251">
        <f>data!H68</f>
        <v>0</v>
      </c>
      <c r="I18" s="251">
        <f>data!I68</f>
        <v>0</v>
      </c>
    </row>
    <row r="19" spans="1:9" ht="20.100000000000001" customHeight="1" x14ac:dyDescent="0.25">
      <c r="A19" s="243">
        <v>14</v>
      </c>
      <c r="B19" s="251" t="s">
        <v>995</v>
      </c>
      <c r="C19" s="251">
        <f>data!C69</f>
        <v>0</v>
      </c>
      <c r="D19" s="251">
        <f>data!D69</f>
        <v>0</v>
      </c>
      <c r="E19" s="251">
        <f>data!E69</f>
        <v>17872.640000000003</v>
      </c>
      <c r="F19" s="251">
        <f>data!F69</f>
        <v>0</v>
      </c>
      <c r="G19" s="251">
        <f>data!G69</f>
        <v>0</v>
      </c>
      <c r="H19" s="251">
        <f>data!H69</f>
        <v>0</v>
      </c>
      <c r="I19" s="251">
        <f>data!I69</f>
        <v>0</v>
      </c>
    </row>
    <row r="20" spans="1:9" ht="20.100000000000001" customHeight="1" x14ac:dyDescent="0.25">
      <c r="A20" s="243">
        <v>15</v>
      </c>
      <c r="B20" s="251" t="s">
        <v>284</v>
      </c>
      <c r="C20" s="251">
        <f>-data!C84</f>
        <v>0</v>
      </c>
      <c r="D20" s="251">
        <f>-data!D84</f>
        <v>0</v>
      </c>
      <c r="E20" s="251">
        <f>-data!E84</f>
        <v>0</v>
      </c>
      <c r="F20" s="251">
        <f>-data!F84</f>
        <v>0</v>
      </c>
      <c r="G20" s="251">
        <f>-data!G84</f>
        <v>0</v>
      </c>
      <c r="H20" s="251">
        <f>-data!H84</f>
        <v>0</v>
      </c>
      <c r="I20" s="251">
        <f>-data!I84</f>
        <v>0</v>
      </c>
    </row>
    <row r="21" spans="1:9" ht="20.100000000000001" customHeight="1" x14ac:dyDescent="0.25">
      <c r="A21" s="243">
        <v>16</v>
      </c>
      <c r="B21" s="259" t="s">
        <v>996</v>
      </c>
      <c r="C21" s="251">
        <f>data!C85</f>
        <v>0</v>
      </c>
      <c r="D21" s="251">
        <f>data!D85</f>
        <v>0</v>
      </c>
      <c r="E21" s="251">
        <f>data!E85</f>
        <v>3556591.9899999998</v>
      </c>
      <c r="F21" s="251">
        <f>data!F85</f>
        <v>0</v>
      </c>
      <c r="G21" s="251">
        <f>data!G85</f>
        <v>0</v>
      </c>
      <c r="H21" s="251">
        <f>data!H85</f>
        <v>0</v>
      </c>
      <c r="I21" s="251">
        <f>data!I85</f>
        <v>0</v>
      </c>
    </row>
    <row r="22" spans="1:9" ht="20.100000000000001" customHeight="1" x14ac:dyDescent="0.25">
      <c r="A22" s="243">
        <v>17</v>
      </c>
      <c r="B22" s="251" t="s">
        <v>286</v>
      </c>
      <c r="C22" s="260"/>
      <c r="D22" s="261"/>
      <c r="E22" s="261"/>
      <c r="F22" s="261"/>
      <c r="G22" s="261"/>
      <c r="H22" s="261"/>
      <c r="I22" s="261"/>
    </row>
    <row r="23" spans="1:9" ht="20.100000000000001" customHeight="1" x14ac:dyDescent="0.25">
      <c r="A23" s="243">
        <v>18</v>
      </c>
      <c r="B23" s="251" t="s">
        <v>997</v>
      </c>
      <c r="C23" s="259">
        <f>+data!M668</f>
        <v>0</v>
      </c>
      <c r="D23" s="259">
        <f>+data!M669</f>
        <v>0</v>
      </c>
      <c r="E23" s="259">
        <f>+data!M670</f>
        <v>2128891</v>
      </c>
      <c r="F23" s="259">
        <f>+data!M671</f>
        <v>0</v>
      </c>
      <c r="G23" s="259">
        <f>+data!M672</f>
        <v>0</v>
      </c>
      <c r="H23" s="259">
        <f>+data!M673</f>
        <v>0</v>
      </c>
      <c r="I23" s="259">
        <f>+data!M674</f>
        <v>0</v>
      </c>
    </row>
    <row r="24" spans="1:9" ht="20.100000000000001" customHeight="1" x14ac:dyDescent="0.25">
      <c r="A24" s="243">
        <v>19</v>
      </c>
      <c r="B24" s="259" t="s">
        <v>998</v>
      </c>
      <c r="C24" s="251">
        <f>data!C87</f>
        <v>0</v>
      </c>
      <c r="D24" s="251">
        <f>data!D87</f>
        <v>0</v>
      </c>
      <c r="E24" s="251">
        <f>data!E87</f>
        <v>2085603.5</v>
      </c>
      <c r="F24" s="251">
        <f>data!F87</f>
        <v>0</v>
      </c>
      <c r="G24" s="251">
        <f>data!G87</f>
        <v>0</v>
      </c>
      <c r="H24" s="251">
        <f>data!H87</f>
        <v>0</v>
      </c>
      <c r="I24" s="251">
        <f>data!I87</f>
        <v>0</v>
      </c>
    </row>
    <row r="25" spans="1:9" ht="20.100000000000001" customHeight="1" x14ac:dyDescent="0.25">
      <c r="A25" s="243">
        <v>20</v>
      </c>
      <c r="B25" s="259" t="s">
        <v>999</v>
      </c>
      <c r="C25" s="251">
        <f>data!C88</f>
        <v>0</v>
      </c>
      <c r="D25" s="251">
        <f>data!D88</f>
        <v>0</v>
      </c>
      <c r="E25" s="251">
        <f>data!E88</f>
        <v>605658.75</v>
      </c>
      <c r="F25" s="251">
        <f>data!F88</f>
        <v>0</v>
      </c>
      <c r="G25" s="251">
        <f>data!G88</f>
        <v>0</v>
      </c>
      <c r="H25" s="251">
        <f>data!H88</f>
        <v>0</v>
      </c>
      <c r="I25" s="251">
        <f>data!I88</f>
        <v>0</v>
      </c>
    </row>
    <row r="26" spans="1:9" ht="18" customHeight="1" x14ac:dyDescent="0.25">
      <c r="A26" s="243">
        <v>21</v>
      </c>
      <c r="B26" s="259" t="s">
        <v>1000</v>
      </c>
      <c r="C26" s="251">
        <f>data!C89</f>
        <v>0</v>
      </c>
      <c r="D26" s="251">
        <f>data!D89</f>
        <v>0</v>
      </c>
      <c r="E26" s="251">
        <f>data!E89</f>
        <v>2691262.25</v>
      </c>
      <c r="F26" s="251">
        <f>data!F89</f>
        <v>0</v>
      </c>
      <c r="G26" s="251">
        <f>data!G89</f>
        <v>0</v>
      </c>
      <c r="H26" s="251">
        <f>data!H89</f>
        <v>0</v>
      </c>
      <c r="I26" s="251">
        <f>data!I89</f>
        <v>0</v>
      </c>
    </row>
    <row r="27" spans="1:9" ht="20.100000000000001" customHeight="1" x14ac:dyDescent="0.25">
      <c r="A27" s="243" t="s">
        <v>1001</v>
      </c>
      <c r="B27" s="251"/>
      <c r="C27" s="261"/>
      <c r="D27" s="261"/>
      <c r="E27" s="261"/>
      <c r="F27" s="261"/>
      <c r="G27" s="261"/>
      <c r="H27" s="261"/>
      <c r="I27" s="261"/>
    </row>
    <row r="28" spans="1:9" ht="20.100000000000001" customHeight="1" x14ac:dyDescent="0.25">
      <c r="A28" s="243">
        <v>22</v>
      </c>
      <c r="B28" s="251" t="s">
        <v>1002</v>
      </c>
      <c r="C28" s="251">
        <f>data!C90</f>
        <v>0</v>
      </c>
      <c r="D28" s="251">
        <f>data!D90</f>
        <v>0</v>
      </c>
      <c r="E28" s="251">
        <f>data!E90</f>
        <v>11937</v>
      </c>
      <c r="F28" s="251">
        <f>data!F90</f>
        <v>0</v>
      </c>
      <c r="G28" s="251">
        <f>data!G90</f>
        <v>0</v>
      </c>
      <c r="H28" s="251">
        <f>data!H90</f>
        <v>0</v>
      </c>
      <c r="I28" s="251">
        <f>data!I90</f>
        <v>0</v>
      </c>
    </row>
    <row r="29" spans="1:9" ht="20.100000000000001" customHeight="1" x14ac:dyDescent="0.25">
      <c r="A29" s="243">
        <v>23</v>
      </c>
      <c r="B29" s="251" t="s">
        <v>1003</v>
      </c>
      <c r="C29" s="251">
        <f>data!C91</f>
        <v>0</v>
      </c>
      <c r="D29" s="251">
        <f>data!D91</f>
        <v>0</v>
      </c>
      <c r="E29" s="251">
        <f>data!E91</f>
        <v>0</v>
      </c>
      <c r="F29" s="251">
        <f>data!F91</f>
        <v>0</v>
      </c>
      <c r="G29" s="251">
        <f>data!G91</f>
        <v>0</v>
      </c>
      <c r="H29" s="251">
        <f>data!H91</f>
        <v>0</v>
      </c>
      <c r="I29" s="251">
        <f>data!I91</f>
        <v>0</v>
      </c>
    </row>
    <row r="30" spans="1:9" ht="20.100000000000001" customHeight="1" x14ac:dyDescent="0.25">
      <c r="A30" s="243">
        <v>24</v>
      </c>
      <c r="B30" s="251" t="s">
        <v>1004</v>
      </c>
      <c r="C30" s="251">
        <f>data!C92</f>
        <v>0</v>
      </c>
      <c r="D30" s="251">
        <f>data!D92</f>
        <v>0</v>
      </c>
      <c r="E30" s="251">
        <f>data!E92</f>
        <v>3793</v>
      </c>
      <c r="F30" s="251">
        <f>data!F92</f>
        <v>0</v>
      </c>
      <c r="G30" s="251">
        <f>data!G92</f>
        <v>0</v>
      </c>
      <c r="H30" s="251">
        <f>data!H92</f>
        <v>0</v>
      </c>
      <c r="I30" s="251">
        <f>data!I92</f>
        <v>0</v>
      </c>
    </row>
    <row r="31" spans="1:9" ht="20.100000000000001" customHeight="1" x14ac:dyDescent="0.25">
      <c r="A31" s="243">
        <v>25</v>
      </c>
      <c r="B31" s="251" t="s">
        <v>1005</v>
      </c>
      <c r="C31" s="251">
        <f>data!C93</f>
        <v>0</v>
      </c>
      <c r="D31" s="251">
        <f>data!D93</f>
        <v>0</v>
      </c>
      <c r="E31" s="251">
        <f>data!E93</f>
        <v>16088</v>
      </c>
      <c r="F31" s="251">
        <f>data!F93</f>
        <v>0</v>
      </c>
      <c r="G31" s="251">
        <f>data!G93</f>
        <v>0</v>
      </c>
      <c r="H31" s="251">
        <f>data!H93</f>
        <v>0</v>
      </c>
      <c r="I31" s="251">
        <f>data!I93</f>
        <v>0</v>
      </c>
    </row>
    <row r="32" spans="1:9" ht="20.100000000000001" customHeight="1" x14ac:dyDescent="0.25">
      <c r="A32" s="243">
        <v>26</v>
      </c>
      <c r="B32" s="251" t="s">
        <v>294</v>
      </c>
      <c r="C32" s="258">
        <f>data!C94</f>
        <v>0</v>
      </c>
      <c r="D32" s="258">
        <f>data!D94</f>
        <v>0</v>
      </c>
      <c r="E32" s="258">
        <f>data!E94</f>
        <v>16.07</v>
      </c>
      <c r="F32" s="258">
        <f>data!F94</f>
        <v>0</v>
      </c>
      <c r="G32" s="258">
        <f>data!G94</f>
        <v>0</v>
      </c>
      <c r="H32" s="258">
        <f>data!H94</f>
        <v>0</v>
      </c>
      <c r="I32" s="258">
        <f>data!I94</f>
        <v>0</v>
      </c>
    </row>
    <row r="33" spans="1:9" ht="20.100000000000001" customHeight="1" x14ac:dyDescent="0.25">
      <c r="A33" s="244" t="s">
        <v>987</v>
      </c>
      <c r="B33" s="245"/>
      <c r="C33" s="245"/>
      <c r="D33" s="245"/>
      <c r="E33" s="245"/>
      <c r="F33" s="245"/>
      <c r="G33" s="245"/>
      <c r="H33" s="245"/>
      <c r="I33" s="244"/>
    </row>
    <row r="34" spans="1:9" ht="20.100000000000001" customHeight="1" x14ac:dyDescent="0.25">
      <c r="A34" s="247"/>
      <c r="I34" s="248" t="s">
        <v>1006</v>
      </c>
    </row>
    <row r="35" spans="1:9" ht="20.100000000000001" customHeight="1" x14ac:dyDescent="0.25">
      <c r="A35" s="247"/>
      <c r="I35" s="247"/>
    </row>
    <row r="36" spans="1:9" ht="20.100000000000001" customHeight="1" x14ac:dyDescent="0.25">
      <c r="A36" s="249" t="str">
        <f>"Hospital: "&amp;data!C98</f>
        <v>Hospital: Othello Community Hospital</v>
      </c>
      <c r="G36" s="250"/>
      <c r="H36" s="249" t="str">
        <f>"FYE: "&amp;data!C96</f>
        <v>FYE: 12/31/2023</v>
      </c>
    </row>
    <row r="37" spans="1:9" ht="20.100000000000001" customHeight="1" x14ac:dyDescent="0.25">
      <c r="A37" s="243">
        <v>1</v>
      </c>
      <c r="B37" s="251" t="s">
        <v>236</v>
      </c>
      <c r="C37" s="253" t="s">
        <v>43</v>
      </c>
      <c r="D37" s="253" t="s">
        <v>44</v>
      </c>
      <c r="E37" s="253" t="s">
        <v>45</v>
      </c>
      <c r="F37" s="253" t="s">
        <v>46</v>
      </c>
      <c r="G37" s="253" t="s">
        <v>47</v>
      </c>
      <c r="H37" s="253" t="s">
        <v>48</v>
      </c>
      <c r="I37" s="253" t="s">
        <v>49</v>
      </c>
    </row>
    <row r="38" spans="1:9" ht="20.100000000000001" customHeight="1" x14ac:dyDescent="0.25">
      <c r="A38" s="254">
        <v>2</v>
      </c>
      <c r="B38" s="255" t="s">
        <v>989</v>
      </c>
      <c r="C38" s="257"/>
      <c r="D38" s="257" t="s">
        <v>126</v>
      </c>
      <c r="E38" s="257" t="s">
        <v>127</v>
      </c>
      <c r="F38" s="257" t="s">
        <v>1007</v>
      </c>
      <c r="G38" s="257" t="s">
        <v>129</v>
      </c>
      <c r="H38" s="257" t="s">
        <v>1008</v>
      </c>
      <c r="I38" s="257" t="s">
        <v>131</v>
      </c>
    </row>
    <row r="39" spans="1:9" ht="20.100000000000001" customHeight="1" x14ac:dyDescent="0.25">
      <c r="A39" s="254"/>
      <c r="B39" s="255"/>
      <c r="C39" s="257" t="s">
        <v>125</v>
      </c>
      <c r="D39" s="257" t="s">
        <v>184</v>
      </c>
      <c r="E39" s="256" t="s">
        <v>194</v>
      </c>
      <c r="F39" s="257" t="s">
        <v>195</v>
      </c>
      <c r="G39" s="257" t="s">
        <v>196</v>
      </c>
      <c r="H39" s="257" t="s">
        <v>197</v>
      </c>
      <c r="I39" s="257" t="s">
        <v>196</v>
      </c>
    </row>
    <row r="40" spans="1:9" ht="20.100000000000001" customHeight="1" x14ac:dyDescent="0.25">
      <c r="A40" s="243">
        <v>3</v>
      </c>
      <c r="B40" s="251" t="s">
        <v>993</v>
      </c>
      <c r="C40" s="253" t="s">
        <v>243</v>
      </c>
      <c r="D40" s="253" t="s">
        <v>242</v>
      </c>
      <c r="E40" s="253" t="s">
        <v>242</v>
      </c>
      <c r="F40" s="253" t="s">
        <v>242</v>
      </c>
      <c r="G40" s="253" t="s">
        <v>242</v>
      </c>
      <c r="H40" s="253" t="s">
        <v>244</v>
      </c>
      <c r="I40" s="252" t="s">
        <v>245</v>
      </c>
    </row>
    <row r="41" spans="1:9" ht="20.100000000000001" customHeight="1" x14ac:dyDescent="0.25">
      <c r="A41" s="243">
        <v>4</v>
      </c>
      <c r="B41" s="251" t="s">
        <v>261</v>
      </c>
      <c r="C41" s="251">
        <f>data!J59</f>
        <v>551</v>
      </c>
      <c r="D41" s="251">
        <f>data!K59</f>
        <v>0</v>
      </c>
      <c r="E41" s="251">
        <f>data!L59</f>
        <v>0</v>
      </c>
      <c r="F41" s="251">
        <f>data!M59</f>
        <v>0</v>
      </c>
      <c r="G41" s="251">
        <f>data!N59</f>
        <v>0</v>
      </c>
      <c r="H41" s="251">
        <f>data!O59</f>
        <v>402</v>
      </c>
      <c r="I41" s="251">
        <f>data!P59</f>
        <v>31981</v>
      </c>
    </row>
    <row r="42" spans="1:9" ht="20.100000000000001" customHeight="1" x14ac:dyDescent="0.25">
      <c r="A42" s="243">
        <v>5</v>
      </c>
      <c r="B42" s="251" t="s">
        <v>262</v>
      </c>
      <c r="C42" s="258">
        <f>data!J60</f>
        <v>0</v>
      </c>
      <c r="D42" s="258">
        <f>data!K60</f>
        <v>0</v>
      </c>
      <c r="E42" s="258">
        <f>data!L60</f>
        <v>0</v>
      </c>
      <c r="F42" s="258">
        <f>data!M60</f>
        <v>0</v>
      </c>
      <c r="G42" s="258">
        <f>data!N60</f>
        <v>0</v>
      </c>
      <c r="H42" s="258">
        <f>data!O60</f>
        <v>2.44</v>
      </c>
      <c r="I42" s="258">
        <f>data!P60</f>
        <v>5.25</v>
      </c>
    </row>
    <row r="43" spans="1:9" ht="20.100000000000001" customHeight="1" x14ac:dyDescent="0.25">
      <c r="A43" s="243">
        <v>6</v>
      </c>
      <c r="B43" s="251" t="s">
        <v>263</v>
      </c>
      <c r="C43" s="251">
        <f>data!J61</f>
        <v>0</v>
      </c>
      <c r="D43" s="251">
        <f>data!K61</f>
        <v>0</v>
      </c>
      <c r="E43" s="251">
        <f>data!L61</f>
        <v>0</v>
      </c>
      <c r="F43" s="251">
        <f>data!M61</f>
        <v>0</v>
      </c>
      <c r="G43" s="251">
        <f>data!N61</f>
        <v>0</v>
      </c>
      <c r="H43" s="251">
        <f>data!O61</f>
        <v>452722.1</v>
      </c>
      <c r="I43" s="251">
        <f>data!P61</f>
        <v>497292.64</v>
      </c>
    </row>
    <row r="44" spans="1:9" ht="20.100000000000001" customHeight="1" x14ac:dyDescent="0.25">
      <c r="A44" s="243">
        <v>7</v>
      </c>
      <c r="B44" s="251" t="s">
        <v>11</v>
      </c>
      <c r="C44" s="251">
        <f>data!J62</f>
        <v>0</v>
      </c>
      <c r="D44" s="251">
        <f>data!K62</f>
        <v>0</v>
      </c>
      <c r="E44" s="251">
        <f>data!L62</f>
        <v>0</v>
      </c>
      <c r="F44" s="251">
        <f>data!M62</f>
        <v>0</v>
      </c>
      <c r="G44" s="251">
        <f>data!N62</f>
        <v>0</v>
      </c>
      <c r="H44" s="251">
        <f>data!O62</f>
        <v>110337</v>
      </c>
      <c r="I44" s="251">
        <f>data!P62</f>
        <v>122287</v>
      </c>
    </row>
    <row r="45" spans="1:9" ht="20.100000000000001" customHeight="1" x14ac:dyDescent="0.25">
      <c r="A45" s="243">
        <v>8</v>
      </c>
      <c r="B45" s="251" t="s">
        <v>264</v>
      </c>
      <c r="C45" s="251">
        <f>data!J63</f>
        <v>0</v>
      </c>
      <c r="D45" s="251">
        <f>data!K63</f>
        <v>0</v>
      </c>
      <c r="E45" s="251">
        <f>data!L63</f>
        <v>0</v>
      </c>
      <c r="F45" s="251">
        <f>data!M63</f>
        <v>0</v>
      </c>
      <c r="G45" s="251">
        <f>data!N63</f>
        <v>0</v>
      </c>
      <c r="H45" s="251">
        <f>data!O63</f>
        <v>0</v>
      </c>
      <c r="I45" s="251">
        <f>data!P63</f>
        <v>0</v>
      </c>
    </row>
    <row r="46" spans="1:9" ht="20.100000000000001" customHeight="1" x14ac:dyDescent="0.25">
      <c r="A46" s="243">
        <v>9</v>
      </c>
      <c r="B46" s="251" t="s">
        <v>265</v>
      </c>
      <c r="C46" s="251">
        <f>data!J64</f>
        <v>0</v>
      </c>
      <c r="D46" s="251">
        <f>data!K64</f>
        <v>0</v>
      </c>
      <c r="E46" s="251">
        <f>data!L64</f>
        <v>0</v>
      </c>
      <c r="F46" s="251">
        <f>data!M64</f>
        <v>0</v>
      </c>
      <c r="G46" s="251">
        <f>data!N64</f>
        <v>0</v>
      </c>
      <c r="H46" s="251">
        <f>data!O64</f>
        <v>68413.98</v>
      </c>
      <c r="I46" s="251">
        <f>data!P64</f>
        <v>160987.37</v>
      </c>
    </row>
    <row r="47" spans="1:9" ht="20.100000000000001" customHeight="1" x14ac:dyDescent="0.25">
      <c r="A47" s="243">
        <v>10</v>
      </c>
      <c r="B47" s="251" t="s">
        <v>511</v>
      </c>
      <c r="C47" s="251">
        <f>data!J65</f>
        <v>0</v>
      </c>
      <c r="D47" s="251">
        <f>data!K65</f>
        <v>0</v>
      </c>
      <c r="E47" s="251">
        <f>data!L65</f>
        <v>0</v>
      </c>
      <c r="F47" s="251">
        <f>data!M65</f>
        <v>0</v>
      </c>
      <c r="G47" s="251">
        <f>data!N65</f>
        <v>0</v>
      </c>
      <c r="H47" s="251">
        <f>data!O65</f>
        <v>0</v>
      </c>
      <c r="I47" s="251">
        <f>data!P65</f>
        <v>0</v>
      </c>
    </row>
    <row r="48" spans="1:9" ht="20.100000000000001" customHeight="1" x14ac:dyDescent="0.25">
      <c r="A48" s="243">
        <v>11</v>
      </c>
      <c r="B48" s="251" t="s">
        <v>512</v>
      </c>
      <c r="C48" s="251">
        <f>data!J66</f>
        <v>0</v>
      </c>
      <c r="D48" s="251">
        <f>data!K66</f>
        <v>0</v>
      </c>
      <c r="E48" s="251">
        <f>data!L66</f>
        <v>0</v>
      </c>
      <c r="F48" s="251">
        <f>data!M66</f>
        <v>0</v>
      </c>
      <c r="G48" s="251">
        <f>data!N66</f>
        <v>0</v>
      </c>
      <c r="H48" s="251">
        <f>data!O66</f>
        <v>551380.57999999996</v>
      </c>
      <c r="I48" s="251">
        <f>data!P66</f>
        <v>23426.65</v>
      </c>
    </row>
    <row r="49" spans="1:11" ht="20.100000000000001" customHeight="1" x14ac:dyDescent="0.25">
      <c r="A49" s="243">
        <v>12</v>
      </c>
      <c r="B49" s="251" t="s">
        <v>16</v>
      </c>
      <c r="C49" s="251">
        <f>data!J67</f>
        <v>3529</v>
      </c>
      <c r="D49" s="251">
        <f>data!K67</f>
        <v>0</v>
      </c>
      <c r="E49" s="251">
        <f>data!L67</f>
        <v>0</v>
      </c>
      <c r="F49" s="251">
        <f>data!M67</f>
        <v>0</v>
      </c>
      <c r="G49" s="251">
        <f>data!N67</f>
        <v>0</v>
      </c>
      <c r="H49" s="251">
        <f>data!O67</f>
        <v>85178</v>
      </c>
      <c r="I49" s="251">
        <f>data!P67</f>
        <v>87590</v>
      </c>
    </row>
    <row r="50" spans="1:11" ht="20.100000000000001" customHeight="1" x14ac:dyDescent="0.25">
      <c r="A50" s="243">
        <v>13</v>
      </c>
      <c r="B50" s="251" t="s">
        <v>994</v>
      </c>
      <c r="C50" s="251">
        <f>data!J68</f>
        <v>0</v>
      </c>
      <c r="D50" s="251">
        <f>data!K68</f>
        <v>0</v>
      </c>
      <c r="E50" s="251">
        <f>data!L68</f>
        <v>0</v>
      </c>
      <c r="F50" s="251">
        <f>data!M68</f>
        <v>0</v>
      </c>
      <c r="G50" s="251">
        <f>data!N68</f>
        <v>0</v>
      </c>
      <c r="H50" s="251">
        <f>data!O68</f>
        <v>0</v>
      </c>
      <c r="I50" s="251">
        <f>data!P68</f>
        <v>0</v>
      </c>
    </row>
    <row r="51" spans="1:11" ht="20.100000000000001" customHeight="1" x14ac:dyDescent="0.25">
      <c r="A51" s="243">
        <v>14</v>
      </c>
      <c r="B51" s="251" t="s">
        <v>995</v>
      </c>
      <c r="C51" s="251">
        <f>data!J69</f>
        <v>0</v>
      </c>
      <c r="D51" s="251">
        <f>data!K69</f>
        <v>0</v>
      </c>
      <c r="E51" s="251">
        <f>data!L69</f>
        <v>0</v>
      </c>
      <c r="F51" s="251">
        <f>data!M69</f>
        <v>0</v>
      </c>
      <c r="G51" s="251">
        <f>data!N69</f>
        <v>0</v>
      </c>
      <c r="H51" s="251">
        <f>data!O69</f>
        <v>599.25</v>
      </c>
      <c r="I51" s="251">
        <f>data!P69</f>
        <v>3864.09</v>
      </c>
    </row>
    <row r="52" spans="1:11" ht="20.100000000000001" customHeight="1" x14ac:dyDescent="0.25">
      <c r="A52" s="243">
        <v>15</v>
      </c>
      <c r="B52" s="251" t="s">
        <v>284</v>
      </c>
      <c r="C52" s="251">
        <f>-data!J84</f>
        <v>0</v>
      </c>
      <c r="D52" s="251">
        <f>-data!K84</f>
        <v>0</v>
      </c>
      <c r="E52" s="251">
        <f>-data!L84</f>
        <v>0</v>
      </c>
      <c r="F52" s="251">
        <f>-data!M84</f>
        <v>0</v>
      </c>
      <c r="G52" s="251">
        <f>-data!N84</f>
        <v>0</v>
      </c>
      <c r="H52" s="251">
        <f>-data!O84</f>
        <v>0</v>
      </c>
      <c r="I52" s="251">
        <f>-data!P84</f>
        <v>0</v>
      </c>
    </row>
    <row r="53" spans="1:11" ht="20.100000000000001" customHeight="1" x14ac:dyDescent="0.25">
      <c r="A53" s="243">
        <v>16</v>
      </c>
      <c r="B53" s="259" t="s">
        <v>996</v>
      </c>
      <c r="C53" s="251">
        <f>data!J85</f>
        <v>3529</v>
      </c>
      <c r="D53" s="251">
        <f>data!K85</f>
        <v>0</v>
      </c>
      <c r="E53" s="251">
        <f>data!L85</f>
        <v>0</v>
      </c>
      <c r="F53" s="251">
        <f>data!M85</f>
        <v>0</v>
      </c>
      <c r="G53" s="251">
        <f>data!N85</f>
        <v>0</v>
      </c>
      <c r="H53" s="251">
        <f>data!O85</f>
        <v>1268630.9099999999</v>
      </c>
      <c r="I53" s="251">
        <f>data!P85</f>
        <v>895447.75</v>
      </c>
    </row>
    <row r="54" spans="1:11" ht="20.100000000000001" customHeight="1" x14ac:dyDescent="0.25">
      <c r="A54" s="243">
        <v>17</v>
      </c>
      <c r="B54" s="251" t="s">
        <v>286</v>
      </c>
      <c r="C54" s="261"/>
      <c r="D54" s="261"/>
      <c r="E54" s="261"/>
      <c r="F54" s="261"/>
      <c r="G54" s="261"/>
      <c r="H54" s="261"/>
      <c r="I54" s="261"/>
    </row>
    <row r="55" spans="1:11" ht="20.100000000000001" customHeight="1" x14ac:dyDescent="0.25">
      <c r="A55" s="243">
        <v>18</v>
      </c>
      <c r="B55" s="251" t="s">
        <v>997</v>
      </c>
      <c r="C55" s="259">
        <f>+data!M675</f>
        <v>132005</v>
      </c>
      <c r="D55" s="259">
        <f>+data!M676</f>
        <v>0</v>
      </c>
      <c r="E55" s="259">
        <f>+data!M691</f>
        <v>0</v>
      </c>
      <c r="F55" s="259">
        <f>+data!M692</f>
        <v>0</v>
      </c>
      <c r="G55" s="259">
        <f>+data!M693</f>
        <v>286835</v>
      </c>
      <c r="H55" s="259">
        <f>+data!M680</f>
        <v>996617</v>
      </c>
      <c r="I55" s="259">
        <f>+data!M681</f>
        <v>1067244</v>
      </c>
    </row>
    <row r="56" spans="1:11" ht="20.100000000000001" customHeight="1" x14ac:dyDescent="0.25">
      <c r="A56" s="243">
        <v>19</v>
      </c>
      <c r="B56" s="259" t="s">
        <v>998</v>
      </c>
      <c r="C56" s="251">
        <f>data!J87</f>
        <v>1252872.5</v>
      </c>
      <c r="D56" s="251">
        <f>data!K87</f>
        <v>0</v>
      </c>
      <c r="E56" s="251">
        <f>data!L87</f>
        <v>0</v>
      </c>
      <c r="F56" s="251">
        <f>data!M87</f>
        <v>0</v>
      </c>
      <c r="G56" s="251">
        <f>data!N87</f>
        <v>0</v>
      </c>
      <c r="H56" s="251">
        <f>data!O87</f>
        <v>4844013.75</v>
      </c>
      <c r="I56" s="251">
        <f>data!P87</f>
        <v>2385742</v>
      </c>
    </row>
    <row r="57" spans="1:11" ht="20.100000000000001" customHeight="1" x14ac:dyDescent="0.25">
      <c r="A57" s="243">
        <v>20</v>
      </c>
      <c r="B57" s="259" t="s">
        <v>999</v>
      </c>
      <c r="C57" s="251">
        <f>data!J88</f>
        <v>13515</v>
      </c>
      <c r="D57" s="251">
        <f>data!K88</f>
        <v>0</v>
      </c>
      <c r="E57" s="251">
        <f>data!L88</f>
        <v>0</v>
      </c>
      <c r="F57" s="251">
        <f>data!M88</f>
        <v>0</v>
      </c>
      <c r="G57" s="251">
        <f>data!N88</f>
        <v>0</v>
      </c>
      <c r="H57" s="251">
        <f>data!O88</f>
        <v>145302.5</v>
      </c>
      <c r="I57" s="251">
        <f>data!P88</f>
        <v>1492124.5</v>
      </c>
    </row>
    <row r="58" spans="1:11" ht="20.100000000000001" customHeight="1" x14ac:dyDescent="0.25">
      <c r="A58" s="243">
        <v>21</v>
      </c>
      <c r="B58" s="259" t="s">
        <v>1000</v>
      </c>
      <c r="C58" s="251">
        <f>data!J89</f>
        <v>1266387.5</v>
      </c>
      <c r="D58" s="251">
        <f>data!K89</f>
        <v>0</v>
      </c>
      <c r="E58" s="251">
        <f>data!L89</f>
        <v>0</v>
      </c>
      <c r="F58" s="251">
        <f>data!M89</f>
        <v>0</v>
      </c>
      <c r="G58" s="251">
        <f>data!N89</f>
        <v>0</v>
      </c>
      <c r="H58" s="251">
        <f>data!O89</f>
        <v>4989316.25</v>
      </c>
      <c r="I58" s="251">
        <f>data!P89</f>
        <v>3877866.5</v>
      </c>
    </row>
    <row r="59" spans="1:11" ht="20.100000000000001" customHeight="1" x14ac:dyDescent="0.25">
      <c r="A59" s="243" t="s">
        <v>1001</v>
      </c>
      <c r="B59" s="251"/>
      <c r="C59" s="261"/>
      <c r="D59" s="261"/>
      <c r="E59" s="261"/>
      <c r="F59" s="261"/>
      <c r="G59" s="261"/>
      <c r="H59" s="261"/>
      <c r="I59" s="261"/>
    </row>
    <row r="60" spans="1:11" ht="20.100000000000001" customHeight="1" x14ac:dyDescent="0.3">
      <c r="A60" s="243">
        <v>22</v>
      </c>
      <c r="B60" s="251" t="s">
        <v>1002</v>
      </c>
      <c r="C60" s="251">
        <f>data!J90</f>
        <v>180</v>
      </c>
      <c r="D60" s="251">
        <f>data!K90</f>
        <v>0</v>
      </c>
      <c r="E60" s="251">
        <f>data!L90</f>
        <v>0</v>
      </c>
      <c r="F60" s="251">
        <f>data!M90</f>
        <v>0</v>
      </c>
      <c r="G60" s="251">
        <f>data!N90</f>
        <v>0</v>
      </c>
      <c r="H60" s="251">
        <f>data!O90</f>
        <v>4344</v>
      </c>
      <c r="I60" s="251">
        <f>data!P90</f>
        <v>4467</v>
      </c>
      <c r="K60" s="262"/>
    </row>
    <row r="61" spans="1:11" ht="20.100000000000001" customHeight="1" x14ac:dyDescent="0.25">
      <c r="A61" s="243">
        <v>23</v>
      </c>
      <c r="B61" s="251" t="s">
        <v>1003</v>
      </c>
      <c r="C61" s="251">
        <f>data!J91</f>
        <v>0</v>
      </c>
      <c r="D61" s="251">
        <f>data!K91</f>
        <v>0</v>
      </c>
      <c r="E61" s="251">
        <f>data!L91</f>
        <v>0</v>
      </c>
      <c r="F61" s="251">
        <f>data!M91</f>
        <v>0</v>
      </c>
      <c r="G61" s="251">
        <f>data!N91</f>
        <v>0</v>
      </c>
      <c r="H61" s="251">
        <f>data!O91</f>
        <v>0</v>
      </c>
      <c r="I61" s="251">
        <f>data!P91</f>
        <v>0</v>
      </c>
    </row>
    <row r="62" spans="1:11" ht="20.100000000000001" customHeight="1" x14ac:dyDescent="0.25">
      <c r="A62" s="243">
        <v>24</v>
      </c>
      <c r="B62" s="251" t="s">
        <v>1004</v>
      </c>
      <c r="C62" s="251">
        <f>data!J92</f>
        <v>236</v>
      </c>
      <c r="D62" s="251">
        <f>data!K92</f>
        <v>0</v>
      </c>
      <c r="E62" s="251">
        <f>data!L92</f>
        <v>0</v>
      </c>
      <c r="F62" s="251">
        <f>data!M92</f>
        <v>0</v>
      </c>
      <c r="G62" s="251">
        <f>data!N92</f>
        <v>0</v>
      </c>
      <c r="H62" s="251">
        <f>data!O92</f>
        <v>997</v>
      </c>
      <c r="I62" s="251">
        <f>data!P92</f>
        <v>2487</v>
      </c>
    </row>
    <row r="63" spans="1:11" ht="20.100000000000001" customHeight="1" x14ac:dyDescent="0.25">
      <c r="A63" s="243">
        <v>25</v>
      </c>
      <c r="B63" s="251" t="s">
        <v>1005</v>
      </c>
      <c r="C63" s="251">
        <f>data!J93</f>
        <v>0</v>
      </c>
      <c r="D63" s="251">
        <f>data!K93</f>
        <v>0</v>
      </c>
      <c r="E63" s="251">
        <f>data!L93</f>
        <v>0</v>
      </c>
      <c r="F63" s="251">
        <f>data!M93</f>
        <v>0</v>
      </c>
      <c r="G63" s="251">
        <f>data!N93</f>
        <v>0</v>
      </c>
      <c r="H63" s="251">
        <f>data!O93</f>
        <v>16088</v>
      </c>
      <c r="I63" s="251">
        <f>data!P93</f>
        <v>7661</v>
      </c>
    </row>
    <row r="64" spans="1:11" ht="20.100000000000001" customHeight="1" x14ac:dyDescent="0.25">
      <c r="A64" s="243">
        <v>26</v>
      </c>
      <c r="B64" s="251" t="s">
        <v>294</v>
      </c>
      <c r="C64" s="258">
        <f>data!J94</f>
        <v>0</v>
      </c>
      <c r="D64" s="258">
        <f>data!K94</f>
        <v>0</v>
      </c>
      <c r="E64" s="258">
        <f>data!L94</f>
        <v>0</v>
      </c>
      <c r="F64" s="258">
        <f>data!M94</f>
        <v>0</v>
      </c>
      <c r="G64" s="258">
        <f>data!N94</f>
        <v>0</v>
      </c>
      <c r="H64" s="258">
        <f>data!O94</f>
        <v>2.44</v>
      </c>
      <c r="I64" s="258">
        <f>data!P94</f>
        <v>5.25</v>
      </c>
    </row>
    <row r="65" spans="1:9" ht="20.100000000000001" customHeight="1" x14ac:dyDescent="0.25">
      <c r="A65" s="244" t="s">
        <v>987</v>
      </c>
      <c r="B65" s="245"/>
      <c r="C65" s="245"/>
      <c r="D65" s="245"/>
      <c r="E65" s="245"/>
      <c r="F65" s="245"/>
      <c r="G65" s="245"/>
      <c r="H65" s="245"/>
      <c r="I65" s="244"/>
    </row>
    <row r="66" spans="1:9" ht="20.100000000000001" customHeight="1" x14ac:dyDescent="0.25">
      <c r="D66" s="247"/>
      <c r="I66" s="248" t="s">
        <v>1009</v>
      </c>
    </row>
    <row r="67" spans="1:9" ht="20.100000000000001" customHeight="1" x14ac:dyDescent="0.25">
      <c r="A67" s="247"/>
    </row>
    <row r="68" spans="1:9" ht="20.100000000000001" customHeight="1" x14ac:dyDescent="0.25">
      <c r="A68" s="249" t="str">
        <f>"Hospital: "&amp;data!C98</f>
        <v>Hospital: Othello Community Hospital</v>
      </c>
      <c r="G68" s="250"/>
      <c r="H68" s="249" t="str">
        <f>"FYE: "&amp;data!C96</f>
        <v>FYE: 12/31/2023</v>
      </c>
    </row>
    <row r="69" spans="1:9" ht="20.100000000000001" customHeight="1" x14ac:dyDescent="0.25">
      <c r="A69" s="243">
        <v>1</v>
      </c>
      <c r="B69" s="251" t="s">
        <v>236</v>
      </c>
      <c r="C69" s="253" t="s">
        <v>50</v>
      </c>
      <c r="D69" s="253" t="s">
        <v>51</v>
      </c>
      <c r="E69" s="253" t="s">
        <v>52</v>
      </c>
      <c r="F69" s="253" t="s">
        <v>53</v>
      </c>
      <c r="G69" s="253" t="s">
        <v>54</v>
      </c>
      <c r="H69" s="253" t="s">
        <v>55</v>
      </c>
      <c r="I69" s="253" t="s">
        <v>56</v>
      </c>
    </row>
    <row r="70" spans="1:9" ht="20.100000000000001" customHeight="1" x14ac:dyDescent="0.25">
      <c r="A70" s="254">
        <v>2</v>
      </c>
      <c r="B70" s="255" t="s">
        <v>989</v>
      </c>
      <c r="C70" s="257" t="s">
        <v>132</v>
      </c>
      <c r="D70" s="257"/>
      <c r="E70" s="257" t="s">
        <v>134</v>
      </c>
      <c r="F70" s="257" t="s">
        <v>135</v>
      </c>
      <c r="G70" s="257"/>
      <c r="H70" s="257" t="s">
        <v>137</v>
      </c>
      <c r="I70" s="257" t="s">
        <v>138</v>
      </c>
    </row>
    <row r="71" spans="1:9" ht="20.100000000000001" customHeight="1" x14ac:dyDescent="0.25">
      <c r="A71" s="254"/>
      <c r="B71" s="255"/>
      <c r="C71" s="257" t="s">
        <v>198</v>
      </c>
      <c r="D71" s="257" t="s">
        <v>1010</v>
      </c>
      <c r="E71" s="257" t="s">
        <v>196</v>
      </c>
      <c r="F71" s="257" t="s">
        <v>199</v>
      </c>
      <c r="G71" s="257" t="s">
        <v>136</v>
      </c>
      <c r="H71" s="257" t="s">
        <v>200</v>
      </c>
      <c r="I71" s="257" t="s">
        <v>201</v>
      </c>
    </row>
    <row r="72" spans="1:9" ht="20.100000000000001" customHeight="1" x14ac:dyDescent="0.25">
      <c r="A72" s="243">
        <v>3</v>
      </c>
      <c r="B72" s="251" t="s">
        <v>993</v>
      </c>
      <c r="C72" s="253" t="s">
        <v>1011</v>
      </c>
      <c r="D72" s="252" t="s">
        <v>1012</v>
      </c>
      <c r="E72" s="263"/>
      <c r="F72" s="263"/>
      <c r="G72" s="252" t="s">
        <v>1013</v>
      </c>
      <c r="H72" s="252" t="s">
        <v>1013</v>
      </c>
      <c r="I72" s="253" t="s">
        <v>250</v>
      </c>
    </row>
    <row r="73" spans="1:9" ht="20.100000000000001" customHeight="1" x14ac:dyDescent="0.25">
      <c r="A73" s="243">
        <v>4</v>
      </c>
      <c r="B73" s="251" t="s">
        <v>261</v>
      </c>
      <c r="C73" s="251">
        <f>data!Q59</f>
        <v>0</v>
      </c>
      <c r="D73" s="259">
        <f>data!R59</f>
        <v>52608</v>
      </c>
      <c r="E73" s="263"/>
      <c r="F73" s="263"/>
      <c r="G73" s="251">
        <f>data!U59</f>
        <v>31981</v>
      </c>
      <c r="H73" s="251">
        <f>data!V59</f>
        <v>0</v>
      </c>
      <c r="I73" s="251">
        <f>data!W59</f>
        <v>0</v>
      </c>
    </row>
    <row r="74" spans="1:9" ht="20.100000000000001" customHeight="1" x14ac:dyDescent="0.25">
      <c r="A74" s="243">
        <v>5</v>
      </c>
      <c r="B74" s="251" t="s">
        <v>262</v>
      </c>
      <c r="C74" s="258">
        <f>data!Q60</f>
        <v>0</v>
      </c>
      <c r="D74" s="258">
        <f>data!R60</f>
        <v>4.5599999999999996</v>
      </c>
      <c r="E74" s="258">
        <f>data!S60</f>
        <v>0.74</v>
      </c>
      <c r="F74" s="258">
        <f>data!T60</f>
        <v>0</v>
      </c>
      <c r="G74" s="258">
        <f>data!U60</f>
        <v>6.92</v>
      </c>
      <c r="H74" s="258">
        <f>data!V60</f>
        <v>0</v>
      </c>
      <c r="I74" s="258">
        <f>data!W60</f>
        <v>0</v>
      </c>
    </row>
    <row r="75" spans="1:9" ht="20.100000000000001" customHeight="1" x14ac:dyDescent="0.25">
      <c r="A75" s="243">
        <v>6</v>
      </c>
      <c r="B75" s="251" t="s">
        <v>263</v>
      </c>
      <c r="C75" s="251">
        <f>data!Q61</f>
        <v>0</v>
      </c>
      <c r="D75" s="251">
        <f>data!R61</f>
        <v>883638.02</v>
      </c>
      <c r="E75" s="251">
        <f>data!S61</f>
        <v>57430.99</v>
      </c>
      <c r="F75" s="251">
        <f>data!T61</f>
        <v>0</v>
      </c>
      <c r="G75" s="251">
        <f>data!U61</f>
        <v>671520.16</v>
      </c>
      <c r="H75" s="251">
        <f>data!V61</f>
        <v>0</v>
      </c>
      <c r="I75" s="251">
        <f>data!W61</f>
        <v>0</v>
      </c>
    </row>
    <row r="76" spans="1:9" ht="20.100000000000001" customHeight="1" x14ac:dyDescent="0.25">
      <c r="A76" s="243">
        <v>7</v>
      </c>
      <c r="B76" s="251" t="s">
        <v>11</v>
      </c>
      <c r="C76" s="251">
        <f>data!Q62</f>
        <v>0</v>
      </c>
      <c r="D76" s="251">
        <f>data!R62</f>
        <v>202896</v>
      </c>
      <c r="E76" s="251">
        <f>data!S62</f>
        <v>14001</v>
      </c>
      <c r="F76" s="251">
        <f>data!T62</f>
        <v>0</v>
      </c>
      <c r="G76" s="251">
        <f>data!U62</f>
        <v>166439</v>
      </c>
      <c r="H76" s="251">
        <f>data!V62</f>
        <v>0</v>
      </c>
      <c r="I76" s="251">
        <f>data!W62</f>
        <v>0</v>
      </c>
    </row>
    <row r="77" spans="1:9" ht="20.100000000000001" customHeight="1" x14ac:dyDescent="0.25">
      <c r="A77" s="243">
        <v>8</v>
      </c>
      <c r="B77" s="251" t="s">
        <v>264</v>
      </c>
      <c r="C77" s="251">
        <f>data!Q63</f>
        <v>0</v>
      </c>
      <c r="D77" s="251">
        <f>data!R63</f>
        <v>0</v>
      </c>
      <c r="E77" s="251">
        <f>data!S63</f>
        <v>0</v>
      </c>
      <c r="F77" s="251">
        <f>data!T63</f>
        <v>0</v>
      </c>
      <c r="G77" s="251">
        <f>data!U63</f>
        <v>0</v>
      </c>
      <c r="H77" s="251">
        <f>data!V63</f>
        <v>0</v>
      </c>
      <c r="I77" s="251">
        <f>data!W63</f>
        <v>0</v>
      </c>
    </row>
    <row r="78" spans="1:9" ht="20.100000000000001" customHeight="1" x14ac:dyDescent="0.25">
      <c r="A78" s="243">
        <v>9</v>
      </c>
      <c r="B78" s="251" t="s">
        <v>265</v>
      </c>
      <c r="C78" s="251">
        <f>data!Q64</f>
        <v>0</v>
      </c>
      <c r="D78" s="251">
        <f>data!R64</f>
        <v>22805.93</v>
      </c>
      <c r="E78" s="251">
        <f>data!S64</f>
        <v>4685.82</v>
      </c>
      <c r="F78" s="251">
        <f>data!T64</f>
        <v>0</v>
      </c>
      <c r="G78" s="251">
        <f>data!U64</f>
        <v>466078.93000000011</v>
      </c>
      <c r="H78" s="251">
        <f>data!V64</f>
        <v>132.80000000000001</v>
      </c>
      <c r="I78" s="251">
        <f>data!W64</f>
        <v>0</v>
      </c>
    </row>
    <row r="79" spans="1:9" ht="20.100000000000001" customHeight="1" x14ac:dyDescent="0.25">
      <c r="A79" s="243">
        <v>10</v>
      </c>
      <c r="B79" s="251" t="s">
        <v>511</v>
      </c>
      <c r="C79" s="251">
        <f>data!Q65</f>
        <v>0</v>
      </c>
      <c r="D79" s="251">
        <f>data!R65</f>
        <v>0</v>
      </c>
      <c r="E79" s="251">
        <f>data!S65</f>
        <v>0</v>
      </c>
      <c r="F79" s="251">
        <f>data!T65</f>
        <v>0</v>
      </c>
      <c r="G79" s="251">
        <f>data!U65</f>
        <v>0</v>
      </c>
      <c r="H79" s="251">
        <f>data!V65</f>
        <v>0</v>
      </c>
      <c r="I79" s="251">
        <f>data!W65</f>
        <v>0</v>
      </c>
    </row>
    <row r="80" spans="1:9" ht="20.100000000000001" customHeight="1" x14ac:dyDescent="0.25">
      <c r="A80" s="243">
        <v>11</v>
      </c>
      <c r="B80" s="251" t="s">
        <v>512</v>
      </c>
      <c r="C80" s="251">
        <f>data!Q66</f>
        <v>0</v>
      </c>
      <c r="D80" s="251">
        <f>data!R66</f>
        <v>6081</v>
      </c>
      <c r="E80" s="251">
        <f>data!S66</f>
        <v>0</v>
      </c>
      <c r="F80" s="251">
        <f>data!T66</f>
        <v>0</v>
      </c>
      <c r="G80" s="251">
        <f>data!U66</f>
        <v>189585.39</v>
      </c>
      <c r="H80" s="251">
        <f>data!V66</f>
        <v>0</v>
      </c>
      <c r="I80" s="251">
        <f>data!W66</f>
        <v>0</v>
      </c>
    </row>
    <row r="81" spans="1:9" ht="20.100000000000001" customHeight="1" x14ac:dyDescent="0.25">
      <c r="A81" s="243">
        <v>12</v>
      </c>
      <c r="B81" s="251" t="s">
        <v>16</v>
      </c>
      <c r="C81" s="251">
        <f>data!Q67</f>
        <v>0</v>
      </c>
      <c r="D81" s="251">
        <f>data!R67</f>
        <v>0</v>
      </c>
      <c r="E81" s="251">
        <f>data!S67</f>
        <v>23334</v>
      </c>
      <c r="F81" s="251">
        <f>data!T67</f>
        <v>0</v>
      </c>
      <c r="G81" s="251">
        <f>data!U67</f>
        <v>25942</v>
      </c>
      <c r="H81" s="251">
        <f>data!V67</f>
        <v>0</v>
      </c>
      <c r="I81" s="251">
        <f>data!W67</f>
        <v>0</v>
      </c>
    </row>
    <row r="82" spans="1:9" ht="20.100000000000001" customHeight="1" x14ac:dyDescent="0.25">
      <c r="A82" s="243">
        <v>13</v>
      </c>
      <c r="B82" s="251" t="s">
        <v>994</v>
      </c>
      <c r="C82" s="251">
        <f>data!Q68</f>
        <v>0</v>
      </c>
      <c r="D82" s="251">
        <f>data!R68</f>
        <v>0</v>
      </c>
      <c r="E82" s="251">
        <f>data!S68</f>
        <v>0</v>
      </c>
      <c r="F82" s="251">
        <f>data!T68</f>
        <v>0</v>
      </c>
      <c r="G82" s="251">
        <f>data!U68</f>
        <v>0</v>
      </c>
      <c r="H82" s="251">
        <f>data!V68</f>
        <v>0</v>
      </c>
      <c r="I82" s="251">
        <f>data!W68</f>
        <v>0</v>
      </c>
    </row>
    <row r="83" spans="1:9" ht="20.100000000000001" customHeight="1" x14ac:dyDescent="0.25">
      <c r="A83" s="243">
        <v>14</v>
      </c>
      <c r="B83" s="251" t="s">
        <v>995</v>
      </c>
      <c r="C83" s="251">
        <f>data!Q69</f>
        <v>0</v>
      </c>
      <c r="D83" s="251">
        <f>data!R69</f>
        <v>11063</v>
      </c>
      <c r="E83" s="251">
        <f>data!S69</f>
        <v>506.18</v>
      </c>
      <c r="F83" s="251">
        <f>data!T69</f>
        <v>0</v>
      </c>
      <c r="G83" s="251">
        <f>data!U69</f>
        <v>904.12999999999988</v>
      </c>
      <c r="H83" s="251">
        <f>data!V69</f>
        <v>0</v>
      </c>
      <c r="I83" s="251">
        <f>data!W69</f>
        <v>0</v>
      </c>
    </row>
    <row r="84" spans="1:9" ht="20.100000000000001" customHeight="1" x14ac:dyDescent="0.25">
      <c r="A84" s="243">
        <v>15</v>
      </c>
      <c r="B84" s="251" t="s">
        <v>284</v>
      </c>
      <c r="C84" s="251">
        <f>-data!Q84</f>
        <v>0</v>
      </c>
      <c r="D84" s="251">
        <f>-data!R84</f>
        <v>0</v>
      </c>
      <c r="E84" s="251">
        <f>-data!S84</f>
        <v>0</v>
      </c>
      <c r="F84" s="251">
        <f>-data!T84</f>
        <v>0</v>
      </c>
      <c r="G84" s="251">
        <f>-data!U84</f>
        <v>0</v>
      </c>
      <c r="H84" s="251">
        <f>-data!V84</f>
        <v>0</v>
      </c>
      <c r="I84" s="251">
        <f>-data!W84</f>
        <v>0</v>
      </c>
    </row>
    <row r="85" spans="1:9" ht="20.100000000000001" customHeight="1" x14ac:dyDescent="0.25">
      <c r="A85" s="243">
        <v>16</v>
      </c>
      <c r="B85" s="259" t="s">
        <v>996</v>
      </c>
      <c r="C85" s="251">
        <f>data!Q85</f>
        <v>0</v>
      </c>
      <c r="D85" s="251">
        <f>data!R85</f>
        <v>1126483.95</v>
      </c>
      <c r="E85" s="251">
        <f>data!S85</f>
        <v>99957.989999999991</v>
      </c>
      <c r="F85" s="251">
        <f>data!T85</f>
        <v>0</v>
      </c>
      <c r="G85" s="251">
        <f>data!U85</f>
        <v>1520469.6099999999</v>
      </c>
      <c r="H85" s="251">
        <f>data!V85</f>
        <v>132.80000000000001</v>
      </c>
      <c r="I85" s="251">
        <f>data!W85</f>
        <v>0</v>
      </c>
    </row>
    <row r="86" spans="1:9" ht="20.100000000000001" customHeight="1" x14ac:dyDescent="0.25">
      <c r="A86" s="243">
        <v>17</v>
      </c>
      <c r="B86" s="251" t="s">
        <v>286</v>
      </c>
      <c r="C86" s="261"/>
      <c r="D86" s="261"/>
      <c r="E86" s="261"/>
      <c r="F86" s="261"/>
      <c r="G86" s="261"/>
      <c r="H86" s="261"/>
      <c r="I86" s="261"/>
    </row>
    <row r="87" spans="1:9" ht="20.100000000000001" customHeight="1" x14ac:dyDescent="0.25">
      <c r="A87" s="243">
        <v>18</v>
      </c>
      <c r="B87" s="251" t="s">
        <v>997</v>
      </c>
      <c r="C87" s="259">
        <f>+data!M682</f>
        <v>0</v>
      </c>
      <c r="D87" s="259">
        <f>+data!M683</f>
        <v>344132</v>
      </c>
      <c r="E87" s="259">
        <f>+data!M684</f>
        <v>129866</v>
      </c>
      <c r="F87" s="259">
        <f>+data!M685</f>
        <v>0</v>
      </c>
      <c r="G87" s="259">
        <f>+data!M686</f>
        <v>732509</v>
      </c>
      <c r="H87" s="259">
        <f>+data!M687</f>
        <v>22</v>
      </c>
      <c r="I87" s="259">
        <f>+data!M688</f>
        <v>0</v>
      </c>
    </row>
    <row r="88" spans="1:9" ht="20.100000000000001" customHeight="1" x14ac:dyDescent="0.25">
      <c r="A88" s="243">
        <v>19</v>
      </c>
      <c r="B88" s="259" t="s">
        <v>998</v>
      </c>
      <c r="C88" s="251">
        <f>data!Q87</f>
        <v>0</v>
      </c>
      <c r="D88" s="251">
        <f>data!R87</f>
        <v>1016520.5</v>
      </c>
      <c r="E88" s="251">
        <f>data!S87</f>
        <v>0</v>
      </c>
      <c r="F88" s="251">
        <f>data!T87</f>
        <v>-6032</v>
      </c>
      <c r="G88" s="251">
        <f>data!U87</f>
        <v>1430117.25</v>
      </c>
      <c r="H88" s="251">
        <f>data!V87</f>
        <v>0</v>
      </c>
      <c r="I88" s="251">
        <f>data!W87</f>
        <v>0</v>
      </c>
    </row>
    <row r="89" spans="1:9" ht="20.100000000000001" customHeight="1" x14ac:dyDescent="0.25">
      <c r="A89" s="243">
        <v>20</v>
      </c>
      <c r="B89" s="259" t="s">
        <v>999</v>
      </c>
      <c r="C89" s="251">
        <f>data!Q88</f>
        <v>0</v>
      </c>
      <c r="D89" s="251">
        <f>data!R88</f>
        <v>1807824</v>
      </c>
      <c r="E89" s="251">
        <f>data!S88</f>
        <v>24</v>
      </c>
      <c r="F89" s="251">
        <f>data!T88</f>
        <v>6032</v>
      </c>
      <c r="G89" s="251">
        <f>data!U88</f>
        <v>3375376.61</v>
      </c>
      <c r="H89" s="251">
        <f>data!V88</f>
        <v>0</v>
      </c>
      <c r="I89" s="251">
        <f>data!W88</f>
        <v>0</v>
      </c>
    </row>
    <row r="90" spans="1:9" ht="20.100000000000001" customHeight="1" x14ac:dyDescent="0.25">
      <c r="A90" s="243">
        <v>21</v>
      </c>
      <c r="B90" s="259" t="s">
        <v>1000</v>
      </c>
      <c r="C90" s="251">
        <f>data!Q89</f>
        <v>0</v>
      </c>
      <c r="D90" s="251">
        <f>data!R89</f>
        <v>2824344.5</v>
      </c>
      <c r="E90" s="251">
        <f>data!S89</f>
        <v>24</v>
      </c>
      <c r="F90" s="251">
        <f>data!T89</f>
        <v>0</v>
      </c>
      <c r="G90" s="251">
        <f>data!U89</f>
        <v>4805493.8599999994</v>
      </c>
      <c r="H90" s="251">
        <f>data!V89</f>
        <v>0</v>
      </c>
      <c r="I90" s="251">
        <f>data!W89</f>
        <v>0</v>
      </c>
    </row>
    <row r="91" spans="1:9" ht="20.100000000000001" customHeight="1" x14ac:dyDescent="0.25">
      <c r="A91" s="243" t="s">
        <v>1001</v>
      </c>
      <c r="B91" s="251"/>
      <c r="C91" s="261"/>
      <c r="D91" s="261"/>
      <c r="E91" s="261"/>
      <c r="F91" s="261"/>
      <c r="G91" s="261"/>
      <c r="H91" s="261"/>
      <c r="I91" s="261"/>
    </row>
    <row r="92" spans="1:9" ht="20.100000000000001" customHeight="1" x14ac:dyDescent="0.25">
      <c r="A92" s="243">
        <v>22</v>
      </c>
      <c r="B92" s="251" t="s">
        <v>1002</v>
      </c>
      <c r="C92" s="251">
        <f>data!Q90</f>
        <v>0</v>
      </c>
      <c r="D92" s="251">
        <f>data!R90</f>
        <v>0</v>
      </c>
      <c r="E92" s="251">
        <f>data!S90</f>
        <v>1190</v>
      </c>
      <c r="F92" s="251">
        <f>data!T90</f>
        <v>0</v>
      </c>
      <c r="G92" s="251">
        <f>data!U90</f>
        <v>1323</v>
      </c>
      <c r="H92" s="251">
        <f>data!V90</f>
        <v>0</v>
      </c>
      <c r="I92" s="251">
        <f>data!W90</f>
        <v>0</v>
      </c>
    </row>
    <row r="93" spans="1:9" ht="20.100000000000001" customHeight="1" x14ac:dyDescent="0.25">
      <c r="A93" s="243">
        <v>23</v>
      </c>
      <c r="B93" s="251" t="s">
        <v>1003</v>
      </c>
      <c r="C93" s="251">
        <f>data!Q91</f>
        <v>0</v>
      </c>
      <c r="D93" s="251">
        <f>data!R91</f>
        <v>0</v>
      </c>
      <c r="E93" s="251">
        <f>data!S91</f>
        <v>0</v>
      </c>
      <c r="F93" s="251">
        <f>data!T91</f>
        <v>0</v>
      </c>
      <c r="G93" s="251">
        <f>data!U91</f>
        <v>0</v>
      </c>
      <c r="H93" s="251">
        <f>data!V91</f>
        <v>0</v>
      </c>
      <c r="I93" s="251">
        <f>data!W91</f>
        <v>0</v>
      </c>
    </row>
    <row r="94" spans="1:9" ht="20.100000000000001" customHeight="1" x14ac:dyDescent="0.25">
      <c r="A94" s="243">
        <v>24</v>
      </c>
      <c r="B94" s="251" t="s">
        <v>1004</v>
      </c>
      <c r="C94" s="251">
        <f>data!Q92</f>
        <v>0</v>
      </c>
      <c r="D94" s="251">
        <f>data!R92</f>
        <v>138</v>
      </c>
      <c r="E94" s="251">
        <f>data!S92</f>
        <v>138</v>
      </c>
      <c r="F94" s="251">
        <f>data!T92</f>
        <v>0</v>
      </c>
      <c r="G94" s="251">
        <f>data!U92</f>
        <v>414</v>
      </c>
      <c r="H94" s="251">
        <f>data!V92</f>
        <v>0</v>
      </c>
      <c r="I94" s="251">
        <f>data!W92</f>
        <v>0</v>
      </c>
    </row>
    <row r="95" spans="1:9" ht="20.100000000000001" customHeight="1" x14ac:dyDescent="0.25">
      <c r="A95" s="243">
        <v>25</v>
      </c>
      <c r="B95" s="251" t="s">
        <v>1005</v>
      </c>
      <c r="C95" s="251">
        <f>data!Q93</f>
        <v>0</v>
      </c>
      <c r="D95" s="251">
        <f>data!R93</f>
        <v>0</v>
      </c>
      <c r="E95" s="251">
        <f>data!S93</f>
        <v>766</v>
      </c>
      <c r="F95" s="251">
        <f>data!T93</f>
        <v>0</v>
      </c>
      <c r="G95" s="251">
        <f>data!U93</f>
        <v>0</v>
      </c>
      <c r="H95" s="251">
        <f>data!V93</f>
        <v>0</v>
      </c>
      <c r="I95" s="251">
        <f>data!W93</f>
        <v>0</v>
      </c>
    </row>
    <row r="96" spans="1:9" ht="20.100000000000001" customHeight="1" x14ac:dyDescent="0.25">
      <c r="A96" s="243">
        <v>26</v>
      </c>
      <c r="B96" s="251" t="s">
        <v>294</v>
      </c>
      <c r="C96" s="258">
        <f>data!Q94</f>
        <v>0</v>
      </c>
      <c r="D96" s="258">
        <f>data!R94</f>
        <v>0</v>
      </c>
      <c r="E96" s="258">
        <f>data!S94</f>
        <v>0</v>
      </c>
      <c r="F96" s="258">
        <f>data!T94</f>
        <v>0</v>
      </c>
      <c r="G96" s="258">
        <f>data!U94</f>
        <v>0</v>
      </c>
      <c r="H96" s="258">
        <f>data!V94</f>
        <v>0</v>
      </c>
      <c r="I96" s="258">
        <f>data!W94</f>
        <v>0</v>
      </c>
    </row>
    <row r="97" spans="1:9" ht="20.100000000000001" customHeight="1" x14ac:dyDescent="0.25">
      <c r="A97" s="244" t="s">
        <v>987</v>
      </c>
      <c r="B97" s="245"/>
      <c r="C97" s="245"/>
      <c r="D97" s="245"/>
      <c r="E97" s="245"/>
      <c r="F97" s="245"/>
      <c r="G97" s="245"/>
      <c r="H97" s="245"/>
      <c r="I97" s="244"/>
    </row>
    <row r="98" spans="1:9" ht="20.100000000000001" customHeight="1" x14ac:dyDescent="0.25">
      <c r="D98" s="247"/>
      <c r="I98" s="248" t="s">
        <v>1014</v>
      </c>
    </row>
    <row r="99" spans="1:9" ht="20.100000000000001" customHeight="1" x14ac:dyDescent="0.25">
      <c r="A99" s="247"/>
    </row>
    <row r="100" spans="1:9" ht="20.100000000000001" customHeight="1" x14ac:dyDescent="0.25">
      <c r="A100" s="249" t="str">
        <f>"Hospital: "&amp;data!C98</f>
        <v>Hospital: Othello Community Hospital</v>
      </c>
      <c r="G100" s="250"/>
      <c r="H100" s="249" t="str">
        <f>"FYE: "&amp;data!C96</f>
        <v>FYE: 12/31/2023</v>
      </c>
    </row>
    <row r="101" spans="1:9" ht="20.100000000000001" customHeight="1" x14ac:dyDescent="0.25">
      <c r="A101" s="243">
        <v>1</v>
      </c>
      <c r="B101" s="251" t="s">
        <v>236</v>
      </c>
      <c r="C101" s="253" t="s">
        <v>57</v>
      </c>
      <c r="D101" s="253" t="s">
        <v>58</v>
      </c>
      <c r="E101" s="253" t="s">
        <v>59</v>
      </c>
      <c r="F101" s="253" t="s">
        <v>60</v>
      </c>
      <c r="G101" s="253" t="s">
        <v>61</v>
      </c>
      <c r="H101" s="253" t="s">
        <v>62</v>
      </c>
      <c r="I101" s="253" t="s">
        <v>63</v>
      </c>
    </row>
    <row r="102" spans="1:9" ht="20.100000000000001" customHeight="1" x14ac:dyDescent="0.25">
      <c r="A102" s="254">
        <v>2</v>
      </c>
      <c r="B102" s="255" t="s">
        <v>989</v>
      </c>
      <c r="C102" s="257" t="s">
        <v>1015</v>
      </c>
      <c r="D102" s="257" t="s">
        <v>1016</v>
      </c>
      <c r="E102" s="257" t="s">
        <v>1016</v>
      </c>
      <c r="F102" s="257" t="s">
        <v>141</v>
      </c>
      <c r="G102" s="257"/>
      <c r="H102" s="257" t="s">
        <v>143</v>
      </c>
      <c r="I102" s="257"/>
    </row>
    <row r="103" spans="1:9" ht="20.100000000000001" customHeight="1" x14ac:dyDescent="0.25">
      <c r="A103" s="254"/>
      <c r="B103" s="255"/>
      <c r="C103" s="257" t="s">
        <v>202</v>
      </c>
      <c r="D103" s="257" t="s">
        <v>203</v>
      </c>
      <c r="E103" s="257" t="s">
        <v>204</v>
      </c>
      <c r="F103" s="257" t="s">
        <v>205</v>
      </c>
      <c r="G103" s="257" t="s">
        <v>142</v>
      </c>
      <c r="H103" s="257" t="s">
        <v>199</v>
      </c>
      <c r="I103" s="257" t="s">
        <v>144</v>
      </c>
    </row>
    <row r="104" spans="1:9" ht="20.100000000000001" customHeight="1" x14ac:dyDescent="0.25">
      <c r="A104" s="243">
        <v>3</v>
      </c>
      <c r="B104" s="251" t="s">
        <v>993</v>
      </c>
      <c r="C104" s="252" t="s">
        <v>251</v>
      </c>
      <c r="D104" s="253" t="s">
        <v>1017</v>
      </c>
      <c r="E104" s="253" t="s">
        <v>1017</v>
      </c>
      <c r="F104" s="253" t="s">
        <v>1017</v>
      </c>
      <c r="G104" s="263"/>
      <c r="H104" s="253" t="s">
        <v>253</v>
      </c>
      <c r="I104" s="253" t="s">
        <v>254</v>
      </c>
    </row>
    <row r="105" spans="1:9" ht="20.100000000000001" customHeight="1" x14ac:dyDescent="0.25">
      <c r="A105" s="243">
        <v>4</v>
      </c>
      <c r="B105" s="251" t="s">
        <v>261</v>
      </c>
      <c r="C105" s="251">
        <f>data!X59</f>
        <v>0</v>
      </c>
      <c r="D105" s="251">
        <f>data!Y59</f>
        <v>6373</v>
      </c>
      <c r="E105" s="251">
        <f>data!Z59</f>
        <v>0</v>
      </c>
      <c r="F105" s="251">
        <f>data!AA59</f>
        <v>0</v>
      </c>
      <c r="G105" s="263"/>
      <c r="H105" s="251">
        <f>data!AC59</f>
        <v>1358</v>
      </c>
      <c r="I105" s="251">
        <f>data!AD59</f>
        <v>0</v>
      </c>
    </row>
    <row r="106" spans="1:9" ht="20.100000000000001" customHeight="1" x14ac:dyDescent="0.25">
      <c r="A106" s="243">
        <v>5</v>
      </c>
      <c r="B106" s="251" t="s">
        <v>262</v>
      </c>
      <c r="C106" s="258">
        <f>data!X60</f>
        <v>0</v>
      </c>
      <c r="D106" s="258">
        <f>data!Y60</f>
        <v>5.46</v>
      </c>
      <c r="E106" s="258">
        <f>data!Z60</f>
        <v>0</v>
      </c>
      <c r="F106" s="258">
        <f>data!AA60</f>
        <v>0</v>
      </c>
      <c r="G106" s="258">
        <f>data!AB60</f>
        <v>0</v>
      </c>
      <c r="H106" s="258">
        <f>data!AC60</f>
        <v>1.78</v>
      </c>
      <c r="I106" s="258">
        <f>data!AD60</f>
        <v>0</v>
      </c>
    </row>
    <row r="107" spans="1:9" ht="20.100000000000001" customHeight="1" x14ac:dyDescent="0.25">
      <c r="A107" s="243">
        <v>6</v>
      </c>
      <c r="B107" s="251" t="s">
        <v>263</v>
      </c>
      <c r="C107" s="251">
        <f>data!X61</f>
        <v>0</v>
      </c>
      <c r="D107" s="251">
        <f>data!Y61</f>
        <v>901689.72</v>
      </c>
      <c r="E107" s="251">
        <f>data!Z61</f>
        <v>0</v>
      </c>
      <c r="F107" s="251">
        <f>data!AA61</f>
        <v>0</v>
      </c>
      <c r="G107" s="251">
        <f>data!AB61</f>
        <v>2901.73</v>
      </c>
      <c r="H107" s="251">
        <f>data!AC61</f>
        <v>185220.01</v>
      </c>
      <c r="I107" s="251">
        <f>data!AD61</f>
        <v>0</v>
      </c>
    </row>
    <row r="108" spans="1:9" ht="20.100000000000001" customHeight="1" x14ac:dyDescent="0.25">
      <c r="A108" s="243">
        <v>7</v>
      </c>
      <c r="B108" s="251" t="s">
        <v>11</v>
      </c>
      <c r="C108" s="251">
        <f>data!X62</f>
        <v>0</v>
      </c>
      <c r="D108" s="251">
        <f>data!Y62</f>
        <v>223019</v>
      </c>
      <c r="E108" s="251">
        <f>data!Z62</f>
        <v>0</v>
      </c>
      <c r="F108" s="251">
        <f>data!AA62</f>
        <v>0</v>
      </c>
      <c r="G108" s="251">
        <f>data!AB62</f>
        <v>728</v>
      </c>
      <c r="H108" s="251">
        <f>data!AC62</f>
        <v>45789</v>
      </c>
      <c r="I108" s="251">
        <f>data!AD62</f>
        <v>0</v>
      </c>
    </row>
    <row r="109" spans="1:9" ht="20.100000000000001" customHeight="1" x14ac:dyDescent="0.25">
      <c r="A109" s="243">
        <v>8</v>
      </c>
      <c r="B109" s="251" t="s">
        <v>264</v>
      </c>
      <c r="C109" s="251">
        <f>data!X63</f>
        <v>0</v>
      </c>
      <c r="D109" s="251">
        <f>data!Y63</f>
        <v>0</v>
      </c>
      <c r="E109" s="251">
        <f>data!Z63</f>
        <v>0</v>
      </c>
      <c r="F109" s="251">
        <f>data!AA63</f>
        <v>0</v>
      </c>
      <c r="G109" s="251">
        <f>data!AB63</f>
        <v>0</v>
      </c>
      <c r="H109" s="251">
        <f>data!AC63</f>
        <v>0</v>
      </c>
      <c r="I109" s="251">
        <f>data!AD63</f>
        <v>0</v>
      </c>
    </row>
    <row r="110" spans="1:9" ht="20.100000000000001" customHeight="1" x14ac:dyDescent="0.25">
      <c r="A110" s="243">
        <v>9</v>
      </c>
      <c r="B110" s="251" t="s">
        <v>265</v>
      </c>
      <c r="C110" s="251">
        <f>data!X64</f>
        <v>0</v>
      </c>
      <c r="D110" s="251">
        <f>data!Y64</f>
        <v>51602.369999999995</v>
      </c>
      <c r="E110" s="251">
        <f>data!Z64</f>
        <v>0</v>
      </c>
      <c r="F110" s="251">
        <f>data!AA64</f>
        <v>0</v>
      </c>
      <c r="G110" s="251">
        <f>data!AB64</f>
        <v>375368.66999999993</v>
      </c>
      <c r="H110" s="251">
        <f>data!AC64</f>
        <v>28206.78</v>
      </c>
      <c r="I110" s="251">
        <f>data!AD64</f>
        <v>0</v>
      </c>
    </row>
    <row r="111" spans="1:9" ht="20.100000000000001" customHeight="1" x14ac:dyDescent="0.25">
      <c r="A111" s="243">
        <v>10</v>
      </c>
      <c r="B111" s="251" t="s">
        <v>511</v>
      </c>
      <c r="C111" s="251">
        <f>data!X65</f>
        <v>0</v>
      </c>
      <c r="D111" s="251">
        <f>data!Y65</f>
        <v>0</v>
      </c>
      <c r="E111" s="251">
        <f>data!Z65</f>
        <v>0</v>
      </c>
      <c r="F111" s="251">
        <f>data!AA65</f>
        <v>0</v>
      </c>
      <c r="G111" s="251">
        <f>data!AB65</f>
        <v>0</v>
      </c>
      <c r="H111" s="251">
        <f>data!AC65</f>
        <v>0</v>
      </c>
      <c r="I111" s="251">
        <f>data!AD65</f>
        <v>0</v>
      </c>
    </row>
    <row r="112" spans="1:9" ht="20.100000000000001" customHeight="1" x14ac:dyDescent="0.25">
      <c r="A112" s="243">
        <v>11</v>
      </c>
      <c r="B112" s="251" t="s">
        <v>512</v>
      </c>
      <c r="C112" s="251">
        <f>data!X66</f>
        <v>0</v>
      </c>
      <c r="D112" s="251">
        <f>data!Y66</f>
        <v>507524.41</v>
      </c>
      <c r="E112" s="251">
        <f>data!Z66</f>
        <v>0</v>
      </c>
      <c r="F112" s="251">
        <f>data!AA66</f>
        <v>0</v>
      </c>
      <c r="G112" s="251">
        <f>data!AB66</f>
        <v>239827.19</v>
      </c>
      <c r="H112" s="251">
        <f>data!AC66</f>
        <v>67018.559999999998</v>
      </c>
      <c r="I112" s="251">
        <f>data!AD66</f>
        <v>0</v>
      </c>
    </row>
    <row r="113" spans="1:9" ht="20.100000000000001" customHeight="1" x14ac:dyDescent="0.25">
      <c r="A113" s="243">
        <v>12</v>
      </c>
      <c r="B113" s="251" t="s">
        <v>16</v>
      </c>
      <c r="C113" s="251">
        <f>data!X67</f>
        <v>0</v>
      </c>
      <c r="D113" s="251">
        <f>data!Y67</f>
        <v>71668</v>
      </c>
      <c r="E113" s="251">
        <f>data!Z67</f>
        <v>0</v>
      </c>
      <c r="F113" s="251">
        <f>data!AA67</f>
        <v>0</v>
      </c>
      <c r="G113" s="251">
        <f>data!AB67</f>
        <v>20098</v>
      </c>
      <c r="H113" s="251">
        <f>data!AC67</f>
        <v>8471</v>
      </c>
      <c r="I113" s="251">
        <f>data!AD67</f>
        <v>0</v>
      </c>
    </row>
    <row r="114" spans="1:9" ht="20.100000000000001" customHeight="1" x14ac:dyDescent="0.25">
      <c r="A114" s="243">
        <v>13</v>
      </c>
      <c r="B114" s="251" t="s">
        <v>994</v>
      </c>
      <c r="C114" s="251">
        <f>data!X68</f>
        <v>0</v>
      </c>
      <c r="D114" s="251">
        <f>data!Y68</f>
        <v>0</v>
      </c>
      <c r="E114" s="251">
        <f>data!Z68</f>
        <v>0</v>
      </c>
      <c r="F114" s="251">
        <f>data!AA68</f>
        <v>0</v>
      </c>
      <c r="G114" s="251">
        <f>data!AB68</f>
        <v>0</v>
      </c>
      <c r="H114" s="251">
        <f>data!AC68</f>
        <v>0</v>
      </c>
      <c r="I114" s="251">
        <f>data!AD68</f>
        <v>0</v>
      </c>
    </row>
    <row r="115" spans="1:9" ht="20.100000000000001" customHeight="1" x14ac:dyDescent="0.25">
      <c r="A115" s="243">
        <v>14</v>
      </c>
      <c r="B115" s="251" t="s">
        <v>995</v>
      </c>
      <c r="C115" s="251">
        <f>data!X69</f>
        <v>0</v>
      </c>
      <c r="D115" s="251">
        <f>data!Y69</f>
        <v>2120.42</v>
      </c>
      <c r="E115" s="251">
        <f>data!Z69</f>
        <v>0</v>
      </c>
      <c r="F115" s="251">
        <f>data!AA69</f>
        <v>0</v>
      </c>
      <c r="G115" s="251">
        <f>data!AB69</f>
        <v>39897.18</v>
      </c>
      <c r="H115" s="251">
        <f>data!AC69</f>
        <v>972.39</v>
      </c>
      <c r="I115" s="251">
        <f>data!AD69</f>
        <v>0</v>
      </c>
    </row>
    <row r="116" spans="1:9" ht="20.100000000000001" customHeight="1" x14ac:dyDescent="0.25">
      <c r="A116" s="243">
        <v>15</v>
      </c>
      <c r="B116" s="251" t="s">
        <v>284</v>
      </c>
      <c r="C116" s="251">
        <f>-data!X84</f>
        <v>0</v>
      </c>
      <c r="D116" s="251">
        <f>-data!Y84</f>
        <v>0</v>
      </c>
      <c r="E116" s="251">
        <f>-data!Z84</f>
        <v>0</v>
      </c>
      <c r="F116" s="251">
        <f>-data!AA84</f>
        <v>0</v>
      </c>
      <c r="G116" s="251">
        <f>-data!AB84</f>
        <v>0</v>
      </c>
      <c r="H116" s="251">
        <f>-data!AC84</f>
        <v>0</v>
      </c>
      <c r="I116" s="251">
        <f>-data!AD84</f>
        <v>0</v>
      </c>
    </row>
    <row r="117" spans="1:9" ht="20.100000000000001" customHeight="1" x14ac:dyDescent="0.25">
      <c r="A117" s="243">
        <v>16</v>
      </c>
      <c r="B117" s="259" t="s">
        <v>996</v>
      </c>
      <c r="C117" s="251">
        <f>data!X85</f>
        <v>0</v>
      </c>
      <c r="D117" s="251">
        <f>data!Y85</f>
        <v>1757623.9199999997</v>
      </c>
      <c r="E117" s="251">
        <f>data!Z85</f>
        <v>0</v>
      </c>
      <c r="F117" s="251">
        <f>data!AA85</f>
        <v>0</v>
      </c>
      <c r="G117" s="251">
        <f>data!AB85</f>
        <v>678820.7699999999</v>
      </c>
      <c r="H117" s="251">
        <f>data!AC85</f>
        <v>335677.74</v>
      </c>
      <c r="I117" s="251">
        <f>data!AD85</f>
        <v>0</v>
      </c>
    </row>
    <row r="118" spans="1:9" ht="20.100000000000001" customHeight="1" x14ac:dyDescent="0.25">
      <c r="A118" s="243">
        <v>17</v>
      </c>
      <c r="B118" s="251" t="s">
        <v>286</v>
      </c>
      <c r="C118" s="261"/>
      <c r="D118" s="261"/>
      <c r="E118" s="261"/>
      <c r="F118" s="261"/>
      <c r="G118" s="261"/>
      <c r="H118" s="261"/>
      <c r="I118" s="261"/>
    </row>
    <row r="119" spans="1:9" ht="20.100000000000001" customHeight="1" x14ac:dyDescent="0.25">
      <c r="A119" s="243">
        <v>18</v>
      </c>
      <c r="B119" s="251" t="s">
        <v>997</v>
      </c>
      <c r="C119" s="259">
        <f>+data!M689</f>
        <v>152</v>
      </c>
      <c r="D119" s="259">
        <f>+data!M690</f>
        <v>1229912</v>
      </c>
      <c r="E119" s="259">
        <f>+data!M691</f>
        <v>0</v>
      </c>
      <c r="F119" s="259">
        <f>+data!M692</f>
        <v>0</v>
      </c>
      <c r="G119" s="259">
        <f>+data!M693</f>
        <v>286835</v>
      </c>
      <c r="H119" s="259">
        <f>+data!M694</f>
        <v>114526</v>
      </c>
      <c r="I119" s="259">
        <f>+data!M695</f>
        <v>0</v>
      </c>
    </row>
    <row r="120" spans="1:9" ht="20.100000000000001" customHeight="1" x14ac:dyDescent="0.25">
      <c r="A120" s="243">
        <v>19</v>
      </c>
      <c r="B120" s="259" t="s">
        <v>998</v>
      </c>
      <c r="C120" s="251">
        <f>data!X87</f>
        <v>0</v>
      </c>
      <c r="D120" s="251">
        <f>data!Y87</f>
        <v>144842.5</v>
      </c>
      <c r="E120" s="251">
        <f>data!Z87</f>
        <v>0</v>
      </c>
      <c r="F120" s="251">
        <f>data!AA87</f>
        <v>0</v>
      </c>
      <c r="G120" s="251">
        <f>data!AB87</f>
        <v>491537.1</v>
      </c>
      <c r="H120" s="251">
        <f>data!AC87</f>
        <v>69477.5</v>
      </c>
      <c r="I120" s="251">
        <f>data!AD87</f>
        <v>0</v>
      </c>
    </row>
    <row r="121" spans="1:9" ht="20.100000000000001" customHeight="1" x14ac:dyDescent="0.25">
      <c r="A121" s="243">
        <v>20</v>
      </c>
      <c r="B121" s="259" t="s">
        <v>999</v>
      </c>
      <c r="C121" s="251">
        <f>data!X88</f>
        <v>1928</v>
      </c>
      <c r="D121" s="251">
        <f>data!Y88</f>
        <v>8874721.75</v>
      </c>
      <c r="E121" s="251">
        <f>data!Z88</f>
        <v>0</v>
      </c>
      <c r="F121" s="251">
        <f>data!AA88</f>
        <v>0</v>
      </c>
      <c r="G121" s="251">
        <f>data!AB88</f>
        <v>846559.07</v>
      </c>
      <c r="H121" s="251">
        <f>data!AC88</f>
        <v>139046.5</v>
      </c>
      <c r="I121" s="251">
        <f>data!AD88</f>
        <v>0</v>
      </c>
    </row>
    <row r="122" spans="1:9" ht="20.100000000000001" customHeight="1" x14ac:dyDescent="0.25">
      <c r="A122" s="243">
        <v>21</v>
      </c>
      <c r="B122" s="259" t="s">
        <v>1000</v>
      </c>
      <c r="C122" s="251">
        <f>data!X89</f>
        <v>1928</v>
      </c>
      <c r="D122" s="251">
        <f>data!Y89</f>
        <v>9019564.25</v>
      </c>
      <c r="E122" s="251">
        <f>data!Z89</f>
        <v>0</v>
      </c>
      <c r="F122" s="251">
        <f>data!AA89</f>
        <v>0</v>
      </c>
      <c r="G122" s="251">
        <f>data!AB89</f>
        <v>1338096.17</v>
      </c>
      <c r="H122" s="251">
        <f>data!AC89</f>
        <v>208524</v>
      </c>
      <c r="I122" s="251">
        <f>data!AD89</f>
        <v>0</v>
      </c>
    </row>
    <row r="123" spans="1:9" ht="20.100000000000001" customHeight="1" x14ac:dyDescent="0.25">
      <c r="A123" s="243" t="s">
        <v>1001</v>
      </c>
      <c r="B123" s="251"/>
      <c r="C123" s="261"/>
      <c r="D123" s="261"/>
      <c r="E123" s="261"/>
      <c r="F123" s="261"/>
      <c r="G123" s="261"/>
      <c r="H123" s="261"/>
      <c r="I123" s="261"/>
    </row>
    <row r="124" spans="1:9" ht="20.100000000000001" customHeight="1" x14ac:dyDescent="0.25">
      <c r="A124" s="243">
        <v>22</v>
      </c>
      <c r="B124" s="251" t="s">
        <v>1002</v>
      </c>
      <c r="C124" s="251">
        <f>data!X90</f>
        <v>0</v>
      </c>
      <c r="D124" s="251">
        <f>data!Y90</f>
        <v>3655</v>
      </c>
      <c r="E124" s="251">
        <f>data!Z90</f>
        <v>0</v>
      </c>
      <c r="F124" s="251">
        <f>data!AA90</f>
        <v>0</v>
      </c>
      <c r="G124" s="251">
        <f>data!AB90</f>
        <v>1025</v>
      </c>
      <c r="H124" s="251">
        <f>data!AC90</f>
        <v>432</v>
      </c>
      <c r="I124" s="251">
        <f>data!AD90</f>
        <v>0</v>
      </c>
    </row>
    <row r="125" spans="1:9" ht="20.100000000000001" customHeight="1" x14ac:dyDescent="0.25">
      <c r="A125" s="243">
        <v>23</v>
      </c>
      <c r="B125" s="251" t="s">
        <v>1003</v>
      </c>
      <c r="C125" s="251">
        <f>data!X91</f>
        <v>0</v>
      </c>
      <c r="D125" s="251">
        <f>data!Y91</f>
        <v>0</v>
      </c>
      <c r="E125" s="251">
        <f>data!Z91</f>
        <v>0</v>
      </c>
      <c r="F125" s="251">
        <f>data!AA91</f>
        <v>0</v>
      </c>
      <c r="G125" s="251">
        <f>data!AB91</f>
        <v>0</v>
      </c>
      <c r="H125" s="251">
        <f>data!AC91</f>
        <v>0</v>
      </c>
      <c r="I125" s="251">
        <f>data!AD91</f>
        <v>0</v>
      </c>
    </row>
    <row r="126" spans="1:9" ht="20.100000000000001" customHeight="1" x14ac:dyDescent="0.25">
      <c r="A126" s="243">
        <v>24</v>
      </c>
      <c r="B126" s="251" t="s">
        <v>1004</v>
      </c>
      <c r="C126" s="251">
        <f>data!X92</f>
        <v>0</v>
      </c>
      <c r="D126" s="251">
        <f>data!Y92</f>
        <v>414</v>
      </c>
      <c r="E126" s="251">
        <f>data!Z92</f>
        <v>0</v>
      </c>
      <c r="F126" s="251">
        <f>data!AA92</f>
        <v>0</v>
      </c>
      <c r="G126" s="251">
        <f>data!AB92</f>
        <v>138</v>
      </c>
      <c r="H126" s="251">
        <f>data!AC92</f>
        <v>276</v>
      </c>
      <c r="I126" s="251">
        <f>data!AD92</f>
        <v>0</v>
      </c>
    </row>
    <row r="127" spans="1:9" ht="20.100000000000001" customHeight="1" x14ac:dyDescent="0.25">
      <c r="A127" s="243">
        <v>25</v>
      </c>
      <c r="B127" s="251" t="s">
        <v>1005</v>
      </c>
      <c r="C127" s="251">
        <f>data!X93</f>
        <v>0</v>
      </c>
      <c r="D127" s="251">
        <f>data!Y93</f>
        <v>6129</v>
      </c>
      <c r="E127" s="251">
        <f>data!Z93</f>
        <v>0</v>
      </c>
      <c r="F127" s="251">
        <f>data!AA93</f>
        <v>0</v>
      </c>
      <c r="G127" s="251">
        <f>data!AB93</f>
        <v>0</v>
      </c>
      <c r="H127" s="251">
        <f>data!AC93</f>
        <v>766</v>
      </c>
      <c r="I127" s="251">
        <f>data!AD93</f>
        <v>0</v>
      </c>
    </row>
    <row r="128" spans="1:9" ht="20.100000000000001" customHeight="1" x14ac:dyDescent="0.25">
      <c r="A128" s="243">
        <v>26</v>
      </c>
      <c r="B128" s="251" t="s">
        <v>294</v>
      </c>
      <c r="C128" s="258">
        <f>data!X94</f>
        <v>0</v>
      </c>
      <c r="D128" s="258">
        <f>data!Y94</f>
        <v>0</v>
      </c>
      <c r="E128" s="258">
        <f>data!Z94</f>
        <v>0</v>
      </c>
      <c r="F128" s="258">
        <f>data!AA94</f>
        <v>0</v>
      </c>
      <c r="G128" s="258">
        <f>data!AB94</f>
        <v>0</v>
      </c>
      <c r="H128" s="258">
        <f>data!AC94</f>
        <v>0</v>
      </c>
      <c r="I128" s="258">
        <f>data!AD94</f>
        <v>0</v>
      </c>
    </row>
    <row r="129" spans="1:14" ht="20.100000000000001" customHeight="1" x14ac:dyDescent="0.25">
      <c r="A129" s="244" t="s">
        <v>987</v>
      </c>
      <c r="B129" s="245"/>
      <c r="C129" s="245"/>
      <c r="D129" s="245"/>
      <c r="E129" s="245"/>
      <c r="F129" s="245"/>
      <c r="G129" s="245"/>
      <c r="H129" s="245"/>
      <c r="I129" s="244"/>
    </row>
    <row r="130" spans="1:14" ht="20.100000000000001" customHeight="1" x14ac:dyDescent="0.25">
      <c r="D130" s="247"/>
      <c r="I130" s="248" t="s">
        <v>1018</v>
      </c>
    </row>
    <row r="131" spans="1:14" ht="20.100000000000001" customHeight="1" x14ac:dyDescent="0.25">
      <c r="A131" s="247"/>
    </row>
    <row r="132" spans="1:14" ht="20.100000000000001" customHeight="1" x14ac:dyDescent="0.25">
      <c r="A132" s="249" t="str">
        <f>"Hospital: "&amp;data!C98</f>
        <v>Hospital: Othello Community Hospital</v>
      </c>
      <c r="G132" s="250"/>
      <c r="H132" s="249" t="str">
        <f>"FYE: "&amp;data!C96</f>
        <v>FYE: 12/31/2023</v>
      </c>
    </row>
    <row r="133" spans="1:14" ht="20.100000000000001" customHeight="1" x14ac:dyDescent="0.25">
      <c r="A133" s="243">
        <v>1</v>
      </c>
      <c r="B133" s="251" t="s">
        <v>236</v>
      </c>
      <c r="C133" s="253" t="s">
        <v>64</v>
      </c>
      <c r="D133" s="253" t="s">
        <v>65</v>
      </c>
      <c r="E133" s="253" t="s">
        <v>66</v>
      </c>
      <c r="F133" s="253" t="s">
        <v>67</v>
      </c>
      <c r="G133" s="253" t="s">
        <v>68</v>
      </c>
      <c r="H133" s="253" t="s">
        <v>69</v>
      </c>
      <c r="I133" s="253" t="s">
        <v>70</v>
      </c>
    </row>
    <row r="134" spans="1:14" ht="20.100000000000001" customHeight="1" x14ac:dyDescent="0.25">
      <c r="A134" s="254">
        <v>2</v>
      </c>
      <c r="B134" s="255" t="s">
        <v>989</v>
      </c>
      <c r="C134" s="257" t="s">
        <v>122</v>
      </c>
      <c r="D134" s="257" t="s">
        <v>123</v>
      </c>
      <c r="E134" s="257" t="s">
        <v>145</v>
      </c>
      <c r="F134" s="257"/>
      <c r="G134" s="257" t="s">
        <v>1019</v>
      </c>
      <c r="H134" s="257"/>
      <c r="I134" s="257" t="s">
        <v>149</v>
      </c>
    </row>
    <row r="135" spans="1:14" ht="20.100000000000001" customHeight="1" x14ac:dyDescent="0.25">
      <c r="A135" s="254"/>
      <c r="B135" s="255"/>
      <c r="C135" s="257" t="s">
        <v>199</v>
      </c>
      <c r="D135" s="257" t="s">
        <v>206</v>
      </c>
      <c r="E135" s="257" t="s">
        <v>198</v>
      </c>
      <c r="F135" s="257" t="s">
        <v>146</v>
      </c>
      <c r="G135" s="257" t="s">
        <v>207</v>
      </c>
      <c r="H135" s="257" t="s">
        <v>148</v>
      </c>
      <c r="I135" s="257" t="s">
        <v>199</v>
      </c>
    </row>
    <row r="136" spans="1:14" ht="20.100000000000001" customHeight="1" x14ac:dyDescent="0.25">
      <c r="A136" s="243">
        <v>3</v>
      </c>
      <c r="B136" s="251" t="s">
        <v>993</v>
      </c>
      <c r="C136" s="253" t="s">
        <v>253</v>
      </c>
      <c r="D136" s="253" t="s">
        <v>255</v>
      </c>
      <c r="E136" s="253" t="s">
        <v>255</v>
      </c>
      <c r="F136" s="253" t="s">
        <v>256</v>
      </c>
      <c r="G136" s="252" t="s">
        <v>1020</v>
      </c>
      <c r="H136" s="253" t="s">
        <v>255</v>
      </c>
      <c r="I136" s="253" t="s">
        <v>253</v>
      </c>
    </row>
    <row r="137" spans="1:14" ht="20.100000000000001" customHeight="1" x14ac:dyDescent="0.3">
      <c r="A137" s="243">
        <v>4</v>
      </c>
      <c r="B137" s="251" t="s">
        <v>261</v>
      </c>
      <c r="C137" s="251">
        <f>data!AE59</f>
        <v>8114</v>
      </c>
      <c r="D137" s="251">
        <f>data!AF59</f>
        <v>0</v>
      </c>
      <c r="E137" s="251">
        <f>data!AG59</f>
        <v>5955</v>
      </c>
      <c r="F137" s="251">
        <f>data!AH59</f>
        <v>730</v>
      </c>
      <c r="G137" s="251">
        <f>data!AI59</f>
        <v>0</v>
      </c>
      <c r="H137" s="251">
        <f>data!AJ59</f>
        <v>0</v>
      </c>
      <c r="I137" s="251">
        <f>data!AK59</f>
        <v>0</v>
      </c>
      <c r="K137" s="262"/>
      <c r="L137" s="264"/>
      <c r="M137" s="264"/>
      <c r="N137" s="264"/>
    </row>
    <row r="138" spans="1:14" ht="20.100000000000001" customHeight="1" x14ac:dyDescent="0.25">
      <c r="A138" s="243">
        <v>5</v>
      </c>
      <c r="B138" s="251" t="s">
        <v>262</v>
      </c>
      <c r="C138" s="258">
        <f>data!AE60</f>
        <v>3.29</v>
      </c>
      <c r="D138" s="258">
        <f>data!AF60</f>
        <v>0</v>
      </c>
      <c r="E138" s="258">
        <f>data!AG60</f>
        <v>8.34</v>
      </c>
      <c r="F138" s="258">
        <f>data!AH60</f>
        <v>8.82</v>
      </c>
      <c r="G138" s="258">
        <f>data!AI60</f>
        <v>0</v>
      </c>
      <c r="H138" s="258">
        <f>data!AJ60</f>
        <v>0</v>
      </c>
      <c r="I138" s="258">
        <f>data!AK60</f>
        <v>0</v>
      </c>
    </row>
    <row r="139" spans="1:14" ht="20.100000000000001" customHeight="1" x14ac:dyDescent="0.25">
      <c r="A139" s="243">
        <v>6</v>
      </c>
      <c r="B139" s="251" t="s">
        <v>263</v>
      </c>
      <c r="C139" s="251">
        <f>data!AE61</f>
        <v>461595.07</v>
      </c>
      <c r="D139" s="251">
        <f>data!AF61</f>
        <v>0</v>
      </c>
      <c r="E139" s="251">
        <f>data!AG61</f>
        <v>1094097.17</v>
      </c>
      <c r="F139" s="251">
        <f>data!AH61</f>
        <v>554461.65</v>
      </c>
      <c r="G139" s="251">
        <f>data!AI61</f>
        <v>0</v>
      </c>
      <c r="H139" s="251">
        <f>data!AJ61</f>
        <v>0</v>
      </c>
      <c r="I139" s="251">
        <f>data!AK61</f>
        <v>0</v>
      </c>
    </row>
    <row r="140" spans="1:14" ht="20.100000000000001" customHeight="1" x14ac:dyDescent="0.25">
      <c r="A140" s="243">
        <v>7</v>
      </c>
      <c r="B140" s="251" t="s">
        <v>11</v>
      </c>
      <c r="C140" s="251">
        <f>data!AE62</f>
        <v>111554</v>
      </c>
      <c r="D140" s="251">
        <f>data!AF62</f>
        <v>0</v>
      </c>
      <c r="E140" s="251">
        <f>data!AG62</f>
        <v>269398</v>
      </c>
      <c r="F140" s="251">
        <f>data!AH62</f>
        <v>137007</v>
      </c>
      <c r="G140" s="251">
        <f>data!AI62</f>
        <v>0</v>
      </c>
      <c r="H140" s="251">
        <f>data!AJ62</f>
        <v>0</v>
      </c>
      <c r="I140" s="251">
        <f>data!AK62</f>
        <v>0</v>
      </c>
    </row>
    <row r="141" spans="1:14" ht="20.100000000000001" customHeight="1" x14ac:dyDescent="0.25">
      <c r="A141" s="243">
        <v>8</v>
      </c>
      <c r="B141" s="251" t="s">
        <v>264</v>
      </c>
      <c r="C141" s="251">
        <f>data!AE63</f>
        <v>0</v>
      </c>
      <c r="D141" s="251">
        <f>data!AF63</f>
        <v>0</v>
      </c>
      <c r="E141" s="251">
        <f>data!AG63</f>
        <v>0</v>
      </c>
      <c r="F141" s="251">
        <f>data!AH63</f>
        <v>0</v>
      </c>
      <c r="G141" s="251">
        <f>data!AI63</f>
        <v>0</v>
      </c>
      <c r="H141" s="251">
        <f>data!AJ63</f>
        <v>0</v>
      </c>
      <c r="I141" s="251">
        <f>data!AK63</f>
        <v>0</v>
      </c>
    </row>
    <row r="142" spans="1:14" ht="20.100000000000001" customHeight="1" x14ac:dyDescent="0.25">
      <c r="A142" s="243">
        <v>9</v>
      </c>
      <c r="B142" s="251" t="s">
        <v>265</v>
      </c>
      <c r="C142" s="251">
        <f>data!AE64</f>
        <v>1871.94</v>
      </c>
      <c r="D142" s="251">
        <f>data!AF64</f>
        <v>0</v>
      </c>
      <c r="E142" s="251">
        <f>data!AG64</f>
        <v>136042.09</v>
      </c>
      <c r="F142" s="251">
        <f>data!AH64</f>
        <v>26248.01</v>
      </c>
      <c r="G142" s="251">
        <f>data!AI64</f>
        <v>0</v>
      </c>
      <c r="H142" s="251">
        <f>data!AJ64</f>
        <v>0</v>
      </c>
      <c r="I142" s="251">
        <f>data!AK64</f>
        <v>0</v>
      </c>
    </row>
    <row r="143" spans="1:14" ht="20.100000000000001" customHeight="1" x14ac:dyDescent="0.25">
      <c r="A143" s="243">
        <v>10</v>
      </c>
      <c r="B143" s="251" t="s">
        <v>511</v>
      </c>
      <c r="C143" s="251">
        <f>data!AE65</f>
        <v>0</v>
      </c>
      <c r="D143" s="251">
        <f>data!AF65</f>
        <v>0</v>
      </c>
      <c r="E143" s="251">
        <f>data!AG65</f>
        <v>0</v>
      </c>
      <c r="F143" s="251">
        <f>data!AH65</f>
        <v>0</v>
      </c>
      <c r="G143" s="251">
        <f>data!AI65</f>
        <v>0</v>
      </c>
      <c r="H143" s="251">
        <f>data!AJ65</f>
        <v>0</v>
      </c>
      <c r="I143" s="251">
        <f>data!AK65</f>
        <v>0</v>
      </c>
    </row>
    <row r="144" spans="1:14" ht="20.100000000000001" customHeight="1" x14ac:dyDescent="0.25">
      <c r="A144" s="243">
        <v>11</v>
      </c>
      <c r="B144" s="251" t="s">
        <v>512</v>
      </c>
      <c r="C144" s="251">
        <f>data!AE66</f>
        <v>0</v>
      </c>
      <c r="D144" s="251">
        <f>data!AF66</f>
        <v>0</v>
      </c>
      <c r="E144" s="251">
        <f>data!AG66</f>
        <v>1454393.55</v>
      </c>
      <c r="F144" s="251">
        <f>data!AH66</f>
        <v>19215.07</v>
      </c>
      <c r="G144" s="251">
        <f>data!AI66</f>
        <v>0</v>
      </c>
      <c r="H144" s="251">
        <f>data!AJ66</f>
        <v>0</v>
      </c>
      <c r="I144" s="251">
        <f>data!AK66</f>
        <v>0</v>
      </c>
    </row>
    <row r="145" spans="1:9" ht="20.100000000000001" customHeight="1" x14ac:dyDescent="0.25">
      <c r="A145" s="243">
        <v>12</v>
      </c>
      <c r="B145" s="251" t="s">
        <v>16</v>
      </c>
      <c r="C145" s="251">
        <f>data!AE67</f>
        <v>74119</v>
      </c>
      <c r="D145" s="251">
        <f>data!AF67</f>
        <v>0</v>
      </c>
      <c r="E145" s="251">
        <f>data!AG67</f>
        <v>64334</v>
      </c>
      <c r="F145" s="251">
        <f>data!AH67</f>
        <v>42667</v>
      </c>
      <c r="G145" s="251">
        <f>data!AI67</f>
        <v>0</v>
      </c>
      <c r="H145" s="251">
        <f>data!AJ67</f>
        <v>0</v>
      </c>
      <c r="I145" s="251">
        <f>data!AK67</f>
        <v>0</v>
      </c>
    </row>
    <row r="146" spans="1:9" ht="20.100000000000001" customHeight="1" x14ac:dyDescent="0.25">
      <c r="A146" s="243">
        <v>13</v>
      </c>
      <c r="B146" s="251" t="s">
        <v>994</v>
      </c>
      <c r="C146" s="251">
        <f>data!AE68</f>
        <v>0</v>
      </c>
      <c r="D146" s="251">
        <f>data!AF68</f>
        <v>0</v>
      </c>
      <c r="E146" s="251">
        <f>data!AG68</f>
        <v>0</v>
      </c>
      <c r="F146" s="251">
        <f>data!AH68</f>
        <v>0</v>
      </c>
      <c r="G146" s="251">
        <f>data!AI68</f>
        <v>0</v>
      </c>
      <c r="H146" s="251">
        <f>data!AJ68</f>
        <v>0</v>
      </c>
      <c r="I146" s="251">
        <f>data!AK68</f>
        <v>0</v>
      </c>
    </row>
    <row r="147" spans="1:9" ht="20.100000000000001" customHeight="1" x14ac:dyDescent="0.25">
      <c r="A147" s="243">
        <v>14</v>
      </c>
      <c r="B147" s="251" t="s">
        <v>995</v>
      </c>
      <c r="C147" s="251">
        <f>data!AE69</f>
        <v>3516.71</v>
      </c>
      <c r="D147" s="251">
        <f>data!AF69</f>
        <v>0</v>
      </c>
      <c r="E147" s="251">
        <f>data!AG69</f>
        <v>4329.91</v>
      </c>
      <c r="F147" s="251">
        <f>data!AH69</f>
        <v>25168.36</v>
      </c>
      <c r="G147" s="251">
        <f>data!AI69</f>
        <v>0</v>
      </c>
      <c r="H147" s="251">
        <f>data!AJ69</f>
        <v>0</v>
      </c>
      <c r="I147" s="251">
        <f>data!AK69</f>
        <v>0</v>
      </c>
    </row>
    <row r="148" spans="1:9" ht="20.100000000000001" customHeight="1" x14ac:dyDescent="0.25">
      <c r="A148" s="243">
        <v>15</v>
      </c>
      <c r="B148" s="251" t="s">
        <v>284</v>
      </c>
      <c r="C148" s="251">
        <f>-data!AE84</f>
        <v>0</v>
      </c>
      <c r="D148" s="251">
        <f>-data!AF84</f>
        <v>0</v>
      </c>
      <c r="E148" s="251">
        <f>-data!AG84</f>
        <v>0</v>
      </c>
      <c r="F148" s="251">
        <f>-data!AH84</f>
        <v>0</v>
      </c>
      <c r="G148" s="251">
        <f>-data!AI84</f>
        <v>0</v>
      </c>
      <c r="H148" s="251">
        <f>-data!AJ84</f>
        <v>0</v>
      </c>
      <c r="I148" s="251">
        <f>-data!AK84</f>
        <v>0</v>
      </c>
    </row>
    <row r="149" spans="1:9" ht="20.100000000000001" customHeight="1" x14ac:dyDescent="0.25">
      <c r="A149" s="243">
        <v>16</v>
      </c>
      <c r="B149" s="259" t="s">
        <v>996</v>
      </c>
      <c r="C149" s="251">
        <f>data!AE85</f>
        <v>652656.72</v>
      </c>
      <c r="D149" s="251">
        <f>data!AF85</f>
        <v>0</v>
      </c>
      <c r="E149" s="251">
        <f>data!AG85</f>
        <v>3022594.72</v>
      </c>
      <c r="F149" s="251">
        <f>data!AH85</f>
        <v>804767.09</v>
      </c>
      <c r="G149" s="251">
        <f>data!AI85</f>
        <v>0</v>
      </c>
      <c r="H149" s="251">
        <f>data!AJ85</f>
        <v>0</v>
      </c>
      <c r="I149" s="251">
        <f>data!AK85</f>
        <v>0</v>
      </c>
    </row>
    <row r="150" spans="1:9" ht="20.100000000000001" customHeight="1" x14ac:dyDescent="0.25">
      <c r="A150" s="243">
        <v>17</v>
      </c>
      <c r="B150" s="251" t="s">
        <v>286</v>
      </c>
      <c r="C150" s="261"/>
      <c r="D150" s="261"/>
      <c r="E150" s="261"/>
      <c r="F150" s="261"/>
      <c r="G150" s="261"/>
      <c r="H150" s="261"/>
      <c r="I150" s="261"/>
    </row>
    <row r="151" spans="1:9" ht="20.100000000000001" customHeight="1" x14ac:dyDescent="0.25">
      <c r="A151" s="243">
        <v>18</v>
      </c>
      <c r="B151" s="251" t="s">
        <v>997</v>
      </c>
      <c r="C151" s="259">
        <f>+data!M696</f>
        <v>523139</v>
      </c>
      <c r="D151" s="259">
        <f>+data!M697</f>
        <v>0</v>
      </c>
      <c r="E151" s="259">
        <f>+data!M698</f>
        <v>1600900</v>
      </c>
      <c r="F151" s="259">
        <f>+data!M699</f>
        <v>439156</v>
      </c>
      <c r="G151" s="259">
        <f>+data!M700</f>
        <v>0</v>
      </c>
      <c r="H151" s="259">
        <f>+data!M701</f>
        <v>0</v>
      </c>
      <c r="I151" s="259">
        <f>+data!M702</f>
        <v>0</v>
      </c>
    </row>
    <row r="152" spans="1:9" ht="20.100000000000001" customHeight="1" x14ac:dyDescent="0.25">
      <c r="A152" s="243">
        <v>19</v>
      </c>
      <c r="B152" s="259" t="s">
        <v>998</v>
      </c>
      <c r="C152" s="251">
        <f>data!AE87</f>
        <v>15212</v>
      </c>
      <c r="D152" s="251">
        <f>data!AF87</f>
        <v>0</v>
      </c>
      <c r="E152" s="251">
        <f>data!AG87</f>
        <v>7762.25</v>
      </c>
      <c r="F152" s="251">
        <f>data!AH87</f>
        <v>72629.149999999994</v>
      </c>
      <c r="G152" s="251">
        <f>data!AI87</f>
        <v>0</v>
      </c>
      <c r="H152" s="251">
        <f>data!AJ87</f>
        <v>0</v>
      </c>
      <c r="I152" s="251">
        <f>data!AK87</f>
        <v>0</v>
      </c>
    </row>
    <row r="153" spans="1:9" ht="20.100000000000001" customHeight="1" x14ac:dyDescent="0.25">
      <c r="A153" s="243">
        <v>20</v>
      </c>
      <c r="B153" s="259" t="s">
        <v>999</v>
      </c>
      <c r="C153" s="251">
        <f>data!AE88</f>
        <v>1012971.5</v>
      </c>
      <c r="D153" s="251">
        <f>data!AF88</f>
        <v>0</v>
      </c>
      <c r="E153" s="251">
        <f>data!AG88</f>
        <v>11812921.25</v>
      </c>
      <c r="F153" s="251">
        <f>data!AH88</f>
        <v>1257882.75</v>
      </c>
      <c r="G153" s="251">
        <f>data!AI88</f>
        <v>0</v>
      </c>
      <c r="H153" s="251">
        <f>data!AJ88</f>
        <v>0</v>
      </c>
      <c r="I153" s="251">
        <f>data!AK88</f>
        <v>0</v>
      </c>
    </row>
    <row r="154" spans="1:9" ht="20.100000000000001" customHeight="1" x14ac:dyDescent="0.25">
      <c r="A154" s="243">
        <v>21</v>
      </c>
      <c r="B154" s="259" t="s">
        <v>1000</v>
      </c>
      <c r="C154" s="251">
        <f>data!AE89</f>
        <v>1028183.5</v>
      </c>
      <c r="D154" s="251">
        <f>data!AF89</f>
        <v>0</v>
      </c>
      <c r="E154" s="251">
        <f>data!AG89</f>
        <v>11820683.5</v>
      </c>
      <c r="F154" s="251">
        <f>data!AH89</f>
        <v>1330511.8999999999</v>
      </c>
      <c r="G154" s="251">
        <f>data!AI89</f>
        <v>0</v>
      </c>
      <c r="H154" s="251">
        <f>data!AJ89</f>
        <v>0</v>
      </c>
      <c r="I154" s="251">
        <f>data!AK89</f>
        <v>0</v>
      </c>
    </row>
    <row r="155" spans="1:9" ht="20.100000000000001" customHeight="1" x14ac:dyDescent="0.25">
      <c r="A155" s="243" t="s">
        <v>1001</v>
      </c>
      <c r="B155" s="251"/>
      <c r="C155" s="261"/>
      <c r="D155" s="261"/>
      <c r="E155" s="261"/>
      <c r="F155" s="261"/>
      <c r="G155" s="261"/>
      <c r="H155" s="261"/>
      <c r="I155" s="261"/>
    </row>
    <row r="156" spans="1:9" ht="20.100000000000001" customHeight="1" x14ac:dyDescent="0.25">
      <c r="A156" s="243">
        <v>22</v>
      </c>
      <c r="B156" s="251" t="s">
        <v>1002</v>
      </c>
      <c r="C156" s="251">
        <f>data!AE90</f>
        <v>3780</v>
      </c>
      <c r="D156" s="251">
        <f>data!AF90</f>
        <v>0</v>
      </c>
      <c r="E156" s="251">
        <f>data!AG90</f>
        <v>3281</v>
      </c>
      <c r="F156" s="251">
        <f>data!AH90</f>
        <v>2176</v>
      </c>
      <c r="G156" s="251">
        <f>data!AI90</f>
        <v>0</v>
      </c>
      <c r="H156" s="251">
        <f>data!AJ90</f>
        <v>0</v>
      </c>
      <c r="I156" s="251">
        <f>data!AK90</f>
        <v>0</v>
      </c>
    </row>
    <row r="157" spans="1:9" ht="20.100000000000001" customHeight="1" x14ac:dyDescent="0.25">
      <c r="A157" s="243">
        <v>23</v>
      </c>
      <c r="B157" s="251" t="s">
        <v>1003</v>
      </c>
      <c r="C157" s="251">
        <f>data!AE91</f>
        <v>0</v>
      </c>
      <c r="D157" s="251">
        <f>data!AF91</f>
        <v>0</v>
      </c>
      <c r="E157" s="251">
        <f>data!AG91</f>
        <v>0</v>
      </c>
      <c r="F157" s="251">
        <f>data!AH91</f>
        <v>0</v>
      </c>
      <c r="G157" s="251">
        <f>data!AI91</f>
        <v>0</v>
      </c>
      <c r="H157" s="251">
        <f>data!AJ91</f>
        <v>0</v>
      </c>
      <c r="I157" s="251">
        <f>data!AK91</f>
        <v>0</v>
      </c>
    </row>
    <row r="158" spans="1:9" ht="20.100000000000001" customHeight="1" x14ac:dyDescent="0.25">
      <c r="A158" s="243">
        <v>24</v>
      </c>
      <c r="B158" s="251" t="s">
        <v>1004</v>
      </c>
      <c r="C158" s="251">
        <f>data!AE92</f>
        <v>414</v>
      </c>
      <c r="D158" s="251">
        <f>data!AF92</f>
        <v>0</v>
      </c>
      <c r="E158" s="251">
        <f>data!AG92</f>
        <v>1381</v>
      </c>
      <c r="F158" s="251">
        <f>data!AH92</f>
        <v>0</v>
      </c>
      <c r="G158" s="251">
        <f>data!AI92</f>
        <v>0</v>
      </c>
      <c r="H158" s="251">
        <f>data!AJ92</f>
        <v>0</v>
      </c>
      <c r="I158" s="251">
        <f>data!AK92</f>
        <v>0</v>
      </c>
    </row>
    <row r="159" spans="1:9" ht="20.100000000000001" customHeight="1" x14ac:dyDescent="0.25">
      <c r="A159" s="243">
        <v>25</v>
      </c>
      <c r="B159" s="251" t="s">
        <v>1005</v>
      </c>
      <c r="C159" s="251">
        <f>data!AE93</f>
        <v>7661</v>
      </c>
      <c r="D159" s="251">
        <f>data!AF93</f>
        <v>0</v>
      </c>
      <c r="E159" s="251">
        <f>data!AG93</f>
        <v>15322</v>
      </c>
      <c r="F159" s="251">
        <f>data!AH93</f>
        <v>3830</v>
      </c>
      <c r="G159" s="251">
        <f>data!AI93</f>
        <v>0</v>
      </c>
      <c r="H159" s="251">
        <f>data!AJ93</f>
        <v>0</v>
      </c>
      <c r="I159" s="251">
        <f>data!AK93</f>
        <v>0</v>
      </c>
    </row>
    <row r="160" spans="1:9" ht="20.100000000000001" customHeight="1" x14ac:dyDescent="0.25">
      <c r="A160" s="243">
        <v>26</v>
      </c>
      <c r="B160" s="251" t="s">
        <v>294</v>
      </c>
      <c r="C160" s="258">
        <f>data!AE94</f>
        <v>0</v>
      </c>
      <c r="D160" s="258">
        <f>data!AF94</f>
        <v>0</v>
      </c>
      <c r="E160" s="258">
        <f>data!AG94</f>
        <v>0</v>
      </c>
      <c r="F160" s="258">
        <f>data!AH94</f>
        <v>0</v>
      </c>
      <c r="G160" s="258">
        <f>data!AI94</f>
        <v>0</v>
      </c>
      <c r="H160" s="258">
        <f>data!AJ94</f>
        <v>0</v>
      </c>
      <c r="I160" s="258">
        <f>data!AK94</f>
        <v>0</v>
      </c>
    </row>
    <row r="161" spans="1:9" ht="20.100000000000001" customHeight="1" x14ac:dyDescent="0.25">
      <c r="A161" s="244" t="s">
        <v>987</v>
      </c>
      <c r="B161" s="245"/>
      <c r="C161" s="245"/>
      <c r="D161" s="245"/>
      <c r="E161" s="245"/>
      <c r="F161" s="245"/>
      <c r="G161" s="245"/>
      <c r="H161" s="245"/>
      <c r="I161" s="244"/>
    </row>
    <row r="162" spans="1:9" ht="20.100000000000001" customHeight="1" x14ac:dyDescent="0.25">
      <c r="D162" s="247"/>
      <c r="I162" s="248" t="s">
        <v>1021</v>
      </c>
    </row>
    <row r="163" spans="1:9" ht="20.100000000000001" customHeight="1" x14ac:dyDescent="0.25">
      <c r="A163" s="247"/>
    </row>
    <row r="164" spans="1:9" ht="20.100000000000001" customHeight="1" x14ac:dyDescent="0.25">
      <c r="A164" s="249" t="str">
        <f>"Hospital: "&amp;data!C98</f>
        <v>Hospital: Othello Community Hospital</v>
      </c>
      <c r="G164" s="250"/>
      <c r="H164" s="249" t="str">
        <f>"FYE: "&amp;data!C96</f>
        <v>FYE: 12/31/2023</v>
      </c>
    </row>
    <row r="165" spans="1:9" ht="20.100000000000001" customHeight="1" x14ac:dyDescent="0.25">
      <c r="A165" s="243">
        <v>1</v>
      </c>
      <c r="B165" s="251" t="s">
        <v>236</v>
      </c>
      <c r="C165" s="253" t="s">
        <v>71</v>
      </c>
      <c r="D165" s="253" t="s">
        <v>72</v>
      </c>
      <c r="E165" s="253" t="s">
        <v>73</v>
      </c>
      <c r="F165" s="253" t="s">
        <v>74</v>
      </c>
      <c r="G165" s="253" t="s">
        <v>75</v>
      </c>
      <c r="H165" s="253" t="s">
        <v>76</v>
      </c>
      <c r="I165" s="253" t="s">
        <v>77</v>
      </c>
    </row>
    <row r="166" spans="1:9" ht="20.100000000000001" customHeight="1" x14ac:dyDescent="0.25">
      <c r="A166" s="254">
        <v>2</v>
      </c>
      <c r="B166" s="255" t="s">
        <v>989</v>
      </c>
      <c r="C166" s="257" t="s">
        <v>150</v>
      </c>
      <c r="D166" s="257" t="s">
        <v>151</v>
      </c>
      <c r="E166" s="257" t="s">
        <v>137</v>
      </c>
      <c r="F166" s="257" t="s">
        <v>152</v>
      </c>
      <c r="G166" s="257" t="s">
        <v>1022</v>
      </c>
      <c r="H166" s="257" t="s">
        <v>154</v>
      </c>
      <c r="I166" s="257" t="s">
        <v>155</v>
      </c>
    </row>
    <row r="167" spans="1:9" ht="20.100000000000001" customHeight="1" x14ac:dyDescent="0.25">
      <c r="A167" s="254"/>
      <c r="B167" s="255"/>
      <c r="C167" s="257" t="s">
        <v>199</v>
      </c>
      <c r="D167" s="257" t="s">
        <v>199</v>
      </c>
      <c r="E167" s="257" t="s">
        <v>1023</v>
      </c>
      <c r="F167" s="257" t="s">
        <v>209</v>
      </c>
      <c r="G167" s="257" t="s">
        <v>148</v>
      </c>
      <c r="H167" s="256" t="s">
        <v>1024</v>
      </c>
      <c r="I167" s="257" t="s">
        <v>196</v>
      </c>
    </row>
    <row r="168" spans="1:9" ht="20.100000000000001" customHeight="1" x14ac:dyDescent="0.25">
      <c r="A168" s="243">
        <v>3</v>
      </c>
      <c r="B168" s="251" t="s">
        <v>993</v>
      </c>
      <c r="C168" s="253" t="s">
        <v>253</v>
      </c>
      <c r="D168" s="253" t="s">
        <v>253</v>
      </c>
      <c r="E168" s="253" t="s">
        <v>244</v>
      </c>
      <c r="F168" s="253" t="s">
        <v>254</v>
      </c>
      <c r="G168" s="253" t="s">
        <v>255</v>
      </c>
      <c r="H168" s="253" t="s">
        <v>256</v>
      </c>
      <c r="I168" s="253" t="s">
        <v>255</v>
      </c>
    </row>
    <row r="169" spans="1:9" ht="20.100000000000001" customHeight="1" x14ac:dyDescent="0.25">
      <c r="A169" s="243">
        <v>4</v>
      </c>
      <c r="B169" s="251" t="s">
        <v>261</v>
      </c>
      <c r="C169" s="251">
        <f>data!AL59</f>
        <v>0</v>
      </c>
      <c r="D169" s="251">
        <f>data!AM59</f>
        <v>0</v>
      </c>
      <c r="E169" s="251">
        <f>data!AN59</f>
        <v>0</v>
      </c>
      <c r="F169" s="251">
        <f>data!AO59</f>
        <v>0</v>
      </c>
      <c r="G169" s="251">
        <f>data!AP59</f>
        <v>0</v>
      </c>
      <c r="H169" s="251">
        <f>data!AQ59</f>
        <v>0</v>
      </c>
      <c r="I169" s="251">
        <f>data!AR59</f>
        <v>0</v>
      </c>
    </row>
    <row r="170" spans="1:9" ht="20.100000000000001" customHeight="1" x14ac:dyDescent="0.25">
      <c r="A170" s="243">
        <v>5</v>
      </c>
      <c r="B170" s="251" t="s">
        <v>262</v>
      </c>
      <c r="C170" s="258">
        <f>data!AL60</f>
        <v>0</v>
      </c>
      <c r="D170" s="258">
        <f>data!AM60</f>
        <v>0</v>
      </c>
      <c r="E170" s="258">
        <f>data!AN60</f>
        <v>0</v>
      </c>
      <c r="F170" s="258">
        <f>data!AO60</f>
        <v>0</v>
      </c>
      <c r="G170" s="258">
        <f>data!AP60</f>
        <v>0</v>
      </c>
      <c r="H170" s="258">
        <f>data!AQ60</f>
        <v>0</v>
      </c>
      <c r="I170" s="258">
        <f>data!AR60</f>
        <v>0</v>
      </c>
    </row>
    <row r="171" spans="1:9" ht="20.100000000000001" customHeight="1" x14ac:dyDescent="0.25">
      <c r="A171" s="243">
        <v>6</v>
      </c>
      <c r="B171" s="251" t="s">
        <v>263</v>
      </c>
      <c r="C171" s="251">
        <f>data!AL61</f>
        <v>0</v>
      </c>
      <c r="D171" s="251">
        <f>data!AM61</f>
        <v>0</v>
      </c>
      <c r="E171" s="251">
        <f>data!AN61</f>
        <v>0</v>
      </c>
      <c r="F171" s="251">
        <f>data!AO61</f>
        <v>0</v>
      </c>
      <c r="G171" s="251">
        <f>data!AP61</f>
        <v>0</v>
      </c>
      <c r="H171" s="251">
        <f>data!AQ61</f>
        <v>0</v>
      </c>
      <c r="I171" s="251">
        <f>data!AR61</f>
        <v>0</v>
      </c>
    </row>
    <row r="172" spans="1:9" ht="20.100000000000001" customHeight="1" x14ac:dyDescent="0.25">
      <c r="A172" s="243">
        <v>7</v>
      </c>
      <c r="B172" s="251" t="s">
        <v>11</v>
      </c>
      <c r="C172" s="251">
        <f>data!AL62</f>
        <v>0</v>
      </c>
      <c r="D172" s="251">
        <f>data!AM62</f>
        <v>0</v>
      </c>
      <c r="E172" s="251">
        <f>data!AN62</f>
        <v>0</v>
      </c>
      <c r="F172" s="251">
        <f>data!AO62</f>
        <v>0</v>
      </c>
      <c r="G172" s="251">
        <f>data!AP62</f>
        <v>0</v>
      </c>
      <c r="H172" s="251">
        <f>data!AQ62</f>
        <v>0</v>
      </c>
      <c r="I172" s="251">
        <f>data!AR62</f>
        <v>0</v>
      </c>
    </row>
    <row r="173" spans="1:9" ht="20.100000000000001" customHeight="1" x14ac:dyDescent="0.25">
      <c r="A173" s="243">
        <v>8</v>
      </c>
      <c r="B173" s="251" t="s">
        <v>264</v>
      </c>
      <c r="C173" s="251">
        <f>data!AL63</f>
        <v>0</v>
      </c>
      <c r="D173" s="251">
        <f>data!AM63</f>
        <v>0</v>
      </c>
      <c r="E173" s="251">
        <f>data!AN63</f>
        <v>0</v>
      </c>
      <c r="F173" s="251">
        <f>data!AO63</f>
        <v>0</v>
      </c>
      <c r="G173" s="251">
        <f>data!AP63</f>
        <v>0</v>
      </c>
      <c r="H173" s="251">
        <f>data!AQ63</f>
        <v>0</v>
      </c>
      <c r="I173" s="251">
        <f>data!AR63</f>
        <v>0</v>
      </c>
    </row>
    <row r="174" spans="1:9" ht="20.100000000000001" customHeight="1" x14ac:dyDescent="0.25">
      <c r="A174" s="243">
        <v>9</v>
      </c>
      <c r="B174" s="251" t="s">
        <v>265</v>
      </c>
      <c r="C174" s="251">
        <f>data!AL64</f>
        <v>0</v>
      </c>
      <c r="D174" s="251">
        <f>data!AM64</f>
        <v>0</v>
      </c>
      <c r="E174" s="251">
        <f>data!AN64</f>
        <v>0</v>
      </c>
      <c r="F174" s="251">
        <f>data!AO64</f>
        <v>0</v>
      </c>
      <c r="G174" s="251">
        <f>data!AP64</f>
        <v>0</v>
      </c>
      <c r="H174" s="251">
        <f>data!AQ64</f>
        <v>0</v>
      </c>
      <c r="I174" s="251">
        <f>data!AR64</f>
        <v>0</v>
      </c>
    </row>
    <row r="175" spans="1:9" ht="20.100000000000001" customHeight="1" x14ac:dyDescent="0.25">
      <c r="A175" s="243">
        <v>10</v>
      </c>
      <c r="B175" s="251" t="s">
        <v>511</v>
      </c>
      <c r="C175" s="251">
        <f>data!AL65</f>
        <v>0</v>
      </c>
      <c r="D175" s="251">
        <f>data!AM65</f>
        <v>0</v>
      </c>
      <c r="E175" s="251">
        <f>data!AN65</f>
        <v>0</v>
      </c>
      <c r="F175" s="251">
        <f>data!AO65</f>
        <v>0</v>
      </c>
      <c r="G175" s="251">
        <f>data!AP65</f>
        <v>0</v>
      </c>
      <c r="H175" s="251">
        <f>data!AQ65</f>
        <v>0</v>
      </c>
      <c r="I175" s="251">
        <f>data!AR65</f>
        <v>0</v>
      </c>
    </row>
    <row r="176" spans="1:9" ht="20.100000000000001" customHeight="1" x14ac:dyDescent="0.25">
      <c r="A176" s="243">
        <v>11</v>
      </c>
      <c r="B176" s="251" t="s">
        <v>512</v>
      </c>
      <c r="C176" s="251">
        <f>data!AL66</f>
        <v>0</v>
      </c>
      <c r="D176" s="251">
        <f>data!AM66</f>
        <v>0</v>
      </c>
      <c r="E176" s="251">
        <f>data!AN66</f>
        <v>0</v>
      </c>
      <c r="F176" s="251">
        <f>data!AO66</f>
        <v>0</v>
      </c>
      <c r="G176" s="251">
        <f>data!AP66</f>
        <v>0</v>
      </c>
      <c r="H176" s="251">
        <f>data!AQ66</f>
        <v>0</v>
      </c>
      <c r="I176" s="251">
        <f>data!AR66</f>
        <v>0</v>
      </c>
    </row>
    <row r="177" spans="1:9" ht="20.100000000000001" customHeight="1" x14ac:dyDescent="0.25">
      <c r="A177" s="243">
        <v>12</v>
      </c>
      <c r="B177" s="251" t="s">
        <v>16</v>
      </c>
      <c r="C177" s="251">
        <f>data!AL67</f>
        <v>0</v>
      </c>
      <c r="D177" s="251">
        <f>data!AM67</f>
        <v>0</v>
      </c>
      <c r="E177" s="251">
        <f>data!AN67</f>
        <v>0</v>
      </c>
      <c r="F177" s="251">
        <f>data!AO67</f>
        <v>0</v>
      </c>
      <c r="G177" s="251">
        <f>data!AP67</f>
        <v>0</v>
      </c>
      <c r="H177" s="251">
        <f>data!AQ67</f>
        <v>0</v>
      </c>
      <c r="I177" s="251">
        <f>data!AR67</f>
        <v>0</v>
      </c>
    </row>
    <row r="178" spans="1:9" ht="20.100000000000001" customHeight="1" x14ac:dyDescent="0.25">
      <c r="A178" s="243">
        <v>13</v>
      </c>
      <c r="B178" s="251" t="s">
        <v>994</v>
      </c>
      <c r="C178" s="251">
        <f>data!AL68</f>
        <v>0</v>
      </c>
      <c r="D178" s="251">
        <f>data!AM68</f>
        <v>0</v>
      </c>
      <c r="E178" s="251">
        <f>data!AN68</f>
        <v>0</v>
      </c>
      <c r="F178" s="251">
        <f>data!AO68</f>
        <v>0</v>
      </c>
      <c r="G178" s="251">
        <f>data!AP68</f>
        <v>0</v>
      </c>
      <c r="H178" s="251">
        <f>data!AQ68</f>
        <v>0</v>
      </c>
      <c r="I178" s="251">
        <f>data!AR68</f>
        <v>0</v>
      </c>
    </row>
    <row r="179" spans="1:9" ht="20.100000000000001" customHeight="1" x14ac:dyDescent="0.25">
      <c r="A179" s="243">
        <v>14</v>
      </c>
      <c r="B179" s="251" t="s">
        <v>995</v>
      </c>
      <c r="C179" s="251">
        <f>data!AL69</f>
        <v>0</v>
      </c>
      <c r="D179" s="251">
        <f>data!AM69</f>
        <v>0</v>
      </c>
      <c r="E179" s="251">
        <f>data!AN69</f>
        <v>0</v>
      </c>
      <c r="F179" s="251">
        <f>data!AO69</f>
        <v>0</v>
      </c>
      <c r="G179" s="251">
        <f>data!AP69</f>
        <v>0</v>
      </c>
      <c r="H179" s="251">
        <f>data!AQ69</f>
        <v>0</v>
      </c>
      <c r="I179" s="251">
        <f>data!AR69</f>
        <v>0</v>
      </c>
    </row>
    <row r="180" spans="1:9" ht="20.100000000000001" customHeight="1" x14ac:dyDescent="0.25">
      <c r="A180" s="243">
        <v>15</v>
      </c>
      <c r="B180" s="251" t="s">
        <v>284</v>
      </c>
      <c r="C180" s="251">
        <f>-data!AL84</f>
        <v>0</v>
      </c>
      <c r="D180" s="251">
        <f>-data!AM84</f>
        <v>0</v>
      </c>
      <c r="E180" s="251">
        <f>-data!AN84</f>
        <v>0</v>
      </c>
      <c r="F180" s="251">
        <f>-data!AO84</f>
        <v>0</v>
      </c>
      <c r="G180" s="251">
        <f>-data!AP84</f>
        <v>0</v>
      </c>
      <c r="H180" s="251">
        <f>-data!AQ84</f>
        <v>0</v>
      </c>
      <c r="I180" s="251">
        <f>-data!AR84</f>
        <v>0</v>
      </c>
    </row>
    <row r="181" spans="1:9" ht="20.100000000000001" customHeight="1" x14ac:dyDescent="0.25">
      <c r="A181" s="243">
        <v>16</v>
      </c>
      <c r="B181" s="259" t="s">
        <v>996</v>
      </c>
      <c r="C181" s="251">
        <f>data!AL85</f>
        <v>0</v>
      </c>
      <c r="D181" s="251">
        <f>data!AM85</f>
        <v>0</v>
      </c>
      <c r="E181" s="251">
        <f>data!AN85</f>
        <v>0</v>
      </c>
      <c r="F181" s="251">
        <f>data!AO85</f>
        <v>0</v>
      </c>
      <c r="G181" s="251">
        <f>data!AP85</f>
        <v>0</v>
      </c>
      <c r="H181" s="251">
        <f>data!AQ85</f>
        <v>0</v>
      </c>
      <c r="I181" s="251">
        <f>data!AR85</f>
        <v>0</v>
      </c>
    </row>
    <row r="182" spans="1:9" ht="20.100000000000001" customHeight="1" x14ac:dyDescent="0.25">
      <c r="A182" s="243">
        <v>17</v>
      </c>
      <c r="B182" s="251" t="s">
        <v>286</v>
      </c>
      <c r="C182" s="261"/>
      <c r="D182" s="261"/>
      <c r="E182" s="261"/>
      <c r="F182" s="261"/>
      <c r="G182" s="261"/>
      <c r="H182" s="261"/>
      <c r="I182" s="261"/>
    </row>
    <row r="183" spans="1:9" ht="20.100000000000001" customHeight="1" x14ac:dyDescent="0.25">
      <c r="A183" s="243">
        <v>18</v>
      </c>
      <c r="B183" s="251" t="s">
        <v>997</v>
      </c>
      <c r="C183" s="259">
        <f>+data!M703</f>
        <v>0</v>
      </c>
      <c r="D183" s="259">
        <f>+data!M704</f>
        <v>0</v>
      </c>
      <c r="E183" s="259">
        <f>+data!M705</f>
        <v>0</v>
      </c>
      <c r="F183" s="259">
        <f>+data!M706</f>
        <v>0</v>
      </c>
      <c r="G183" s="259">
        <f>+data!M707</f>
        <v>0</v>
      </c>
      <c r="H183" s="259">
        <f>+data!M708</f>
        <v>0</v>
      </c>
      <c r="I183" s="259">
        <f>+data!M709</f>
        <v>0</v>
      </c>
    </row>
    <row r="184" spans="1:9" ht="20.100000000000001" customHeight="1" x14ac:dyDescent="0.25">
      <c r="A184" s="243">
        <v>19</v>
      </c>
      <c r="B184" s="259" t="s">
        <v>998</v>
      </c>
      <c r="C184" s="251">
        <f>data!AL87</f>
        <v>0</v>
      </c>
      <c r="D184" s="251">
        <f>data!AM87</f>
        <v>0</v>
      </c>
      <c r="E184" s="251">
        <f>data!AN87</f>
        <v>0</v>
      </c>
      <c r="F184" s="251">
        <f>data!AO87</f>
        <v>0</v>
      </c>
      <c r="G184" s="251">
        <f>data!AP87</f>
        <v>0</v>
      </c>
      <c r="H184" s="251">
        <f>data!AQ87</f>
        <v>0</v>
      </c>
      <c r="I184" s="251">
        <f>data!AR87</f>
        <v>0</v>
      </c>
    </row>
    <row r="185" spans="1:9" ht="20.100000000000001" customHeight="1" x14ac:dyDescent="0.25">
      <c r="A185" s="243">
        <v>20</v>
      </c>
      <c r="B185" s="259" t="s">
        <v>999</v>
      </c>
      <c r="C185" s="251">
        <f>data!AL88</f>
        <v>0</v>
      </c>
      <c r="D185" s="251">
        <f>data!AM88</f>
        <v>0</v>
      </c>
      <c r="E185" s="251">
        <f>data!AN88</f>
        <v>0</v>
      </c>
      <c r="F185" s="251">
        <f>data!AO88</f>
        <v>0</v>
      </c>
      <c r="G185" s="251">
        <f>data!AP88</f>
        <v>0</v>
      </c>
      <c r="H185" s="251">
        <f>data!AQ88</f>
        <v>0</v>
      </c>
      <c r="I185" s="251">
        <f>data!AR88</f>
        <v>0</v>
      </c>
    </row>
    <row r="186" spans="1:9" ht="20.100000000000001" customHeight="1" x14ac:dyDescent="0.25">
      <c r="A186" s="243">
        <v>21</v>
      </c>
      <c r="B186" s="259" t="s">
        <v>1000</v>
      </c>
      <c r="C186" s="251">
        <f>data!AL89</f>
        <v>0</v>
      </c>
      <c r="D186" s="251">
        <f>data!AM89</f>
        <v>0</v>
      </c>
      <c r="E186" s="251">
        <f>data!AN89</f>
        <v>0</v>
      </c>
      <c r="F186" s="251">
        <f>data!AO89</f>
        <v>0</v>
      </c>
      <c r="G186" s="251">
        <f>data!AP89</f>
        <v>0</v>
      </c>
      <c r="H186" s="251">
        <f>data!AQ89</f>
        <v>0</v>
      </c>
      <c r="I186" s="251">
        <f>data!AR89</f>
        <v>0</v>
      </c>
    </row>
    <row r="187" spans="1:9" ht="20.100000000000001" customHeight="1" x14ac:dyDescent="0.25">
      <c r="A187" s="243" t="s">
        <v>1001</v>
      </c>
      <c r="B187" s="251"/>
      <c r="C187" s="261"/>
      <c r="D187" s="261"/>
      <c r="E187" s="261"/>
      <c r="F187" s="261"/>
      <c r="G187" s="261"/>
      <c r="H187" s="261"/>
      <c r="I187" s="261"/>
    </row>
    <row r="188" spans="1:9" ht="20.100000000000001" customHeight="1" x14ac:dyDescent="0.25">
      <c r="A188" s="243">
        <v>22</v>
      </c>
      <c r="B188" s="251" t="s">
        <v>1002</v>
      </c>
      <c r="C188" s="251">
        <f>data!AL90</f>
        <v>0</v>
      </c>
      <c r="D188" s="251">
        <f>data!AM90</f>
        <v>0</v>
      </c>
      <c r="E188" s="251">
        <f>data!AN90</f>
        <v>0</v>
      </c>
      <c r="F188" s="251">
        <f>data!AO90</f>
        <v>0</v>
      </c>
      <c r="G188" s="251">
        <f>data!AP90</f>
        <v>0</v>
      </c>
      <c r="H188" s="251">
        <f>data!AQ90</f>
        <v>0</v>
      </c>
      <c r="I188" s="251">
        <f>data!AR90</f>
        <v>0</v>
      </c>
    </row>
    <row r="189" spans="1:9" ht="20.100000000000001" customHeight="1" x14ac:dyDescent="0.25">
      <c r="A189" s="243">
        <v>23</v>
      </c>
      <c r="B189" s="251" t="s">
        <v>1003</v>
      </c>
      <c r="C189" s="251">
        <f>data!AL91</f>
        <v>0</v>
      </c>
      <c r="D189" s="251">
        <f>data!AM91</f>
        <v>0</v>
      </c>
      <c r="E189" s="251">
        <f>data!AN91</f>
        <v>0</v>
      </c>
      <c r="F189" s="251">
        <f>data!AO91</f>
        <v>0</v>
      </c>
      <c r="G189" s="251">
        <f>data!AP91</f>
        <v>0</v>
      </c>
      <c r="H189" s="251">
        <f>data!AQ91</f>
        <v>0</v>
      </c>
      <c r="I189" s="251">
        <f>data!AR91</f>
        <v>0</v>
      </c>
    </row>
    <row r="190" spans="1:9" ht="20.100000000000001" customHeight="1" x14ac:dyDescent="0.25">
      <c r="A190" s="243">
        <v>24</v>
      </c>
      <c r="B190" s="251" t="s">
        <v>1004</v>
      </c>
      <c r="C190" s="251">
        <f>data!AL92</f>
        <v>0</v>
      </c>
      <c r="D190" s="251">
        <f>data!AM92</f>
        <v>0</v>
      </c>
      <c r="E190" s="251">
        <f>data!AN92</f>
        <v>0</v>
      </c>
      <c r="F190" s="251">
        <f>data!AO92</f>
        <v>0</v>
      </c>
      <c r="G190" s="251">
        <f>data!AP92</f>
        <v>0</v>
      </c>
      <c r="H190" s="251">
        <f>data!AQ92</f>
        <v>0</v>
      </c>
      <c r="I190" s="251">
        <f>data!AR92</f>
        <v>0</v>
      </c>
    </row>
    <row r="191" spans="1:9" ht="20.100000000000001" customHeight="1" x14ac:dyDescent="0.25">
      <c r="A191" s="243">
        <v>25</v>
      </c>
      <c r="B191" s="251" t="s">
        <v>1005</v>
      </c>
      <c r="C191" s="251">
        <f>data!AL93</f>
        <v>0</v>
      </c>
      <c r="D191" s="251">
        <f>data!AM93</f>
        <v>0</v>
      </c>
      <c r="E191" s="251">
        <f>data!AN93</f>
        <v>0</v>
      </c>
      <c r="F191" s="251">
        <f>data!AO93</f>
        <v>0</v>
      </c>
      <c r="G191" s="251">
        <f>data!AP93</f>
        <v>0</v>
      </c>
      <c r="H191" s="251">
        <f>data!AQ93</f>
        <v>0</v>
      </c>
      <c r="I191" s="251">
        <f>data!AR93</f>
        <v>0</v>
      </c>
    </row>
    <row r="192" spans="1:9" ht="20.100000000000001" customHeight="1" x14ac:dyDescent="0.25">
      <c r="A192" s="243">
        <v>26</v>
      </c>
      <c r="B192" s="251" t="s">
        <v>294</v>
      </c>
      <c r="C192" s="258">
        <f>data!AL94</f>
        <v>0</v>
      </c>
      <c r="D192" s="258">
        <f>data!AM94</f>
        <v>0</v>
      </c>
      <c r="E192" s="258">
        <f>data!AN94</f>
        <v>0</v>
      </c>
      <c r="F192" s="258">
        <f>data!AO94</f>
        <v>0</v>
      </c>
      <c r="G192" s="258">
        <f>data!AP94</f>
        <v>0</v>
      </c>
      <c r="H192" s="258">
        <f>data!AQ94</f>
        <v>0</v>
      </c>
      <c r="I192" s="258">
        <f>data!AR94</f>
        <v>0</v>
      </c>
    </row>
    <row r="193" spans="1:9" ht="20.100000000000001" customHeight="1" x14ac:dyDescent="0.25">
      <c r="A193" s="244" t="s">
        <v>987</v>
      </c>
      <c r="B193" s="245"/>
      <c r="C193" s="245"/>
      <c r="D193" s="245"/>
      <c r="E193" s="245"/>
      <c r="F193" s="245"/>
      <c r="G193" s="245"/>
      <c r="H193" s="245"/>
      <c r="I193" s="244"/>
    </row>
    <row r="194" spans="1:9" ht="20.100000000000001" customHeight="1" x14ac:dyDescent="0.25">
      <c r="D194" s="247"/>
      <c r="I194" s="248" t="s">
        <v>1025</v>
      </c>
    </row>
    <row r="195" spans="1:9" ht="20.100000000000001" customHeight="1" x14ac:dyDescent="0.25">
      <c r="A195" s="247"/>
    </row>
    <row r="196" spans="1:9" ht="20.100000000000001" customHeight="1" x14ac:dyDescent="0.25">
      <c r="A196" s="249" t="str">
        <f>"Hospital: "&amp;data!C98</f>
        <v>Hospital: Othello Community Hospital</v>
      </c>
      <c r="G196" s="250"/>
      <c r="H196" s="249" t="str">
        <f>"FYE: "&amp;data!C96</f>
        <v>FYE: 12/31/2023</v>
      </c>
    </row>
    <row r="197" spans="1:9" ht="20.100000000000001" customHeight="1" x14ac:dyDescent="0.25">
      <c r="A197" s="243">
        <v>1</v>
      </c>
      <c r="B197" s="251" t="s">
        <v>236</v>
      </c>
      <c r="C197" s="253" t="s">
        <v>78</v>
      </c>
      <c r="D197" s="253" t="s">
        <v>79</v>
      </c>
      <c r="E197" s="253" t="s">
        <v>80</v>
      </c>
      <c r="F197" s="253" t="s">
        <v>81</v>
      </c>
      <c r="G197" s="253" t="s">
        <v>82</v>
      </c>
      <c r="H197" s="253" t="s">
        <v>83</v>
      </c>
      <c r="I197" s="253" t="s">
        <v>84</v>
      </c>
    </row>
    <row r="198" spans="1:9" ht="20.100000000000001" customHeight="1" x14ac:dyDescent="0.25">
      <c r="A198" s="254">
        <v>2</v>
      </c>
      <c r="B198" s="255" t="s">
        <v>989</v>
      </c>
      <c r="C198" s="257"/>
      <c r="D198" s="257" t="s">
        <v>157</v>
      </c>
      <c r="E198" s="257" t="s">
        <v>158</v>
      </c>
      <c r="F198" s="257" t="s">
        <v>159</v>
      </c>
      <c r="G198" s="257" t="s">
        <v>1026</v>
      </c>
      <c r="H198" s="257" t="s">
        <v>161</v>
      </c>
      <c r="I198" s="257"/>
    </row>
    <row r="199" spans="1:9" ht="20.100000000000001" customHeight="1" x14ac:dyDescent="0.25">
      <c r="A199" s="254"/>
      <c r="B199" s="255"/>
      <c r="C199" s="257" t="s">
        <v>156</v>
      </c>
      <c r="D199" s="257" t="s">
        <v>258</v>
      </c>
      <c r="E199" s="257" t="s">
        <v>1027</v>
      </c>
      <c r="F199" s="257" t="s">
        <v>213</v>
      </c>
      <c r="G199" s="257" t="s">
        <v>228</v>
      </c>
      <c r="H199" s="257" t="s">
        <v>215</v>
      </c>
      <c r="I199" s="257" t="s">
        <v>162</v>
      </c>
    </row>
    <row r="200" spans="1:9" ht="20.100000000000001" customHeight="1" x14ac:dyDescent="0.25">
      <c r="A200" s="243">
        <v>3</v>
      </c>
      <c r="B200" s="251" t="s">
        <v>993</v>
      </c>
      <c r="C200" s="253" t="s">
        <v>253</v>
      </c>
      <c r="D200" s="253" t="s">
        <v>258</v>
      </c>
      <c r="E200" s="253" t="s">
        <v>255</v>
      </c>
      <c r="F200" s="263"/>
      <c r="G200" s="263"/>
      <c r="H200" s="263"/>
      <c r="I200" s="253" t="s">
        <v>259</v>
      </c>
    </row>
    <row r="201" spans="1:9" ht="20.100000000000001" customHeight="1" x14ac:dyDescent="0.25">
      <c r="A201" s="243">
        <v>4</v>
      </c>
      <c r="B201" s="251" t="s">
        <v>261</v>
      </c>
      <c r="C201" s="251">
        <f>data!AS59</f>
        <v>0</v>
      </c>
      <c r="D201" s="251">
        <f>data!AT59</f>
        <v>0</v>
      </c>
      <c r="E201" s="251">
        <f>data!AU59</f>
        <v>0</v>
      </c>
      <c r="F201" s="263"/>
      <c r="G201" s="263"/>
      <c r="H201" s="263"/>
      <c r="I201" s="251">
        <f>data!AY59</f>
        <v>0</v>
      </c>
    </row>
    <row r="202" spans="1:9" ht="20.100000000000001" customHeight="1" x14ac:dyDescent="0.25">
      <c r="A202" s="243">
        <v>5</v>
      </c>
      <c r="B202" s="251" t="s">
        <v>262</v>
      </c>
      <c r="C202" s="258">
        <f>data!AS60</f>
        <v>0</v>
      </c>
      <c r="D202" s="258">
        <f>data!AT60</f>
        <v>0</v>
      </c>
      <c r="E202" s="258">
        <f>data!AU60</f>
        <v>0</v>
      </c>
      <c r="F202" s="258">
        <f>data!AV60</f>
        <v>0</v>
      </c>
      <c r="G202" s="258">
        <f>data!AW60</f>
        <v>0</v>
      </c>
      <c r="H202" s="258">
        <f>data!AX60</f>
        <v>0</v>
      </c>
      <c r="I202" s="258">
        <f>data!AY60</f>
        <v>0</v>
      </c>
    </row>
    <row r="203" spans="1:9" ht="20.100000000000001" customHeight="1" x14ac:dyDescent="0.25">
      <c r="A203" s="243">
        <v>6</v>
      </c>
      <c r="B203" s="251" t="s">
        <v>263</v>
      </c>
      <c r="C203" s="251">
        <f>data!AS61</f>
        <v>0</v>
      </c>
      <c r="D203" s="251">
        <f>data!AT61</f>
        <v>0</v>
      </c>
      <c r="E203" s="251">
        <f>data!AU61</f>
        <v>0</v>
      </c>
      <c r="F203" s="251">
        <f>data!AV61</f>
        <v>0</v>
      </c>
      <c r="G203" s="251">
        <f>data!AW61</f>
        <v>0</v>
      </c>
      <c r="H203" s="251">
        <f>data!AX61</f>
        <v>0</v>
      </c>
      <c r="I203" s="251">
        <f>data!AY61</f>
        <v>0</v>
      </c>
    </row>
    <row r="204" spans="1:9" ht="20.100000000000001" customHeight="1" x14ac:dyDescent="0.25">
      <c r="A204" s="243">
        <v>7</v>
      </c>
      <c r="B204" s="251" t="s">
        <v>11</v>
      </c>
      <c r="C204" s="251">
        <f>data!AS62</f>
        <v>0</v>
      </c>
      <c r="D204" s="251">
        <f>data!AT62</f>
        <v>0</v>
      </c>
      <c r="E204" s="251">
        <f>data!AU62</f>
        <v>0</v>
      </c>
      <c r="F204" s="251">
        <f>data!AV62</f>
        <v>0</v>
      </c>
      <c r="G204" s="251">
        <f>data!AW62</f>
        <v>0</v>
      </c>
      <c r="H204" s="251">
        <f>data!AX62</f>
        <v>0</v>
      </c>
      <c r="I204" s="251">
        <f>data!AY62</f>
        <v>0</v>
      </c>
    </row>
    <row r="205" spans="1:9" ht="20.100000000000001" customHeight="1" x14ac:dyDescent="0.25">
      <c r="A205" s="243">
        <v>8</v>
      </c>
      <c r="B205" s="251" t="s">
        <v>264</v>
      </c>
      <c r="C205" s="251">
        <f>data!AS63</f>
        <v>0</v>
      </c>
      <c r="D205" s="251">
        <f>data!AT63</f>
        <v>0</v>
      </c>
      <c r="E205" s="251">
        <f>data!AU63</f>
        <v>0</v>
      </c>
      <c r="F205" s="251">
        <f>data!AV63</f>
        <v>0</v>
      </c>
      <c r="G205" s="251">
        <f>data!AW63</f>
        <v>0</v>
      </c>
      <c r="H205" s="251">
        <f>data!AX63</f>
        <v>0</v>
      </c>
      <c r="I205" s="251">
        <f>data!AY63</f>
        <v>0</v>
      </c>
    </row>
    <row r="206" spans="1:9" ht="20.100000000000001" customHeight="1" x14ac:dyDescent="0.25">
      <c r="A206" s="243">
        <v>9</v>
      </c>
      <c r="B206" s="251" t="s">
        <v>265</v>
      </c>
      <c r="C206" s="251">
        <f>data!AS64</f>
        <v>0</v>
      </c>
      <c r="D206" s="251">
        <f>data!AT64</f>
        <v>0</v>
      </c>
      <c r="E206" s="251">
        <f>data!AU64</f>
        <v>0</v>
      </c>
      <c r="F206" s="251">
        <f>data!AV64</f>
        <v>2866.16</v>
      </c>
      <c r="G206" s="251">
        <f>data!AW64</f>
        <v>0</v>
      </c>
      <c r="H206" s="251">
        <f>data!AX64</f>
        <v>0</v>
      </c>
      <c r="I206" s="251">
        <f>data!AY64</f>
        <v>0</v>
      </c>
    </row>
    <row r="207" spans="1:9" ht="20.100000000000001" customHeight="1" x14ac:dyDescent="0.25">
      <c r="A207" s="243">
        <v>10</v>
      </c>
      <c r="B207" s="251" t="s">
        <v>511</v>
      </c>
      <c r="C207" s="251">
        <f>data!AS65</f>
        <v>0</v>
      </c>
      <c r="D207" s="251">
        <f>data!AT65</f>
        <v>0</v>
      </c>
      <c r="E207" s="251">
        <f>data!AU65</f>
        <v>0</v>
      </c>
      <c r="F207" s="251">
        <f>data!AV65</f>
        <v>0</v>
      </c>
      <c r="G207" s="251">
        <f>data!AW65</f>
        <v>0</v>
      </c>
      <c r="H207" s="251">
        <f>data!AX65</f>
        <v>0</v>
      </c>
      <c r="I207" s="251">
        <f>data!AY65</f>
        <v>0</v>
      </c>
    </row>
    <row r="208" spans="1:9" ht="20.100000000000001" customHeight="1" x14ac:dyDescent="0.25">
      <c r="A208" s="243">
        <v>11</v>
      </c>
      <c r="B208" s="251" t="s">
        <v>512</v>
      </c>
      <c r="C208" s="251">
        <f>data!AS66</f>
        <v>0</v>
      </c>
      <c r="D208" s="251">
        <f>data!AT66</f>
        <v>0</v>
      </c>
      <c r="E208" s="251">
        <f>data!AU66</f>
        <v>0</v>
      </c>
      <c r="F208" s="251">
        <f>data!AV66</f>
        <v>429811</v>
      </c>
      <c r="G208" s="251">
        <f>data!AW66</f>
        <v>0</v>
      </c>
      <c r="H208" s="251">
        <f>data!AX66</f>
        <v>0</v>
      </c>
      <c r="I208" s="251">
        <f>data!AY66</f>
        <v>0</v>
      </c>
    </row>
    <row r="209" spans="1:9" ht="20.100000000000001" customHeight="1" x14ac:dyDescent="0.25">
      <c r="A209" s="243">
        <v>12</v>
      </c>
      <c r="B209" s="251" t="s">
        <v>16</v>
      </c>
      <c r="C209" s="251">
        <f>data!AS67</f>
        <v>0</v>
      </c>
      <c r="D209" s="251">
        <f>data!AT67</f>
        <v>0</v>
      </c>
      <c r="E209" s="251">
        <f>data!AU67</f>
        <v>0</v>
      </c>
      <c r="F209" s="251">
        <f>data!AV67</f>
        <v>21961</v>
      </c>
      <c r="G209" s="251">
        <f>data!AW67</f>
        <v>0</v>
      </c>
      <c r="H209" s="251">
        <f>data!AX67</f>
        <v>0</v>
      </c>
      <c r="I209" s="251">
        <f>data!AY67</f>
        <v>0</v>
      </c>
    </row>
    <row r="210" spans="1:9" ht="20.100000000000001" customHeight="1" x14ac:dyDescent="0.25">
      <c r="A210" s="243">
        <v>13</v>
      </c>
      <c r="B210" s="251" t="s">
        <v>994</v>
      </c>
      <c r="C210" s="251">
        <f>data!AS68</f>
        <v>0</v>
      </c>
      <c r="D210" s="251">
        <f>data!AT68</f>
        <v>0</v>
      </c>
      <c r="E210" s="251">
        <f>data!AU68</f>
        <v>0</v>
      </c>
      <c r="F210" s="251">
        <f>data!AV68</f>
        <v>0</v>
      </c>
      <c r="G210" s="251">
        <f>data!AW68</f>
        <v>0</v>
      </c>
      <c r="H210" s="251">
        <f>data!AX68</f>
        <v>0</v>
      </c>
      <c r="I210" s="251">
        <f>data!AY68</f>
        <v>0</v>
      </c>
    </row>
    <row r="211" spans="1:9" ht="20.100000000000001" customHeight="1" x14ac:dyDescent="0.25">
      <c r="A211" s="243">
        <v>14</v>
      </c>
      <c r="B211" s="251" t="s">
        <v>995</v>
      </c>
      <c r="C211" s="251">
        <f>data!AS69</f>
        <v>0</v>
      </c>
      <c r="D211" s="251">
        <f>data!AT69</f>
        <v>0</v>
      </c>
      <c r="E211" s="251">
        <f>data!AU69</f>
        <v>0</v>
      </c>
      <c r="F211" s="251">
        <f>data!AV69</f>
        <v>0</v>
      </c>
      <c r="G211" s="251">
        <f>data!AW69</f>
        <v>0</v>
      </c>
      <c r="H211" s="251">
        <f>data!AX69</f>
        <v>0</v>
      </c>
      <c r="I211" s="251">
        <f>data!AY69</f>
        <v>580.08000000000004</v>
      </c>
    </row>
    <row r="212" spans="1:9" ht="20.100000000000001" customHeight="1" x14ac:dyDescent="0.25">
      <c r="A212" s="243">
        <v>15</v>
      </c>
      <c r="B212" s="251" t="s">
        <v>284</v>
      </c>
      <c r="C212" s="251">
        <f>-data!AS84</f>
        <v>0</v>
      </c>
      <c r="D212" s="251">
        <f>-data!AT84</f>
        <v>0</v>
      </c>
      <c r="E212" s="251">
        <f>-data!AU84</f>
        <v>0</v>
      </c>
      <c r="F212" s="251">
        <f>-data!AV84</f>
        <v>0</v>
      </c>
      <c r="G212" s="251">
        <f>-data!AW84</f>
        <v>0</v>
      </c>
      <c r="H212" s="251">
        <f>-data!AX84</f>
        <v>0</v>
      </c>
      <c r="I212" s="251">
        <f>-data!AY84</f>
        <v>0</v>
      </c>
    </row>
    <row r="213" spans="1:9" ht="20.100000000000001" customHeight="1" x14ac:dyDescent="0.25">
      <c r="A213" s="243">
        <v>16</v>
      </c>
      <c r="B213" s="259" t="s">
        <v>996</v>
      </c>
      <c r="C213" s="251">
        <f>data!AS85</f>
        <v>0</v>
      </c>
      <c r="D213" s="251">
        <f>data!AT85</f>
        <v>0</v>
      </c>
      <c r="E213" s="251">
        <f>data!AU85</f>
        <v>0</v>
      </c>
      <c r="F213" s="251">
        <f>data!AV85</f>
        <v>454638.16</v>
      </c>
      <c r="G213" s="251">
        <f>data!AW85</f>
        <v>0</v>
      </c>
      <c r="H213" s="251">
        <f>data!AX85</f>
        <v>0</v>
      </c>
      <c r="I213" s="251">
        <f>data!AY85</f>
        <v>580.08000000000004</v>
      </c>
    </row>
    <row r="214" spans="1:9" ht="20.100000000000001" customHeight="1" x14ac:dyDescent="0.25">
      <c r="A214" s="243">
        <v>17</v>
      </c>
      <c r="B214" s="251" t="s">
        <v>286</v>
      </c>
      <c r="C214" s="261"/>
      <c r="D214" s="261"/>
      <c r="E214" s="261"/>
      <c r="F214" s="261"/>
      <c r="G214" s="261"/>
      <c r="H214" s="261"/>
      <c r="I214" s="261"/>
    </row>
    <row r="215" spans="1:9" ht="20.100000000000001" customHeight="1" x14ac:dyDescent="0.25">
      <c r="A215" s="243">
        <v>18</v>
      </c>
      <c r="B215" s="251" t="s">
        <v>997</v>
      </c>
      <c r="C215" s="259">
        <f>+data!M710</f>
        <v>0</v>
      </c>
      <c r="D215" s="259">
        <f>+data!M711</f>
        <v>0</v>
      </c>
      <c r="E215" s="259">
        <f>+data!M712</f>
        <v>0</v>
      </c>
      <c r="F215" s="259">
        <f>+data!M713</f>
        <v>198566</v>
      </c>
      <c r="G215" s="265"/>
      <c r="H215" s="251"/>
      <c r="I215" s="251"/>
    </row>
    <row r="216" spans="1:9" ht="20.100000000000001" customHeight="1" x14ac:dyDescent="0.25">
      <c r="A216" s="243">
        <v>19</v>
      </c>
      <c r="B216" s="259" t="s">
        <v>998</v>
      </c>
      <c r="C216" s="251">
        <f>data!AS87</f>
        <v>0</v>
      </c>
      <c r="D216" s="251">
        <f>data!AT87</f>
        <v>0</v>
      </c>
      <c r="E216" s="251">
        <f>data!AU87</f>
        <v>0</v>
      </c>
      <c r="F216" s="251">
        <f>data!AV87</f>
        <v>0</v>
      </c>
      <c r="G216" s="266" t="str">
        <f>IF(data!AW87&gt;0,data!AW87,"")</f>
        <v>x</v>
      </c>
      <c r="H216" s="266" t="str">
        <f>IF(data!AX87&gt;0,data!AX87,"")</f>
        <v>x</v>
      </c>
      <c r="I216" s="266" t="str">
        <f>IF(data!AY87&gt;0,data!AY87,"")</f>
        <v>x</v>
      </c>
    </row>
    <row r="217" spans="1:9" ht="20.100000000000001" customHeight="1" x14ac:dyDescent="0.25">
      <c r="A217" s="243">
        <v>20</v>
      </c>
      <c r="B217" s="259" t="s">
        <v>999</v>
      </c>
      <c r="C217" s="251">
        <f>data!AS88</f>
        <v>0</v>
      </c>
      <c r="D217" s="251">
        <f>data!AT88</f>
        <v>0</v>
      </c>
      <c r="E217" s="251">
        <f>data!AU88</f>
        <v>0</v>
      </c>
      <c r="F217" s="251">
        <f>data!AV88</f>
        <v>783835.4</v>
      </c>
      <c r="G217" s="266" t="str">
        <f>IF(data!AW88&gt;0,data!AW88,"")</f>
        <v>x</v>
      </c>
      <c r="H217" s="266" t="str">
        <f>IF(data!AX88&gt;0,data!AX88,"")</f>
        <v>x</v>
      </c>
      <c r="I217" s="266" t="str">
        <f>IF(data!AY88&gt;0,data!AY88,"")</f>
        <v>x</v>
      </c>
    </row>
    <row r="218" spans="1:9" ht="20.100000000000001" customHeight="1" x14ac:dyDescent="0.25">
      <c r="A218" s="243">
        <v>21</v>
      </c>
      <c r="B218" s="259" t="s">
        <v>1000</v>
      </c>
      <c r="C218" s="251">
        <f>data!AS89</f>
        <v>0</v>
      </c>
      <c r="D218" s="251">
        <f>data!AT89</f>
        <v>0</v>
      </c>
      <c r="E218" s="251">
        <f>data!AU89</f>
        <v>0</v>
      </c>
      <c r="F218" s="251">
        <f>data!AV89</f>
        <v>783835.4</v>
      </c>
      <c r="G218" s="266" t="str">
        <f>IF(data!AW89&gt;0,data!AW89,"")</f>
        <v>x</v>
      </c>
      <c r="H218" s="266" t="str">
        <f>IF(data!AX89&gt;0,data!AX89,"")</f>
        <v>x</v>
      </c>
      <c r="I218" s="266" t="str">
        <f>IF(data!AY89&gt;0,data!AY89,"")</f>
        <v>x</v>
      </c>
    </row>
    <row r="219" spans="1:9" ht="20.100000000000001" customHeight="1" x14ac:dyDescent="0.25">
      <c r="A219" s="243" t="s">
        <v>1001</v>
      </c>
      <c r="B219" s="251"/>
      <c r="C219" s="261"/>
      <c r="D219" s="261"/>
      <c r="E219" s="261"/>
      <c r="F219" s="261"/>
      <c r="G219" s="261"/>
      <c r="H219" s="261"/>
      <c r="I219" s="261"/>
    </row>
    <row r="220" spans="1:9" ht="20.100000000000001" customHeight="1" x14ac:dyDescent="0.25">
      <c r="A220" s="243">
        <v>22</v>
      </c>
      <c r="B220" s="251" t="s">
        <v>1002</v>
      </c>
      <c r="C220" s="251">
        <f>data!AS90</f>
        <v>0</v>
      </c>
      <c r="D220" s="251">
        <f>data!AT90</f>
        <v>0</v>
      </c>
      <c r="E220" s="251">
        <f>data!AU90</f>
        <v>0</v>
      </c>
      <c r="F220" s="251">
        <f>data!AV90</f>
        <v>1120</v>
      </c>
      <c r="G220" s="251">
        <f>data!AW90</f>
        <v>0</v>
      </c>
      <c r="H220" s="251">
        <f>data!AX90</f>
        <v>0</v>
      </c>
      <c r="I220" s="251">
        <f>data!AY90</f>
        <v>0</v>
      </c>
    </row>
    <row r="221" spans="1:9" ht="20.100000000000001" customHeight="1" x14ac:dyDescent="0.25">
      <c r="A221" s="243">
        <v>23</v>
      </c>
      <c r="B221" s="251" t="s">
        <v>1003</v>
      </c>
      <c r="C221" s="251">
        <f>data!AS91</f>
        <v>0</v>
      </c>
      <c r="D221" s="251">
        <f>data!AT91</f>
        <v>0</v>
      </c>
      <c r="E221" s="251">
        <f>data!AU91</f>
        <v>0</v>
      </c>
      <c r="F221" s="251">
        <f>data!AV91</f>
        <v>0</v>
      </c>
      <c r="G221" s="251">
        <f>data!AW91</f>
        <v>0</v>
      </c>
      <c r="H221" s="266" t="str">
        <f>IF(data!AX91&gt;0,data!AX91,"")</f>
        <v>x</v>
      </c>
      <c r="I221" s="266" t="str">
        <f>IF(data!AY91&gt;0,data!AY91,"")</f>
        <v>x</v>
      </c>
    </row>
    <row r="222" spans="1:9" ht="20.100000000000001" customHeight="1" x14ac:dyDescent="0.25">
      <c r="A222" s="243">
        <v>24</v>
      </c>
      <c r="B222" s="251" t="s">
        <v>1004</v>
      </c>
      <c r="C222" s="251">
        <f>data!AS92</f>
        <v>0</v>
      </c>
      <c r="D222" s="251">
        <f>data!AT92</f>
        <v>0</v>
      </c>
      <c r="E222" s="251">
        <f>data!AU92</f>
        <v>0</v>
      </c>
      <c r="F222" s="251">
        <f>data!AV92</f>
        <v>138</v>
      </c>
      <c r="G222" s="251">
        <f>data!AW92</f>
        <v>0</v>
      </c>
      <c r="H222" s="266" t="str">
        <f>IF(data!AX92&gt;0,data!AX92,"")</f>
        <v>x</v>
      </c>
      <c r="I222" s="266" t="str">
        <f>IF(data!AY92&gt;0,data!AY92,"")</f>
        <v>x</v>
      </c>
    </row>
    <row r="223" spans="1:9" ht="20.100000000000001" customHeight="1" x14ac:dyDescent="0.25">
      <c r="A223" s="243">
        <v>25</v>
      </c>
      <c r="B223" s="251" t="s">
        <v>1005</v>
      </c>
      <c r="C223" s="251">
        <f>data!AS93</f>
        <v>0</v>
      </c>
      <c r="D223" s="251">
        <f>data!AT93</f>
        <v>0</v>
      </c>
      <c r="E223" s="251">
        <f>data!AU93</f>
        <v>0</v>
      </c>
      <c r="F223" s="251">
        <f>data!AV93</f>
        <v>1532</v>
      </c>
      <c r="G223" s="251">
        <f>data!AW93</f>
        <v>0</v>
      </c>
      <c r="H223" s="266" t="str">
        <f>IF(data!AX93&gt;0,data!AX93,"")</f>
        <v>x</v>
      </c>
      <c r="I223" s="266" t="str">
        <f>IF(data!AY93&gt;0,data!AY93,"")</f>
        <v>x</v>
      </c>
    </row>
    <row r="224" spans="1:9" ht="20.100000000000001" customHeight="1" x14ac:dyDescent="0.25">
      <c r="A224" s="243">
        <v>26</v>
      </c>
      <c r="B224" s="251" t="s">
        <v>294</v>
      </c>
      <c r="C224" s="258">
        <f>data!AS94</f>
        <v>0</v>
      </c>
      <c r="D224" s="258">
        <f>data!AT94</f>
        <v>0</v>
      </c>
      <c r="E224" s="258">
        <f>data!AU94</f>
        <v>0</v>
      </c>
      <c r="F224" s="258">
        <f>data!AV94</f>
        <v>0</v>
      </c>
      <c r="G224" s="266" t="str">
        <f>IF(data!AW94&gt;0,data!AW94,"")</f>
        <v>x</v>
      </c>
      <c r="H224" s="266" t="str">
        <f>IF(data!AX94&gt;0,data!AX94,"")</f>
        <v>x</v>
      </c>
      <c r="I224" s="266" t="str">
        <f>IF(data!AY94&gt;0,data!AY94,"")</f>
        <v>x</v>
      </c>
    </row>
    <row r="225" spans="1:9" ht="20.100000000000001" customHeight="1" x14ac:dyDescent="0.25">
      <c r="A225" s="244" t="s">
        <v>987</v>
      </c>
      <c r="B225" s="245"/>
      <c r="C225" s="245"/>
      <c r="D225" s="245"/>
      <c r="E225" s="245"/>
      <c r="F225" s="245"/>
      <c r="G225" s="245"/>
      <c r="H225" s="245"/>
      <c r="I225" s="244"/>
    </row>
    <row r="226" spans="1:9" ht="20.100000000000001" customHeight="1" x14ac:dyDescent="0.25">
      <c r="D226" s="247"/>
      <c r="I226" s="248" t="s">
        <v>1028</v>
      </c>
    </row>
    <row r="227" spans="1:9" ht="20.100000000000001" customHeight="1" x14ac:dyDescent="0.25">
      <c r="A227" s="247"/>
    </row>
    <row r="228" spans="1:9" ht="20.100000000000001" customHeight="1" x14ac:dyDescent="0.25">
      <c r="A228" s="249" t="str">
        <f>"Hospital: "&amp;data!C98</f>
        <v>Hospital: Othello Community Hospital</v>
      </c>
      <c r="G228" s="250"/>
      <c r="H228" s="249" t="str">
        <f>"FYE: "&amp;data!C96</f>
        <v>FYE: 12/31/2023</v>
      </c>
    </row>
    <row r="229" spans="1:9" ht="20.100000000000001" customHeight="1" x14ac:dyDescent="0.25">
      <c r="A229" s="243">
        <v>1</v>
      </c>
      <c r="B229" s="251" t="s">
        <v>236</v>
      </c>
      <c r="C229" s="253" t="s">
        <v>85</v>
      </c>
      <c r="D229" s="253" t="s">
        <v>86</v>
      </c>
      <c r="E229" s="253" t="s">
        <v>87</v>
      </c>
      <c r="F229" s="253" t="s">
        <v>88</v>
      </c>
      <c r="G229" s="253" t="s">
        <v>89</v>
      </c>
      <c r="H229" s="253" t="s">
        <v>90</v>
      </c>
      <c r="I229" s="253" t="s">
        <v>91</v>
      </c>
    </row>
    <row r="230" spans="1:9" ht="20.100000000000001" customHeight="1" x14ac:dyDescent="0.25">
      <c r="A230" s="254">
        <v>2</v>
      </c>
      <c r="B230" s="255" t="s">
        <v>989</v>
      </c>
      <c r="C230" s="257"/>
      <c r="D230" s="257" t="s">
        <v>164</v>
      </c>
      <c r="E230" s="257" t="s">
        <v>165</v>
      </c>
      <c r="F230" s="257" t="s">
        <v>134</v>
      </c>
      <c r="G230" s="257"/>
      <c r="H230" s="257"/>
      <c r="I230" s="257"/>
    </row>
    <row r="231" spans="1:9" ht="20.100000000000001" customHeight="1" x14ac:dyDescent="0.25">
      <c r="A231" s="254"/>
      <c r="B231" s="255"/>
      <c r="C231" s="257" t="s">
        <v>163</v>
      </c>
      <c r="D231" s="257" t="s">
        <v>216</v>
      </c>
      <c r="E231" s="257" t="s">
        <v>1029</v>
      </c>
      <c r="F231" s="257" t="s">
        <v>1030</v>
      </c>
      <c r="G231" s="257" t="s">
        <v>166</v>
      </c>
      <c r="H231" s="257" t="s">
        <v>167</v>
      </c>
      <c r="I231" s="257" t="s">
        <v>168</v>
      </c>
    </row>
    <row r="232" spans="1:9" ht="20.100000000000001" customHeight="1" x14ac:dyDescent="0.25">
      <c r="A232" s="243">
        <v>3</v>
      </c>
      <c r="B232" s="251" t="s">
        <v>993</v>
      </c>
      <c r="C232" s="253" t="s">
        <v>1031</v>
      </c>
      <c r="D232" s="253" t="s">
        <v>1032</v>
      </c>
      <c r="E232" s="263"/>
      <c r="F232" s="263"/>
      <c r="G232" s="263"/>
      <c r="H232" s="253" t="s">
        <v>260</v>
      </c>
      <c r="I232" s="263"/>
    </row>
    <row r="233" spans="1:9" ht="20.100000000000001" customHeight="1" x14ac:dyDescent="0.25">
      <c r="A233" s="243">
        <v>4</v>
      </c>
      <c r="B233" s="251" t="s">
        <v>261</v>
      </c>
      <c r="C233" s="251">
        <f>data!AZ59</f>
        <v>4741</v>
      </c>
      <c r="D233" s="251">
        <f>data!BA59</f>
        <v>0</v>
      </c>
      <c r="E233" s="263"/>
      <c r="F233" s="263"/>
      <c r="G233" s="263"/>
      <c r="H233" s="251">
        <f>data!BE59</f>
        <v>49715</v>
      </c>
      <c r="I233" s="263"/>
    </row>
    <row r="234" spans="1:9" ht="20.100000000000001" customHeight="1" x14ac:dyDescent="0.25">
      <c r="A234" s="243">
        <v>5</v>
      </c>
      <c r="B234" s="251" t="s">
        <v>262</v>
      </c>
      <c r="C234" s="258">
        <f>data!AZ60</f>
        <v>5.77</v>
      </c>
      <c r="D234" s="258">
        <f>data!BA60</f>
        <v>0</v>
      </c>
      <c r="E234" s="258">
        <f>data!BB60</f>
        <v>0</v>
      </c>
      <c r="F234" s="258">
        <f>data!BC60</f>
        <v>0</v>
      </c>
      <c r="G234" s="258">
        <f>data!BD60</f>
        <v>1.74</v>
      </c>
      <c r="H234" s="258">
        <f>data!BE60</f>
        <v>4.33</v>
      </c>
      <c r="I234" s="258">
        <f>data!BF60</f>
        <v>6.64</v>
      </c>
    </row>
    <row r="235" spans="1:9" ht="20.100000000000001" customHeight="1" x14ac:dyDescent="0.25">
      <c r="A235" s="243">
        <v>6</v>
      </c>
      <c r="B235" s="251" t="s">
        <v>263</v>
      </c>
      <c r="C235" s="251">
        <f>data!AZ61</f>
        <v>368960.37</v>
      </c>
      <c r="D235" s="251">
        <f>data!BA61</f>
        <v>0</v>
      </c>
      <c r="E235" s="251">
        <f>data!BB61</f>
        <v>0</v>
      </c>
      <c r="F235" s="251">
        <f>data!BC61</f>
        <v>0</v>
      </c>
      <c r="G235" s="251">
        <f>data!BD61</f>
        <v>130029.09</v>
      </c>
      <c r="H235" s="251">
        <f>data!BE61</f>
        <v>370291.49</v>
      </c>
      <c r="I235" s="251">
        <f>data!BF61</f>
        <v>376454.03</v>
      </c>
    </row>
    <row r="236" spans="1:9" ht="20.100000000000001" customHeight="1" x14ac:dyDescent="0.25">
      <c r="A236" s="243">
        <v>7</v>
      </c>
      <c r="B236" s="251" t="s">
        <v>11</v>
      </c>
      <c r="C236" s="251">
        <f>data!AZ62</f>
        <v>91032</v>
      </c>
      <c r="D236" s="251">
        <f>data!BA62</f>
        <v>0</v>
      </c>
      <c r="E236" s="251">
        <f>data!BB62</f>
        <v>0</v>
      </c>
      <c r="F236" s="251">
        <f>data!BC62</f>
        <v>0</v>
      </c>
      <c r="G236" s="251">
        <f>data!BD62</f>
        <v>32279</v>
      </c>
      <c r="H236" s="251">
        <f>data!BE62</f>
        <v>91735</v>
      </c>
      <c r="I236" s="251">
        <f>data!BF62</f>
        <v>92980</v>
      </c>
    </row>
    <row r="237" spans="1:9" ht="20.100000000000001" customHeight="1" x14ac:dyDescent="0.25">
      <c r="A237" s="243">
        <v>8</v>
      </c>
      <c r="B237" s="251" t="s">
        <v>264</v>
      </c>
      <c r="C237" s="251">
        <f>data!AZ63</f>
        <v>0</v>
      </c>
      <c r="D237" s="251">
        <f>data!BA63</f>
        <v>0</v>
      </c>
      <c r="E237" s="251">
        <f>data!BB63</f>
        <v>0</v>
      </c>
      <c r="F237" s="251">
        <f>data!BC63</f>
        <v>0</v>
      </c>
      <c r="G237" s="251">
        <f>data!BD63</f>
        <v>0</v>
      </c>
      <c r="H237" s="251">
        <f>data!BE63</f>
        <v>0</v>
      </c>
      <c r="I237" s="251">
        <f>data!BF63</f>
        <v>0</v>
      </c>
    </row>
    <row r="238" spans="1:9" ht="20.100000000000001" customHeight="1" x14ac:dyDescent="0.25">
      <c r="A238" s="243">
        <v>9</v>
      </c>
      <c r="B238" s="251" t="s">
        <v>265</v>
      </c>
      <c r="C238" s="251">
        <f>data!AZ64</f>
        <v>31915.78</v>
      </c>
      <c r="D238" s="251">
        <f>data!BA64</f>
        <v>0</v>
      </c>
      <c r="E238" s="251">
        <f>data!BB64</f>
        <v>0</v>
      </c>
      <c r="F238" s="251">
        <f>data!BC64</f>
        <v>0</v>
      </c>
      <c r="G238" s="251">
        <f>data!BD64</f>
        <v>2598.1999999999998</v>
      </c>
      <c r="H238" s="251">
        <f>data!BE64</f>
        <v>112727.7</v>
      </c>
      <c r="I238" s="251">
        <f>data!BF64</f>
        <v>66325.78</v>
      </c>
    </row>
    <row r="239" spans="1:9" ht="20.100000000000001" customHeight="1" x14ac:dyDescent="0.25">
      <c r="A239" s="243">
        <v>10</v>
      </c>
      <c r="B239" s="251" t="s">
        <v>511</v>
      </c>
      <c r="C239" s="251">
        <f>data!AZ65</f>
        <v>0</v>
      </c>
      <c r="D239" s="251">
        <f>data!BA65</f>
        <v>0</v>
      </c>
      <c r="E239" s="251">
        <f>data!BB65</f>
        <v>0</v>
      </c>
      <c r="F239" s="251">
        <f>data!BC65</f>
        <v>0</v>
      </c>
      <c r="G239" s="251">
        <f>data!BD65</f>
        <v>0</v>
      </c>
      <c r="H239" s="251">
        <f>data!BE65</f>
        <v>0</v>
      </c>
      <c r="I239" s="251">
        <f>data!BF65</f>
        <v>0</v>
      </c>
    </row>
    <row r="240" spans="1:9" ht="20.100000000000001" customHeight="1" x14ac:dyDescent="0.25">
      <c r="A240" s="243">
        <v>11</v>
      </c>
      <c r="B240" s="251" t="s">
        <v>512</v>
      </c>
      <c r="C240" s="251">
        <f>data!AZ66</f>
        <v>11296.93</v>
      </c>
      <c r="D240" s="251">
        <f>data!BA66</f>
        <v>0</v>
      </c>
      <c r="E240" s="251">
        <f>data!BB66</f>
        <v>0</v>
      </c>
      <c r="F240" s="251">
        <f>data!BC66</f>
        <v>0</v>
      </c>
      <c r="G240" s="251">
        <f>data!BD66</f>
        <v>4487.07</v>
      </c>
      <c r="H240" s="251">
        <f>data!BE66</f>
        <v>99187.42</v>
      </c>
      <c r="I240" s="251">
        <f>data!BF66</f>
        <v>75538.080000000002</v>
      </c>
    </row>
    <row r="241" spans="1:9" ht="20.100000000000001" customHeight="1" x14ac:dyDescent="0.25">
      <c r="A241" s="243">
        <v>12</v>
      </c>
      <c r="B241" s="251" t="s">
        <v>16</v>
      </c>
      <c r="C241" s="251">
        <f>data!AZ67</f>
        <v>38863</v>
      </c>
      <c r="D241" s="251">
        <f>data!BA67</f>
        <v>11137</v>
      </c>
      <c r="E241" s="251">
        <f>data!BB67</f>
        <v>0</v>
      </c>
      <c r="F241" s="251">
        <f>data!BC67</f>
        <v>0</v>
      </c>
      <c r="G241" s="251">
        <f>data!BD67</f>
        <v>0</v>
      </c>
      <c r="H241" s="251">
        <f>data!BE67</f>
        <v>53020</v>
      </c>
      <c r="I241" s="251">
        <f>data!BF67</f>
        <v>18294</v>
      </c>
    </row>
    <row r="242" spans="1:9" ht="20.100000000000001" customHeight="1" x14ac:dyDescent="0.25">
      <c r="A242" s="243">
        <v>13</v>
      </c>
      <c r="B242" s="251" t="s">
        <v>994</v>
      </c>
      <c r="C242" s="251">
        <f>data!AZ68</f>
        <v>0</v>
      </c>
      <c r="D242" s="251">
        <f>data!BA68</f>
        <v>0</v>
      </c>
      <c r="E242" s="251">
        <f>data!BB68</f>
        <v>0</v>
      </c>
      <c r="F242" s="251">
        <f>data!BC68</f>
        <v>0</v>
      </c>
      <c r="G242" s="251">
        <f>data!BD68</f>
        <v>0</v>
      </c>
      <c r="H242" s="251">
        <f>data!BE68</f>
        <v>0</v>
      </c>
      <c r="I242" s="251">
        <f>data!BF68</f>
        <v>0</v>
      </c>
    </row>
    <row r="243" spans="1:9" ht="20.100000000000001" customHeight="1" x14ac:dyDescent="0.25">
      <c r="A243" s="243">
        <v>14</v>
      </c>
      <c r="B243" s="251" t="s">
        <v>995</v>
      </c>
      <c r="C243" s="251">
        <f>data!AZ69</f>
        <v>128568.59</v>
      </c>
      <c r="D243" s="251">
        <f>data!BA69</f>
        <v>0</v>
      </c>
      <c r="E243" s="251">
        <f>data!BB69</f>
        <v>0</v>
      </c>
      <c r="F243" s="251">
        <f>data!BC69</f>
        <v>0</v>
      </c>
      <c r="G243" s="251">
        <f>data!BD69</f>
        <v>115.3</v>
      </c>
      <c r="H243" s="251">
        <f>data!BE69</f>
        <v>321121.54000000004</v>
      </c>
      <c r="I243" s="251">
        <f>data!BF69</f>
        <v>11.3</v>
      </c>
    </row>
    <row r="244" spans="1:9" ht="20.100000000000001" customHeight="1" x14ac:dyDescent="0.25">
      <c r="A244" s="243">
        <v>15</v>
      </c>
      <c r="B244" s="251" t="s">
        <v>284</v>
      </c>
      <c r="C244" s="251">
        <f>-data!AZ84</f>
        <v>0</v>
      </c>
      <c r="D244" s="251">
        <f>-data!BA84</f>
        <v>0</v>
      </c>
      <c r="E244" s="251">
        <f>-data!BB84</f>
        <v>0</v>
      </c>
      <c r="F244" s="251">
        <f>-data!BC84</f>
        <v>0</v>
      </c>
      <c r="G244" s="251">
        <f>-data!BD84</f>
        <v>0</v>
      </c>
      <c r="H244" s="251">
        <f>-data!BE84</f>
        <v>0</v>
      </c>
      <c r="I244" s="251">
        <f>-data!BF84</f>
        <v>0</v>
      </c>
    </row>
    <row r="245" spans="1:9" ht="20.100000000000001" customHeight="1" x14ac:dyDescent="0.25">
      <c r="A245" s="243">
        <v>16</v>
      </c>
      <c r="B245" s="259" t="s">
        <v>996</v>
      </c>
      <c r="C245" s="251">
        <f>data!AZ85</f>
        <v>670636.67000000004</v>
      </c>
      <c r="D245" s="251">
        <f>data!BA85</f>
        <v>11137</v>
      </c>
      <c r="E245" s="251">
        <f>data!BB85</f>
        <v>0</v>
      </c>
      <c r="F245" s="251">
        <f>data!BC85</f>
        <v>0</v>
      </c>
      <c r="G245" s="251">
        <f>data!BD85</f>
        <v>169508.66</v>
      </c>
      <c r="H245" s="251">
        <f>data!BE85</f>
        <v>1048083.15</v>
      </c>
      <c r="I245" s="251">
        <f>data!BF85</f>
        <v>629603.19000000006</v>
      </c>
    </row>
    <row r="246" spans="1:9" ht="20.100000000000001" customHeight="1" x14ac:dyDescent="0.25">
      <c r="A246" s="243">
        <v>17</v>
      </c>
      <c r="B246" s="251" t="s">
        <v>286</v>
      </c>
      <c r="C246" s="261"/>
      <c r="D246" s="261"/>
      <c r="E246" s="261"/>
      <c r="F246" s="261"/>
      <c r="G246" s="261"/>
      <c r="H246" s="261"/>
      <c r="I246" s="261"/>
    </row>
    <row r="247" spans="1:9" ht="20.100000000000001" customHeight="1" x14ac:dyDescent="0.25">
      <c r="A247" s="243">
        <v>18</v>
      </c>
      <c r="B247" s="251" t="s">
        <v>997</v>
      </c>
      <c r="C247" s="251"/>
      <c r="D247" s="251"/>
      <c r="E247" s="251"/>
      <c r="F247" s="251"/>
      <c r="G247" s="251"/>
      <c r="H247" s="251"/>
      <c r="I247" s="251"/>
    </row>
    <row r="248" spans="1:9" ht="20.100000000000001" customHeight="1" x14ac:dyDescent="0.25">
      <c r="A248" s="243">
        <v>19</v>
      </c>
      <c r="B248" s="259" t="s">
        <v>998</v>
      </c>
      <c r="C248" s="266" t="str">
        <f>IF(data!AZ87&gt;0,data!AZ87,"")</f>
        <v>x</v>
      </c>
      <c r="D248" s="266" t="str">
        <f>IF(data!BA87&gt;0,data!BA87,"")</f>
        <v>x</v>
      </c>
      <c r="E248" s="266" t="str">
        <f>IF(data!BB87&gt;0,data!BB87,"")</f>
        <v>x</v>
      </c>
      <c r="F248" s="266" t="str">
        <f>IF(data!BC87&gt;0,data!BC87,"")</f>
        <v>x</v>
      </c>
      <c r="G248" s="266" t="str">
        <f>IF(data!BD87&gt;0,data!BD87,"")</f>
        <v>x</v>
      </c>
      <c r="H248" s="266" t="str">
        <f>IF(data!BE87&gt;0,data!BE87,"")</f>
        <v>x</v>
      </c>
      <c r="I248" s="266" t="str">
        <f>IF(data!BF87&gt;0,data!BF87,"")</f>
        <v>x</v>
      </c>
    </row>
    <row r="249" spans="1:9" ht="20.100000000000001" customHeight="1" x14ac:dyDescent="0.25">
      <c r="A249" s="243">
        <v>20</v>
      </c>
      <c r="B249" s="259" t="s">
        <v>999</v>
      </c>
      <c r="C249" s="266" t="str">
        <f>IF(data!AZ88&gt;0,data!AZ88,"")</f>
        <v>x</v>
      </c>
      <c r="D249" s="266" t="str">
        <f>IF(data!BA88&gt;0,data!BA88,"")</f>
        <v>x</v>
      </c>
      <c r="E249" s="266" t="str">
        <f>IF(data!BB88&gt;0,data!BB88,"")</f>
        <v>x</v>
      </c>
      <c r="F249" s="266" t="str">
        <f>IF(data!BC88&gt;0,data!BC88,"")</f>
        <v>x</v>
      </c>
      <c r="G249" s="266" t="str">
        <f>IF(data!BD88&gt;0,data!BD88,"")</f>
        <v>x</v>
      </c>
      <c r="H249" s="266" t="str">
        <f>IF(data!BE88&gt;0,data!BE88,"")</f>
        <v>x</v>
      </c>
      <c r="I249" s="266" t="str">
        <f>IF(data!BF88&gt;0,data!BF88,"")</f>
        <v>x</v>
      </c>
    </row>
    <row r="250" spans="1:9" ht="20.100000000000001" customHeight="1" x14ac:dyDescent="0.25">
      <c r="A250" s="243">
        <v>21</v>
      </c>
      <c r="B250" s="259" t="s">
        <v>1000</v>
      </c>
      <c r="C250" s="266" t="str">
        <f>IF(data!AZ89&gt;0,data!AZ89,"")</f>
        <v>x</v>
      </c>
      <c r="D250" s="266" t="str">
        <f>IF(data!BA89&gt;0,data!BA89,"")</f>
        <v>x</v>
      </c>
      <c r="E250" s="266" t="str">
        <f>IF(data!BB89&gt;0,data!BB89,"")</f>
        <v>x</v>
      </c>
      <c r="F250" s="266" t="str">
        <f>IF(data!BC89&gt;0,data!BC89,"")</f>
        <v>x</v>
      </c>
      <c r="G250" s="266" t="str">
        <f>IF(data!BD89&gt;0,data!BD89,"")</f>
        <v>x</v>
      </c>
      <c r="H250" s="266" t="str">
        <f>IF(data!BE89&gt;0,data!BE89,"")</f>
        <v>x</v>
      </c>
      <c r="I250" s="266" t="str">
        <f>IF(data!BF89&gt;0,data!BF89,"")</f>
        <v>x</v>
      </c>
    </row>
    <row r="251" spans="1:9" ht="20.100000000000001" customHeight="1" x14ac:dyDescent="0.25">
      <c r="A251" s="243" t="s">
        <v>1001</v>
      </c>
      <c r="B251" s="251"/>
      <c r="C251" s="261"/>
      <c r="D251" s="261"/>
      <c r="E251" s="261"/>
      <c r="F251" s="261"/>
      <c r="G251" s="261"/>
      <c r="H251" s="261"/>
      <c r="I251" s="261"/>
    </row>
    <row r="252" spans="1:9" ht="20.100000000000001" customHeight="1" x14ac:dyDescent="0.25">
      <c r="A252" s="243">
        <v>22</v>
      </c>
      <c r="B252" s="251" t="s">
        <v>1002</v>
      </c>
      <c r="C252" s="267">
        <f>data!AZ90</f>
        <v>1982</v>
      </c>
      <c r="D252" s="267">
        <f>data!BA90</f>
        <v>568</v>
      </c>
      <c r="E252" s="267">
        <f>data!BB90</f>
        <v>0</v>
      </c>
      <c r="F252" s="267">
        <f>data!BC90</f>
        <v>0</v>
      </c>
      <c r="G252" s="267">
        <f>data!BD90</f>
        <v>0</v>
      </c>
      <c r="H252" s="267">
        <f>data!BE90</f>
        <v>2704</v>
      </c>
      <c r="I252" s="267">
        <f>data!BF90</f>
        <v>933</v>
      </c>
    </row>
    <row r="253" spans="1:9" ht="20.100000000000001" customHeight="1" x14ac:dyDescent="0.25">
      <c r="A253" s="243">
        <v>23</v>
      </c>
      <c r="B253" s="251" t="s">
        <v>1003</v>
      </c>
      <c r="C253" s="267">
        <f>data!AZ91</f>
        <v>4741</v>
      </c>
      <c r="D253" s="267">
        <f>data!BA91</f>
        <v>0</v>
      </c>
      <c r="E253" s="267">
        <f>data!BB91</f>
        <v>0</v>
      </c>
      <c r="F253" s="267">
        <f>data!BC91</f>
        <v>0</v>
      </c>
      <c r="G253" s="266" t="str">
        <f>IF(data!BD91&gt;0,data!BD91,"")</f>
        <v>x</v>
      </c>
      <c r="H253" s="266" t="str">
        <f>IF(data!BE91&gt;0,data!BE91,"")</f>
        <v>x</v>
      </c>
      <c r="I253" s="267">
        <f>data!BF91</f>
        <v>0</v>
      </c>
    </row>
    <row r="254" spans="1:9" ht="20.100000000000001" customHeight="1" x14ac:dyDescent="0.25">
      <c r="A254" s="243">
        <v>24</v>
      </c>
      <c r="B254" s="251" t="s">
        <v>1004</v>
      </c>
      <c r="C254" s="266" t="str">
        <f>IF(data!AZ92&gt;0,data!AZ92,"")</f>
        <v>x</v>
      </c>
      <c r="D254" s="267">
        <f>data!BA92</f>
        <v>0</v>
      </c>
      <c r="E254" s="267">
        <f>data!BB92</f>
        <v>0</v>
      </c>
      <c r="F254" s="267">
        <f>data!BC92</f>
        <v>0</v>
      </c>
      <c r="G254" s="266" t="str">
        <f>IF(data!BD92&gt;0,data!BD92,"")</f>
        <v>x</v>
      </c>
      <c r="H254" s="266" t="str">
        <f>IF(data!BE92&gt;0,data!BE92,"")</f>
        <v>x</v>
      </c>
      <c r="I254" s="266" t="str">
        <f>IF(data!BF92&gt;0,data!BF92,"")</f>
        <v>x</v>
      </c>
    </row>
    <row r="255" spans="1:9" ht="20.100000000000001" customHeight="1" x14ac:dyDescent="0.25">
      <c r="A255" s="243">
        <v>25</v>
      </c>
      <c r="B255" s="251" t="s">
        <v>1005</v>
      </c>
      <c r="C255" s="266" t="str">
        <f>IF(data!AZ93&gt;0,data!AZ93,"")</f>
        <v>x</v>
      </c>
      <c r="D255" s="266" t="str">
        <f>IF(data!BA93&gt;0,data!BA93,"")</f>
        <v>x</v>
      </c>
      <c r="E255" s="267">
        <f>data!BB93</f>
        <v>0</v>
      </c>
      <c r="F255" s="267">
        <f>data!BC93</f>
        <v>0</v>
      </c>
      <c r="G255" s="266" t="str">
        <f>IF(data!BD93&gt;0,data!BD93,"")</f>
        <v>x</v>
      </c>
      <c r="H255" s="266" t="str">
        <f>IF(data!BE93&gt;0,data!BE93,"")</f>
        <v>x</v>
      </c>
      <c r="I255" s="266" t="str">
        <f>IF(data!BF93&gt;0,data!BF93,"")</f>
        <v>x</v>
      </c>
    </row>
    <row r="256" spans="1:9" ht="20.100000000000001" customHeight="1" x14ac:dyDescent="0.25">
      <c r="A256" s="243">
        <v>26</v>
      </c>
      <c r="B256" s="251" t="s">
        <v>294</v>
      </c>
      <c r="C256" s="266" t="str">
        <f>IF(data!AZ94&gt;0,data!AZ94,"")</f>
        <v>x</v>
      </c>
      <c r="D256" s="266" t="str">
        <f>IF(data!BA94&gt;0,data!BA94,"")</f>
        <v>x</v>
      </c>
      <c r="E256" s="266" t="str">
        <f>IF(data!BB94&gt;0,data!BB94,"")</f>
        <v>x</v>
      </c>
      <c r="F256" s="266" t="str">
        <f>IF(data!BC94&gt;0,data!BC94,"")</f>
        <v>x</v>
      </c>
      <c r="G256" s="266" t="str">
        <f>IF(data!BD94&gt;0,data!BD94,"")</f>
        <v>x</v>
      </c>
      <c r="H256" s="266" t="str">
        <f>IF(data!BE94&gt;0,data!BE94,"")</f>
        <v>x</v>
      </c>
      <c r="I256" s="266" t="str">
        <f>IF(data!BF94&gt;0,data!BF94,"")</f>
        <v>x</v>
      </c>
    </row>
    <row r="257" spans="1:9" ht="20.100000000000001" customHeight="1" x14ac:dyDescent="0.25">
      <c r="A257" s="244" t="s">
        <v>987</v>
      </c>
      <c r="B257" s="245"/>
      <c r="C257" s="245"/>
      <c r="D257" s="245"/>
      <c r="E257" s="245"/>
      <c r="F257" s="245"/>
      <c r="G257" s="245"/>
      <c r="H257" s="245"/>
      <c r="I257" s="244"/>
    </row>
    <row r="258" spans="1:9" ht="20.100000000000001" customHeight="1" x14ac:dyDescent="0.25">
      <c r="D258" s="247"/>
      <c r="I258" s="248" t="s">
        <v>1033</v>
      </c>
    </row>
    <row r="259" spans="1:9" ht="20.100000000000001" customHeight="1" x14ac:dyDescent="0.25">
      <c r="A259" s="247"/>
    </row>
    <row r="260" spans="1:9" ht="20.100000000000001" customHeight="1" x14ac:dyDescent="0.25">
      <c r="A260" s="249" t="str">
        <f>"Hospital: "&amp;data!C98</f>
        <v>Hospital: Othello Community Hospital</v>
      </c>
      <c r="G260" s="250"/>
      <c r="H260" s="249" t="str">
        <f>"FYE: "&amp;data!C96</f>
        <v>FYE: 12/31/2023</v>
      </c>
    </row>
    <row r="261" spans="1:9" ht="20.100000000000001" customHeight="1" x14ac:dyDescent="0.25">
      <c r="A261" s="243">
        <v>1</v>
      </c>
      <c r="B261" s="251" t="s">
        <v>236</v>
      </c>
      <c r="C261" s="253" t="s">
        <v>92</v>
      </c>
      <c r="D261" s="253" t="s">
        <v>93</v>
      </c>
      <c r="E261" s="253" t="s">
        <v>94</v>
      </c>
      <c r="F261" s="253" t="s">
        <v>95</v>
      </c>
      <c r="G261" s="253" t="s">
        <v>96</v>
      </c>
      <c r="H261" s="253" t="s">
        <v>97</v>
      </c>
      <c r="I261" s="253" t="s">
        <v>98</v>
      </c>
    </row>
    <row r="262" spans="1:9" ht="20.100000000000001" customHeight="1" x14ac:dyDescent="0.25">
      <c r="A262" s="254">
        <v>2</v>
      </c>
      <c r="B262" s="255" t="s">
        <v>989</v>
      </c>
      <c r="C262" s="257" t="s">
        <v>1034</v>
      </c>
      <c r="D262" s="257" t="s">
        <v>170</v>
      </c>
      <c r="E262" s="257" t="s">
        <v>171</v>
      </c>
      <c r="F262" s="257"/>
      <c r="G262" s="257" t="s">
        <v>173</v>
      </c>
      <c r="H262" s="257"/>
      <c r="I262" s="257" t="s">
        <v>159</v>
      </c>
    </row>
    <row r="263" spans="1:9" ht="20.100000000000001" customHeight="1" x14ac:dyDescent="0.25">
      <c r="A263" s="254"/>
      <c r="B263" s="255"/>
      <c r="C263" s="257" t="s">
        <v>1035</v>
      </c>
      <c r="D263" s="257" t="s">
        <v>217</v>
      </c>
      <c r="E263" s="257" t="s">
        <v>196</v>
      </c>
      <c r="F263" s="257" t="s">
        <v>172</v>
      </c>
      <c r="G263" s="257" t="s">
        <v>218</v>
      </c>
      <c r="H263" s="257" t="s">
        <v>174</v>
      </c>
      <c r="I263" s="257" t="s">
        <v>1036</v>
      </c>
    </row>
    <row r="264" spans="1:9" ht="20.100000000000001" customHeight="1" x14ac:dyDescent="0.25">
      <c r="A264" s="243">
        <v>3</v>
      </c>
      <c r="B264" s="251" t="s">
        <v>993</v>
      </c>
      <c r="C264" s="263"/>
      <c r="D264" s="263"/>
      <c r="E264" s="263"/>
      <c r="F264" s="263"/>
      <c r="G264" s="263"/>
      <c r="H264" s="263"/>
      <c r="I264" s="263"/>
    </row>
    <row r="265" spans="1:9" ht="20.100000000000001" customHeight="1" x14ac:dyDescent="0.25">
      <c r="A265" s="243">
        <v>4</v>
      </c>
      <c r="B265" s="251" t="s">
        <v>261</v>
      </c>
      <c r="C265" s="263"/>
      <c r="D265" s="263"/>
      <c r="E265" s="263"/>
      <c r="F265" s="263"/>
      <c r="G265" s="263"/>
      <c r="H265" s="263"/>
      <c r="I265" s="263"/>
    </row>
    <row r="266" spans="1:9" ht="20.100000000000001" customHeight="1" x14ac:dyDescent="0.25">
      <c r="A266" s="243">
        <v>5</v>
      </c>
      <c r="B266" s="251" t="s">
        <v>262</v>
      </c>
      <c r="C266" s="258">
        <f>data!BG60</f>
        <v>0</v>
      </c>
      <c r="D266" s="258">
        <f>data!BH60</f>
        <v>0</v>
      </c>
      <c r="E266" s="258">
        <f>data!BI60</f>
        <v>0</v>
      </c>
      <c r="F266" s="258">
        <f>data!BJ60</f>
        <v>0</v>
      </c>
      <c r="G266" s="258">
        <f>data!BK60</f>
        <v>4.07</v>
      </c>
      <c r="H266" s="258">
        <f>data!BL60</f>
        <v>5.96</v>
      </c>
      <c r="I266" s="258">
        <f>data!BM60</f>
        <v>3.21</v>
      </c>
    </row>
    <row r="267" spans="1:9" ht="20.100000000000001" customHeight="1" x14ac:dyDescent="0.25">
      <c r="A267" s="243">
        <v>6</v>
      </c>
      <c r="B267" s="251" t="s">
        <v>263</v>
      </c>
      <c r="C267" s="251">
        <f>data!BG61</f>
        <v>0</v>
      </c>
      <c r="D267" s="251">
        <f>data!BH61</f>
        <v>0</v>
      </c>
      <c r="E267" s="251">
        <f>data!BI61</f>
        <v>0</v>
      </c>
      <c r="F267" s="251">
        <f>data!BJ61</f>
        <v>0</v>
      </c>
      <c r="G267" s="251">
        <f>data!BK61</f>
        <v>206987.31</v>
      </c>
      <c r="H267" s="251">
        <f>data!BL61</f>
        <v>291528.76</v>
      </c>
      <c r="I267" s="251">
        <f>data!BM61</f>
        <v>289884.2</v>
      </c>
    </row>
    <row r="268" spans="1:9" ht="20.100000000000001" customHeight="1" x14ac:dyDescent="0.25">
      <c r="A268" s="243">
        <v>7</v>
      </c>
      <c r="B268" s="251" t="s">
        <v>11</v>
      </c>
      <c r="C268" s="251">
        <f>data!BG62</f>
        <v>0</v>
      </c>
      <c r="D268" s="251">
        <f>data!BH62</f>
        <v>0</v>
      </c>
      <c r="E268" s="251">
        <f>data!BI62</f>
        <v>0</v>
      </c>
      <c r="F268" s="251">
        <f>data!BJ62</f>
        <v>0</v>
      </c>
      <c r="G268" s="251">
        <f>data!BK62</f>
        <v>51346</v>
      </c>
      <c r="H268" s="251">
        <f>data!BL62</f>
        <v>72566</v>
      </c>
      <c r="I268" s="251">
        <f>data!BM62</f>
        <v>73149</v>
      </c>
    </row>
    <row r="269" spans="1:9" ht="20.100000000000001" customHeight="1" x14ac:dyDescent="0.25">
      <c r="A269" s="243">
        <v>8</v>
      </c>
      <c r="B269" s="251" t="s">
        <v>264</v>
      </c>
      <c r="C269" s="251">
        <f>data!BG63</f>
        <v>0</v>
      </c>
      <c r="D269" s="251">
        <f>data!BH63</f>
        <v>0</v>
      </c>
      <c r="E269" s="251">
        <f>data!BI63</f>
        <v>0</v>
      </c>
      <c r="F269" s="251">
        <f>data!BJ63</f>
        <v>0</v>
      </c>
      <c r="G269" s="251">
        <f>data!BK63</f>
        <v>41353.339999999997</v>
      </c>
      <c r="H269" s="251">
        <f>data!BL63</f>
        <v>0</v>
      </c>
      <c r="I269" s="251">
        <f>data!BM63</f>
        <v>110817.12</v>
      </c>
    </row>
    <row r="270" spans="1:9" ht="20.100000000000001" customHeight="1" x14ac:dyDescent="0.25">
      <c r="A270" s="243">
        <v>9</v>
      </c>
      <c r="B270" s="251" t="s">
        <v>265</v>
      </c>
      <c r="C270" s="251">
        <f>data!BG64</f>
        <v>0</v>
      </c>
      <c r="D270" s="251">
        <f>data!BH64</f>
        <v>0</v>
      </c>
      <c r="E270" s="251">
        <f>data!BI64</f>
        <v>0</v>
      </c>
      <c r="F270" s="251">
        <f>data!BJ64</f>
        <v>0</v>
      </c>
      <c r="G270" s="251">
        <f>data!BK64</f>
        <v>4927.96</v>
      </c>
      <c r="H270" s="251">
        <f>data!BL64</f>
        <v>10482.029999999999</v>
      </c>
      <c r="I270" s="251">
        <f>data!BM64</f>
        <v>2808.14</v>
      </c>
    </row>
    <row r="271" spans="1:9" ht="20.100000000000001" customHeight="1" x14ac:dyDescent="0.25">
      <c r="A271" s="243">
        <v>10</v>
      </c>
      <c r="B271" s="251" t="s">
        <v>511</v>
      </c>
      <c r="C271" s="251">
        <f>data!BG65</f>
        <v>0</v>
      </c>
      <c r="D271" s="251">
        <f>data!BH65</f>
        <v>0</v>
      </c>
      <c r="E271" s="251">
        <f>data!BI65</f>
        <v>0</v>
      </c>
      <c r="F271" s="251">
        <f>data!BJ65</f>
        <v>0</v>
      </c>
      <c r="G271" s="251">
        <f>data!BK65</f>
        <v>0</v>
      </c>
      <c r="H271" s="251">
        <f>data!BL65</f>
        <v>0</v>
      </c>
      <c r="I271" s="251">
        <f>data!BM65</f>
        <v>0</v>
      </c>
    </row>
    <row r="272" spans="1:9" ht="20.100000000000001" customHeight="1" x14ac:dyDescent="0.25">
      <c r="A272" s="243">
        <v>11</v>
      </c>
      <c r="B272" s="251" t="s">
        <v>512</v>
      </c>
      <c r="C272" s="251">
        <f>data!BG66</f>
        <v>0</v>
      </c>
      <c r="D272" s="251">
        <f>data!BH66</f>
        <v>0</v>
      </c>
      <c r="E272" s="251">
        <f>data!BI66</f>
        <v>0</v>
      </c>
      <c r="F272" s="251">
        <f>data!BJ66</f>
        <v>0</v>
      </c>
      <c r="G272" s="251">
        <f>data!BK66</f>
        <v>27543</v>
      </c>
      <c r="H272" s="251">
        <f>data!BL66</f>
        <v>7503.94</v>
      </c>
      <c r="I272" s="251">
        <f>data!BM66</f>
        <v>956959.86</v>
      </c>
    </row>
    <row r="273" spans="1:9" ht="20.100000000000001" customHeight="1" x14ac:dyDescent="0.25">
      <c r="A273" s="243">
        <v>12</v>
      </c>
      <c r="B273" s="251" t="s">
        <v>16</v>
      </c>
      <c r="C273" s="251">
        <f>data!BG67</f>
        <v>0</v>
      </c>
      <c r="D273" s="251">
        <f>data!BH67</f>
        <v>0</v>
      </c>
      <c r="E273" s="251">
        <f>data!BI67</f>
        <v>0</v>
      </c>
      <c r="F273" s="251">
        <f>data!BJ67</f>
        <v>0</v>
      </c>
      <c r="G273" s="251">
        <f>data!BK67</f>
        <v>0</v>
      </c>
      <c r="H273" s="251">
        <f>data!BL67</f>
        <v>0</v>
      </c>
      <c r="I273" s="251">
        <f>data!BM67</f>
        <v>0</v>
      </c>
    </row>
    <row r="274" spans="1:9" ht="20.100000000000001" customHeight="1" x14ac:dyDescent="0.25">
      <c r="A274" s="243">
        <v>13</v>
      </c>
      <c r="B274" s="251" t="s">
        <v>994</v>
      </c>
      <c r="C274" s="251">
        <f>data!BG68</f>
        <v>0</v>
      </c>
      <c r="D274" s="251">
        <f>data!BH68</f>
        <v>0</v>
      </c>
      <c r="E274" s="251">
        <f>data!BI68</f>
        <v>0</v>
      </c>
      <c r="F274" s="251">
        <f>data!BJ68</f>
        <v>0</v>
      </c>
      <c r="G274" s="251">
        <f>data!BK68</f>
        <v>0</v>
      </c>
      <c r="H274" s="251">
        <f>data!BL68</f>
        <v>0</v>
      </c>
      <c r="I274" s="251">
        <f>data!BM68</f>
        <v>0</v>
      </c>
    </row>
    <row r="275" spans="1:9" ht="20.100000000000001" customHeight="1" x14ac:dyDescent="0.25">
      <c r="A275" s="243">
        <v>14</v>
      </c>
      <c r="B275" s="251" t="s">
        <v>995</v>
      </c>
      <c r="C275" s="251">
        <f>data!BG69</f>
        <v>0</v>
      </c>
      <c r="D275" s="251">
        <f>data!BH69</f>
        <v>0</v>
      </c>
      <c r="E275" s="251">
        <f>data!BI69</f>
        <v>0</v>
      </c>
      <c r="F275" s="251">
        <f>data!BJ69</f>
        <v>0</v>
      </c>
      <c r="G275" s="251">
        <f>data!BK69</f>
        <v>-2753</v>
      </c>
      <c r="H275" s="251">
        <f>data!BL69</f>
        <v>56702.67</v>
      </c>
      <c r="I275" s="251">
        <f>data!BM69</f>
        <v>109649.09</v>
      </c>
    </row>
    <row r="276" spans="1:9" ht="20.100000000000001" customHeight="1" x14ac:dyDescent="0.25">
      <c r="A276" s="243">
        <v>15</v>
      </c>
      <c r="B276" s="251" t="s">
        <v>284</v>
      </c>
      <c r="C276" s="251">
        <f>-data!BG84</f>
        <v>0</v>
      </c>
      <c r="D276" s="251">
        <f>-data!BH84</f>
        <v>0</v>
      </c>
      <c r="E276" s="251">
        <f>-data!BI84</f>
        <v>0</v>
      </c>
      <c r="F276" s="251">
        <f>-data!BJ84</f>
        <v>0</v>
      </c>
      <c r="G276" s="251">
        <f>-data!BK84</f>
        <v>0</v>
      </c>
      <c r="H276" s="251">
        <f>-data!BL84</f>
        <v>0</v>
      </c>
      <c r="I276" s="251">
        <f>-data!BM84</f>
        <v>0</v>
      </c>
    </row>
    <row r="277" spans="1:9" ht="20.100000000000001" customHeight="1" x14ac:dyDescent="0.25">
      <c r="A277" s="243">
        <v>16</v>
      </c>
      <c r="B277" s="259" t="s">
        <v>996</v>
      </c>
      <c r="C277" s="251">
        <f>data!BG85</f>
        <v>0</v>
      </c>
      <c r="D277" s="251">
        <f>data!BH85</f>
        <v>0</v>
      </c>
      <c r="E277" s="251">
        <f>data!BI85</f>
        <v>0</v>
      </c>
      <c r="F277" s="251">
        <f>data!BJ85</f>
        <v>0</v>
      </c>
      <c r="G277" s="251">
        <f>data!BK85</f>
        <v>329404.61000000004</v>
      </c>
      <c r="H277" s="251">
        <f>data!BL85</f>
        <v>438783.4</v>
      </c>
      <c r="I277" s="251">
        <f>data!BM85</f>
        <v>1543267.4100000001</v>
      </c>
    </row>
    <row r="278" spans="1:9" ht="20.100000000000001" customHeight="1" x14ac:dyDescent="0.25">
      <c r="A278" s="243">
        <v>17</v>
      </c>
      <c r="B278" s="251" t="s">
        <v>286</v>
      </c>
      <c r="C278" s="261"/>
      <c r="D278" s="261"/>
      <c r="E278" s="261"/>
      <c r="F278" s="261"/>
      <c r="G278" s="261"/>
      <c r="H278" s="261"/>
      <c r="I278" s="261"/>
    </row>
    <row r="279" spans="1:9" ht="20.100000000000001" customHeight="1" x14ac:dyDescent="0.25">
      <c r="A279" s="243">
        <v>18</v>
      </c>
      <c r="B279" s="251" t="s">
        <v>997</v>
      </c>
      <c r="C279" s="251"/>
      <c r="D279" s="251"/>
      <c r="E279" s="251"/>
      <c r="F279" s="251"/>
      <c r="G279" s="251"/>
      <c r="H279" s="251"/>
      <c r="I279" s="251"/>
    </row>
    <row r="280" spans="1:9" ht="20.100000000000001" customHeight="1" x14ac:dyDescent="0.25">
      <c r="A280" s="243">
        <v>19</v>
      </c>
      <c r="B280" s="259" t="s">
        <v>998</v>
      </c>
      <c r="C280" s="266" t="str">
        <f>IF(data!BG87&gt;0,data!BG87,"")</f>
        <v>x</v>
      </c>
      <c r="D280" s="266" t="str">
        <f>IF(data!BH87&gt;0,data!BH87,"")</f>
        <v>x</v>
      </c>
      <c r="E280" s="266" t="str">
        <f>IF(data!BI87&gt;0,data!BI87,"")</f>
        <v>x</v>
      </c>
      <c r="F280" s="266" t="str">
        <f>IF(data!BJ87&gt;0,data!BJ87,"")</f>
        <v>x</v>
      </c>
      <c r="G280" s="266" t="str">
        <f>IF(data!BK87&gt;0,data!BK87,"")</f>
        <v>x</v>
      </c>
      <c r="H280" s="266" t="str">
        <f>IF(data!BL87&gt;0,data!BL87,"")</f>
        <v>x</v>
      </c>
      <c r="I280" s="266" t="str">
        <f>IF(data!BM87&gt;0,data!BM87,"")</f>
        <v>x</v>
      </c>
    </row>
    <row r="281" spans="1:9" ht="20.100000000000001" customHeight="1" x14ac:dyDescent="0.25">
      <c r="A281" s="243">
        <v>20</v>
      </c>
      <c r="B281" s="259" t="s">
        <v>999</v>
      </c>
      <c r="C281" s="266" t="str">
        <f>IF(data!BG88&gt;0,data!BG88,"")</f>
        <v>x</v>
      </c>
      <c r="D281" s="266" t="str">
        <f>IF(data!BH88&gt;0,data!BH88,"")</f>
        <v>x</v>
      </c>
      <c r="E281" s="266" t="str">
        <f>IF(data!BI88&gt;0,data!BI88,"")</f>
        <v>x</v>
      </c>
      <c r="F281" s="266" t="str">
        <f>IF(data!BJ88&gt;0,data!BJ88,"")</f>
        <v>x</v>
      </c>
      <c r="G281" s="266" t="str">
        <f>IF(data!BK88&gt;0,data!BK88,"")</f>
        <v>x</v>
      </c>
      <c r="H281" s="266" t="str">
        <f>IF(data!BL88&gt;0,data!BL88,"")</f>
        <v>x</v>
      </c>
      <c r="I281" s="266" t="str">
        <f>IF(data!BM88&gt;0,data!BM88,"")</f>
        <v>x</v>
      </c>
    </row>
    <row r="282" spans="1:9" ht="20.100000000000001" customHeight="1" x14ac:dyDescent="0.25">
      <c r="A282" s="243">
        <v>21</v>
      </c>
      <c r="B282" s="259" t="s">
        <v>1000</v>
      </c>
      <c r="C282" s="266" t="str">
        <f>IF(data!BG89&gt;0,data!BG89,"")</f>
        <v>x</v>
      </c>
      <c r="D282" s="266" t="str">
        <f>IF(data!BH89&gt;0,data!BH89,"")</f>
        <v>x</v>
      </c>
      <c r="E282" s="266" t="str">
        <f>IF(data!BI89&gt;0,data!BI89,"")</f>
        <v>x</v>
      </c>
      <c r="F282" s="266" t="str">
        <f>IF(data!BJ89&gt;0,data!BJ89,"")</f>
        <v>x</v>
      </c>
      <c r="G282" s="266" t="str">
        <f>IF(data!BK89&gt;0,data!BK89,"")</f>
        <v>x</v>
      </c>
      <c r="H282" s="266" t="str">
        <f>IF(data!BL89&gt;0,data!BL89,"")</f>
        <v>x</v>
      </c>
      <c r="I282" s="266" t="str">
        <f>IF(data!BM89&gt;0,data!BM89,"")</f>
        <v>x</v>
      </c>
    </row>
    <row r="283" spans="1:9" ht="20.100000000000001" customHeight="1" x14ac:dyDescent="0.25">
      <c r="A283" s="243" t="s">
        <v>1001</v>
      </c>
      <c r="B283" s="251"/>
      <c r="C283" s="268"/>
      <c r="D283" s="268"/>
      <c r="E283" s="268"/>
      <c r="F283" s="268"/>
      <c r="G283" s="268"/>
      <c r="H283" s="268"/>
      <c r="I283" s="268"/>
    </row>
    <row r="284" spans="1:9" ht="20.100000000000001" customHeight="1" x14ac:dyDescent="0.25">
      <c r="A284" s="243">
        <v>22</v>
      </c>
      <c r="B284" s="251" t="s">
        <v>1002</v>
      </c>
      <c r="C284" s="267">
        <f>data!BG90</f>
        <v>0</v>
      </c>
      <c r="D284" s="267">
        <f>data!BH90</f>
        <v>0</v>
      </c>
      <c r="E284" s="267">
        <f>data!BI90</f>
        <v>0</v>
      </c>
      <c r="F284" s="267">
        <f>data!BJ90</f>
        <v>0</v>
      </c>
      <c r="G284" s="267">
        <f>data!BK90</f>
        <v>0</v>
      </c>
      <c r="H284" s="267">
        <f>data!BL90</f>
        <v>0</v>
      </c>
      <c r="I284" s="267">
        <f>data!BM90</f>
        <v>0</v>
      </c>
    </row>
    <row r="285" spans="1:9" ht="20.100000000000001" customHeight="1" x14ac:dyDescent="0.25">
      <c r="A285" s="243">
        <v>23</v>
      </c>
      <c r="B285" s="251" t="s">
        <v>1003</v>
      </c>
      <c r="C285" s="266" t="str">
        <f>IF(data!BG91&gt;0,data!BG91,"")</f>
        <v>x</v>
      </c>
      <c r="D285" s="267">
        <f>data!BH91</f>
        <v>0</v>
      </c>
      <c r="E285" s="267">
        <f>data!BI91</f>
        <v>0</v>
      </c>
      <c r="F285" s="266" t="str">
        <f>IF(data!BJ91&gt;0,data!BJ91,"")</f>
        <v>x</v>
      </c>
      <c r="G285" s="267">
        <f>data!BK91</f>
        <v>0</v>
      </c>
      <c r="H285" s="267">
        <f>data!BL91</f>
        <v>0</v>
      </c>
      <c r="I285" s="267">
        <f>data!BM91</f>
        <v>0</v>
      </c>
    </row>
    <row r="286" spans="1:9" ht="20.100000000000001" customHeight="1" x14ac:dyDescent="0.25">
      <c r="A286" s="243">
        <v>24</v>
      </c>
      <c r="B286" s="251" t="s">
        <v>1004</v>
      </c>
      <c r="C286" s="266" t="str">
        <f>IF(data!BG92&gt;0,data!BG92,"")</f>
        <v>x</v>
      </c>
      <c r="D286" s="267">
        <f>data!BH92</f>
        <v>0</v>
      </c>
      <c r="E286" s="267">
        <f>data!BI92</f>
        <v>0</v>
      </c>
      <c r="F286" s="266" t="str">
        <f>IF(data!BJ92&gt;0,data!BJ92,"")</f>
        <v>x</v>
      </c>
      <c r="G286" s="267">
        <f>data!BK92</f>
        <v>276</v>
      </c>
      <c r="H286" s="267">
        <f>data!BL92</f>
        <v>276</v>
      </c>
      <c r="I286" s="267">
        <f>data!BM92</f>
        <v>138</v>
      </c>
    </row>
    <row r="287" spans="1:9" ht="20.100000000000001" customHeight="1" x14ac:dyDescent="0.25">
      <c r="A287" s="243">
        <v>25</v>
      </c>
      <c r="B287" s="251" t="s">
        <v>1005</v>
      </c>
      <c r="C287" s="266" t="str">
        <f>IF(data!BG93&gt;0,data!BG93,"")</f>
        <v>x</v>
      </c>
      <c r="D287" s="267">
        <f>data!BH93</f>
        <v>0</v>
      </c>
      <c r="E287" s="267">
        <f>data!BI93</f>
        <v>0</v>
      </c>
      <c r="F287" s="266" t="str">
        <f>IF(data!BJ93&gt;0,data!BJ93,"")</f>
        <v>x</v>
      </c>
      <c r="G287" s="267">
        <f>data!BK93</f>
        <v>0</v>
      </c>
      <c r="H287" s="267">
        <f>data!BL93</f>
        <v>0</v>
      </c>
      <c r="I287" s="267">
        <f>data!BM93</f>
        <v>0</v>
      </c>
    </row>
    <row r="288" spans="1:9" ht="20.100000000000001" customHeight="1" x14ac:dyDescent="0.25">
      <c r="A288" s="243">
        <v>26</v>
      </c>
      <c r="B288" s="251" t="s">
        <v>294</v>
      </c>
      <c r="C288" s="266" t="str">
        <f>IF(data!BG94&gt;0,data!BG94,"")</f>
        <v>x</v>
      </c>
      <c r="D288" s="266" t="str">
        <f>IF(data!BH94&gt;0,data!BH94,"")</f>
        <v>x</v>
      </c>
      <c r="E288" s="266" t="str">
        <f>IF(data!BI94&gt;0,data!BI94,"")</f>
        <v>x</v>
      </c>
      <c r="F288" s="266" t="str">
        <f>IF(data!BJ94&gt;0,data!BJ94,"")</f>
        <v>x</v>
      </c>
      <c r="G288" s="266" t="str">
        <f>IF(data!BK94&gt;0,data!BK94,"")</f>
        <v>x</v>
      </c>
      <c r="H288" s="266" t="str">
        <f>IF(data!BL94&gt;0,data!BL94,"")</f>
        <v>x</v>
      </c>
      <c r="I288" s="266" t="str">
        <f>IF(data!BM94&gt;0,data!BM94,"")</f>
        <v>x</v>
      </c>
    </row>
    <row r="289" spans="1:9" ht="20.100000000000001" customHeight="1" x14ac:dyDescent="0.25">
      <c r="A289" s="244" t="s">
        <v>987</v>
      </c>
      <c r="B289" s="245"/>
      <c r="C289" s="245"/>
      <c r="D289" s="245"/>
      <c r="E289" s="245"/>
      <c r="F289" s="245"/>
      <c r="G289" s="245"/>
      <c r="H289" s="245"/>
      <c r="I289" s="244"/>
    </row>
    <row r="290" spans="1:9" ht="20.100000000000001" customHeight="1" x14ac:dyDescent="0.25">
      <c r="D290" s="247"/>
      <c r="I290" s="248" t="s">
        <v>1037</v>
      </c>
    </row>
    <row r="291" spans="1:9" ht="20.100000000000001" customHeight="1" x14ac:dyDescent="0.25">
      <c r="A291" s="247"/>
    </row>
    <row r="292" spans="1:9" ht="20.100000000000001" customHeight="1" x14ac:dyDescent="0.25">
      <c r="A292" s="249" t="str">
        <f>"Hospital: "&amp;data!C98</f>
        <v>Hospital: Othello Community Hospital</v>
      </c>
      <c r="G292" s="250"/>
      <c r="H292" s="249" t="str">
        <f>"FYE: "&amp;data!C96</f>
        <v>FYE: 12/31/2023</v>
      </c>
    </row>
    <row r="293" spans="1:9" ht="20.100000000000001" customHeight="1" x14ac:dyDescent="0.25">
      <c r="A293" s="243">
        <v>1</v>
      </c>
      <c r="B293" s="251" t="s">
        <v>236</v>
      </c>
      <c r="C293" s="253" t="s">
        <v>99</v>
      </c>
      <c r="D293" s="253" t="s">
        <v>100</v>
      </c>
      <c r="E293" s="253" t="s">
        <v>101</v>
      </c>
      <c r="F293" s="253" t="s">
        <v>102</v>
      </c>
      <c r="G293" s="253" t="s">
        <v>103</v>
      </c>
      <c r="H293" s="253" t="s">
        <v>104</v>
      </c>
      <c r="I293" s="253" t="s">
        <v>105</v>
      </c>
    </row>
    <row r="294" spans="1:9" ht="20.100000000000001" customHeight="1" x14ac:dyDescent="0.25">
      <c r="A294" s="254">
        <v>2</v>
      </c>
      <c r="B294" s="255" t="s">
        <v>989</v>
      </c>
      <c r="C294" s="257" t="s">
        <v>175</v>
      </c>
      <c r="D294" s="257" t="s">
        <v>176</v>
      </c>
      <c r="E294" s="257" t="s">
        <v>177</v>
      </c>
      <c r="F294" s="257" t="s">
        <v>178</v>
      </c>
      <c r="G294" s="257"/>
      <c r="H294" s="257" t="s">
        <v>180</v>
      </c>
      <c r="I294" s="257" t="s">
        <v>181</v>
      </c>
    </row>
    <row r="295" spans="1:9" ht="20.100000000000001" customHeight="1" x14ac:dyDescent="0.25">
      <c r="A295" s="254"/>
      <c r="B295" s="255"/>
      <c r="C295" s="257" t="s">
        <v>1038</v>
      </c>
      <c r="D295" s="257" t="s">
        <v>221</v>
      </c>
      <c r="E295" s="257" t="s">
        <v>222</v>
      </c>
      <c r="F295" s="257" t="s">
        <v>223</v>
      </c>
      <c r="G295" s="257" t="s">
        <v>179</v>
      </c>
      <c r="H295" s="257" t="s">
        <v>224</v>
      </c>
      <c r="I295" s="257" t="s">
        <v>196</v>
      </c>
    </row>
    <row r="296" spans="1:9" ht="20.100000000000001" customHeight="1" x14ac:dyDescent="0.25">
      <c r="A296" s="243">
        <v>3</v>
      </c>
      <c r="B296" s="251" t="s">
        <v>993</v>
      </c>
      <c r="C296" s="263"/>
      <c r="D296" s="263"/>
      <c r="E296" s="263"/>
      <c r="F296" s="263"/>
      <c r="G296" s="263"/>
      <c r="H296" s="263"/>
      <c r="I296" s="263"/>
    </row>
    <row r="297" spans="1:9" ht="20.100000000000001" customHeight="1" x14ac:dyDescent="0.25">
      <c r="A297" s="243">
        <v>4</v>
      </c>
      <c r="B297" s="251" t="s">
        <v>261</v>
      </c>
      <c r="C297" s="263"/>
      <c r="D297" s="263"/>
      <c r="E297" s="263"/>
      <c r="F297" s="263"/>
      <c r="G297" s="263"/>
      <c r="H297" s="263"/>
      <c r="I297" s="263"/>
    </row>
    <row r="298" spans="1:9" ht="20.100000000000001" customHeight="1" x14ac:dyDescent="0.25">
      <c r="A298" s="243">
        <v>5</v>
      </c>
      <c r="B298" s="251" t="s">
        <v>262</v>
      </c>
      <c r="C298" s="258">
        <f>data!BN60</f>
        <v>6.72</v>
      </c>
      <c r="D298" s="258">
        <f>data!BO60</f>
        <v>0</v>
      </c>
      <c r="E298" s="258">
        <f>data!BP60</f>
        <v>0</v>
      </c>
      <c r="F298" s="258">
        <f>data!BQ60</f>
        <v>0</v>
      </c>
      <c r="G298" s="258">
        <f>data!BR60</f>
        <v>0</v>
      </c>
      <c r="H298" s="258">
        <f>data!BS60</f>
        <v>0</v>
      </c>
      <c r="I298" s="258">
        <f>data!BT60</f>
        <v>0</v>
      </c>
    </row>
    <row r="299" spans="1:9" ht="20.100000000000001" customHeight="1" x14ac:dyDescent="0.25">
      <c r="A299" s="243">
        <v>6</v>
      </c>
      <c r="B299" s="251" t="s">
        <v>263</v>
      </c>
      <c r="C299" s="251">
        <f>data!BN61</f>
        <v>647419.12</v>
      </c>
      <c r="D299" s="251">
        <f>data!BO61</f>
        <v>0</v>
      </c>
      <c r="E299" s="251">
        <f>data!BP61</f>
        <v>0</v>
      </c>
      <c r="F299" s="251">
        <f>data!BQ61</f>
        <v>0</v>
      </c>
      <c r="G299" s="251">
        <f>data!BR61</f>
        <v>0</v>
      </c>
      <c r="H299" s="251">
        <f>data!BS61</f>
        <v>0</v>
      </c>
      <c r="I299" s="251">
        <f>data!BT61</f>
        <v>0</v>
      </c>
    </row>
    <row r="300" spans="1:9" ht="20.100000000000001" customHeight="1" x14ac:dyDescent="0.25">
      <c r="A300" s="243">
        <v>7</v>
      </c>
      <c r="B300" s="251" t="s">
        <v>11</v>
      </c>
      <c r="C300" s="251">
        <f>data!BN62</f>
        <v>159632</v>
      </c>
      <c r="D300" s="251">
        <f>data!BO62</f>
        <v>0</v>
      </c>
      <c r="E300" s="251">
        <f>data!BP62</f>
        <v>0</v>
      </c>
      <c r="F300" s="251">
        <f>data!BQ62</f>
        <v>0</v>
      </c>
      <c r="G300" s="251">
        <f>data!BR62</f>
        <v>0</v>
      </c>
      <c r="H300" s="251">
        <f>data!BS62</f>
        <v>0</v>
      </c>
      <c r="I300" s="251">
        <f>data!BT62</f>
        <v>0</v>
      </c>
    </row>
    <row r="301" spans="1:9" ht="20.100000000000001" customHeight="1" x14ac:dyDescent="0.25">
      <c r="A301" s="243">
        <v>8</v>
      </c>
      <c r="B301" s="251" t="s">
        <v>264</v>
      </c>
      <c r="C301" s="251">
        <f>data!BN63</f>
        <v>2220</v>
      </c>
      <c r="D301" s="251">
        <f>data!BO63</f>
        <v>0</v>
      </c>
      <c r="E301" s="251">
        <f>data!BP63</f>
        <v>0</v>
      </c>
      <c r="F301" s="251">
        <f>data!BQ63</f>
        <v>0</v>
      </c>
      <c r="G301" s="251">
        <f>data!BR63</f>
        <v>0</v>
      </c>
      <c r="H301" s="251">
        <f>data!BS63</f>
        <v>0</v>
      </c>
      <c r="I301" s="251">
        <f>data!BT63</f>
        <v>0</v>
      </c>
    </row>
    <row r="302" spans="1:9" ht="20.100000000000001" customHeight="1" x14ac:dyDescent="0.25">
      <c r="A302" s="243">
        <v>9</v>
      </c>
      <c r="B302" s="251" t="s">
        <v>265</v>
      </c>
      <c r="C302" s="251">
        <f>data!BN64</f>
        <v>13505.94</v>
      </c>
      <c r="D302" s="251">
        <f>data!BO64</f>
        <v>0</v>
      </c>
      <c r="E302" s="251">
        <f>data!BP64</f>
        <v>0</v>
      </c>
      <c r="F302" s="251">
        <f>data!BQ64</f>
        <v>0</v>
      </c>
      <c r="G302" s="251">
        <f>data!BR64</f>
        <v>0</v>
      </c>
      <c r="H302" s="251">
        <f>data!BS64</f>
        <v>0</v>
      </c>
      <c r="I302" s="251">
        <f>data!BT64</f>
        <v>0</v>
      </c>
    </row>
    <row r="303" spans="1:9" ht="20.100000000000001" customHeight="1" x14ac:dyDescent="0.25">
      <c r="A303" s="243">
        <v>10</v>
      </c>
      <c r="B303" s="251" t="s">
        <v>511</v>
      </c>
      <c r="C303" s="251">
        <f>data!BN65</f>
        <v>0</v>
      </c>
      <c r="D303" s="251">
        <f>data!BO65</f>
        <v>0</v>
      </c>
      <c r="E303" s="251">
        <f>data!BP65</f>
        <v>0</v>
      </c>
      <c r="F303" s="251">
        <f>data!BQ65</f>
        <v>0</v>
      </c>
      <c r="G303" s="251">
        <f>data!BR65</f>
        <v>0</v>
      </c>
      <c r="H303" s="251">
        <f>data!BS65</f>
        <v>0</v>
      </c>
      <c r="I303" s="251">
        <f>data!BT65</f>
        <v>0</v>
      </c>
    </row>
    <row r="304" spans="1:9" ht="20.100000000000001" customHeight="1" x14ac:dyDescent="0.25">
      <c r="A304" s="243">
        <v>11</v>
      </c>
      <c r="B304" s="251" t="s">
        <v>512</v>
      </c>
      <c r="C304" s="251">
        <f>data!BN66</f>
        <v>270487.74</v>
      </c>
      <c r="D304" s="251">
        <f>data!BO66</f>
        <v>0</v>
      </c>
      <c r="E304" s="251">
        <f>data!BP66</f>
        <v>0</v>
      </c>
      <c r="F304" s="251">
        <f>data!BQ66</f>
        <v>0</v>
      </c>
      <c r="G304" s="251">
        <f>data!BR66</f>
        <v>0</v>
      </c>
      <c r="H304" s="251">
        <f>data!BS66</f>
        <v>0</v>
      </c>
      <c r="I304" s="251">
        <f>data!BT66</f>
        <v>0</v>
      </c>
    </row>
    <row r="305" spans="1:9" ht="20.100000000000001" customHeight="1" x14ac:dyDescent="0.25">
      <c r="A305" s="243">
        <v>12</v>
      </c>
      <c r="B305" s="251" t="s">
        <v>16</v>
      </c>
      <c r="C305" s="251">
        <f>data!BN67</f>
        <v>37765</v>
      </c>
      <c r="D305" s="251">
        <f>data!BO67</f>
        <v>0</v>
      </c>
      <c r="E305" s="251">
        <f>data!BP67</f>
        <v>0</v>
      </c>
      <c r="F305" s="251">
        <f>data!BQ67</f>
        <v>0</v>
      </c>
      <c r="G305" s="251">
        <f>data!BR67</f>
        <v>0</v>
      </c>
      <c r="H305" s="251">
        <f>data!BS67</f>
        <v>0</v>
      </c>
      <c r="I305" s="251">
        <f>data!BT67</f>
        <v>0</v>
      </c>
    </row>
    <row r="306" spans="1:9" ht="20.100000000000001" customHeight="1" x14ac:dyDescent="0.25">
      <c r="A306" s="243">
        <v>13</v>
      </c>
      <c r="B306" s="251" t="s">
        <v>994</v>
      </c>
      <c r="C306" s="251">
        <f>data!BN68</f>
        <v>0</v>
      </c>
      <c r="D306" s="251">
        <f>data!BO68</f>
        <v>0</v>
      </c>
      <c r="E306" s="251">
        <f>data!BP68</f>
        <v>0</v>
      </c>
      <c r="F306" s="251">
        <f>data!BQ68</f>
        <v>0</v>
      </c>
      <c r="G306" s="251">
        <f>data!BR68</f>
        <v>0</v>
      </c>
      <c r="H306" s="251">
        <f>data!BS68</f>
        <v>0</v>
      </c>
      <c r="I306" s="251">
        <f>data!BT68</f>
        <v>0</v>
      </c>
    </row>
    <row r="307" spans="1:9" ht="20.100000000000001" customHeight="1" x14ac:dyDescent="0.25">
      <c r="A307" s="243">
        <v>14</v>
      </c>
      <c r="B307" s="251" t="s">
        <v>995</v>
      </c>
      <c r="C307" s="251">
        <f>data!BN69</f>
        <v>76382.03</v>
      </c>
      <c r="D307" s="251">
        <f>data!BO69</f>
        <v>0</v>
      </c>
      <c r="E307" s="251">
        <f>data!BP69</f>
        <v>0</v>
      </c>
      <c r="F307" s="251">
        <f>data!BQ69</f>
        <v>0</v>
      </c>
      <c r="G307" s="251">
        <f>data!BR69</f>
        <v>0</v>
      </c>
      <c r="H307" s="251">
        <f>data!BS69</f>
        <v>0</v>
      </c>
      <c r="I307" s="251">
        <f>data!BT69</f>
        <v>0</v>
      </c>
    </row>
    <row r="308" spans="1:9" ht="20.100000000000001" customHeight="1" x14ac:dyDescent="0.25">
      <c r="A308" s="243">
        <v>15</v>
      </c>
      <c r="B308" s="251" t="s">
        <v>284</v>
      </c>
      <c r="C308" s="251">
        <f>-data!BN84</f>
        <v>0</v>
      </c>
      <c r="D308" s="251">
        <f>-data!BO84</f>
        <v>0</v>
      </c>
      <c r="E308" s="251">
        <f>-data!BP84</f>
        <v>0</v>
      </c>
      <c r="F308" s="251">
        <f>-data!BQ84</f>
        <v>0</v>
      </c>
      <c r="G308" s="251">
        <f>-data!BR84</f>
        <v>0</v>
      </c>
      <c r="H308" s="251">
        <f>-data!BS84</f>
        <v>0</v>
      </c>
      <c r="I308" s="251">
        <f>-data!BT84</f>
        <v>0</v>
      </c>
    </row>
    <row r="309" spans="1:9" ht="20.100000000000001" customHeight="1" x14ac:dyDescent="0.25">
      <c r="A309" s="243">
        <v>16</v>
      </c>
      <c r="B309" s="259" t="s">
        <v>996</v>
      </c>
      <c r="C309" s="251">
        <f>data!BN85</f>
        <v>1207411.8299999998</v>
      </c>
      <c r="D309" s="251">
        <f>data!BO85</f>
        <v>0</v>
      </c>
      <c r="E309" s="251">
        <f>data!BP85</f>
        <v>0</v>
      </c>
      <c r="F309" s="251">
        <f>data!BQ85</f>
        <v>0</v>
      </c>
      <c r="G309" s="251">
        <f>data!BR85</f>
        <v>0</v>
      </c>
      <c r="H309" s="251">
        <f>data!BS85</f>
        <v>0</v>
      </c>
      <c r="I309" s="251">
        <f>data!BT85</f>
        <v>0</v>
      </c>
    </row>
    <row r="310" spans="1:9" ht="20.100000000000001" customHeight="1" x14ac:dyDescent="0.25">
      <c r="A310" s="243">
        <v>17</v>
      </c>
      <c r="B310" s="251" t="s">
        <v>286</v>
      </c>
      <c r="C310" s="261"/>
      <c r="D310" s="261"/>
      <c r="E310" s="261"/>
      <c r="F310" s="261"/>
      <c r="G310" s="261"/>
      <c r="H310" s="261"/>
      <c r="I310" s="261"/>
    </row>
    <row r="311" spans="1:9" ht="20.100000000000001" customHeight="1" x14ac:dyDescent="0.25">
      <c r="A311" s="243">
        <v>18</v>
      </c>
      <c r="B311" s="251" t="s">
        <v>997</v>
      </c>
      <c r="C311" s="251"/>
      <c r="D311" s="251"/>
      <c r="E311" s="251"/>
      <c r="F311" s="251"/>
      <c r="G311" s="251"/>
      <c r="H311" s="251"/>
      <c r="I311" s="251"/>
    </row>
    <row r="312" spans="1:9" ht="20.100000000000001" customHeight="1" x14ac:dyDescent="0.25">
      <c r="A312" s="243">
        <v>19</v>
      </c>
      <c r="B312" s="259" t="s">
        <v>998</v>
      </c>
      <c r="C312" s="266" t="str">
        <f>IF(data!BN87&gt;0,data!BN87,"")</f>
        <v>x</v>
      </c>
      <c r="D312" s="266" t="str">
        <f>IF(data!BO87&gt;0,data!BO87,"")</f>
        <v>x</v>
      </c>
      <c r="E312" s="266" t="str">
        <f>IF(data!BP87&gt;0,data!BP87,"")</f>
        <v>x</v>
      </c>
      <c r="F312" s="266" t="str">
        <f>IF(data!BQ87&gt;0,data!BQ87,"")</f>
        <v>x</v>
      </c>
      <c r="G312" s="266" t="str">
        <f>IF(data!BR87&gt;0,data!BR87,"")</f>
        <v>x</v>
      </c>
      <c r="H312" s="266" t="str">
        <f>IF(data!BS87&gt;0,data!BS87,"")</f>
        <v>x</v>
      </c>
      <c r="I312" s="266" t="str">
        <f>IF(data!BT87&gt;0,data!BT87,"")</f>
        <v>x</v>
      </c>
    </row>
    <row r="313" spans="1:9" ht="20.100000000000001" customHeight="1" x14ac:dyDescent="0.25">
      <c r="A313" s="243">
        <v>20</v>
      </c>
      <c r="B313" s="259" t="s">
        <v>999</v>
      </c>
      <c r="C313" s="266" t="str">
        <f>IF(data!BN88&gt;0,data!BN88,"")</f>
        <v>x</v>
      </c>
      <c r="D313" s="266" t="str">
        <f>IF(data!BO88&gt;0,data!BO88,"")</f>
        <v>x</v>
      </c>
      <c r="E313" s="266" t="str">
        <f>IF(data!BP88&gt;0,data!BP88,"")</f>
        <v>x</v>
      </c>
      <c r="F313" s="266" t="str">
        <f>IF(data!BQ88&gt;0,data!BQ88,"")</f>
        <v>x</v>
      </c>
      <c r="G313" s="266" t="str">
        <f>IF(data!BR88&gt;0,data!BR88,"")</f>
        <v>x</v>
      </c>
      <c r="H313" s="266" t="str">
        <f>IF(data!BS88&gt;0,data!BS88,"")</f>
        <v>x</v>
      </c>
      <c r="I313" s="266" t="str">
        <f>IF(data!BT88&gt;0,data!BT88,"")</f>
        <v>x</v>
      </c>
    </row>
    <row r="314" spans="1:9" ht="20.100000000000001" customHeight="1" x14ac:dyDescent="0.25">
      <c r="A314" s="243">
        <v>21</v>
      </c>
      <c r="B314" s="259" t="s">
        <v>1000</v>
      </c>
      <c r="C314" s="266" t="str">
        <f>IF(data!BN89&gt;0,data!BN89,"")</f>
        <v>x</v>
      </c>
      <c r="D314" s="266" t="str">
        <f>IF(data!BO89&gt;0,data!BO89,"")</f>
        <v>x</v>
      </c>
      <c r="E314" s="266" t="str">
        <f>IF(data!BP89&gt;0,data!BP89,"")</f>
        <v>x</v>
      </c>
      <c r="F314" s="266" t="str">
        <f>IF(data!BQ89&gt;0,data!BQ89,"")</f>
        <v>x</v>
      </c>
      <c r="G314" s="266" t="str">
        <f>IF(data!BR89&gt;0,data!BR89,"")</f>
        <v>x</v>
      </c>
      <c r="H314" s="266" t="str">
        <f>IF(data!BS89&gt;0,data!BS89,"")</f>
        <v>x</v>
      </c>
      <c r="I314" s="266" t="str">
        <f>IF(data!BT89&gt;0,data!BT89,"")</f>
        <v>x</v>
      </c>
    </row>
    <row r="315" spans="1:9" ht="20.100000000000001" customHeight="1" x14ac:dyDescent="0.25">
      <c r="A315" s="243" t="s">
        <v>1001</v>
      </c>
      <c r="B315" s="251"/>
      <c r="C315" s="261"/>
      <c r="D315" s="261"/>
      <c r="E315" s="261"/>
      <c r="F315" s="261"/>
      <c r="G315" s="261"/>
      <c r="H315" s="261"/>
      <c r="I315" s="261"/>
    </row>
    <row r="316" spans="1:9" ht="20.100000000000001" customHeight="1" x14ac:dyDescent="0.25">
      <c r="A316" s="243">
        <v>22</v>
      </c>
      <c r="B316" s="251" t="s">
        <v>1002</v>
      </c>
      <c r="C316" s="267">
        <f>data!BN90</f>
        <v>1926</v>
      </c>
      <c r="D316" s="267">
        <f>data!BO90</f>
        <v>0</v>
      </c>
      <c r="E316" s="267">
        <f>data!BP90</f>
        <v>0</v>
      </c>
      <c r="F316" s="267">
        <f>data!BQ90</f>
        <v>0</v>
      </c>
      <c r="G316" s="267">
        <f>data!BR90</f>
        <v>0</v>
      </c>
      <c r="H316" s="267">
        <f>data!BS90</f>
        <v>0</v>
      </c>
      <c r="I316" s="267">
        <f>data!BT90</f>
        <v>0</v>
      </c>
    </row>
    <row r="317" spans="1:9" ht="20.100000000000001" customHeight="1" x14ac:dyDescent="0.25">
      <c r="A317" s="243">
        <v>23</v>
      </c>
      <c r="B317" s="251" t="s">
        <v>1003</v>
      </c>
      <c r="C317" s="266" t="str">
        <f>IF(data!BN91&gt;0,data!BN91,"")</f>
        <v>x</v>
      </c>
      <c r="D317" s="266" t="str">
        <f>IF(data!BO91&gt;0,data!BO91,"")</f>
        <v>x</v>
      </c>
      <c r="E317" s="266" t="str">
        <f>IF(data!BP91&gt;0,data!BP91,"")</f>
        <v>x</v>
      </c>
      <c r="F317" s="266" t="str">
        <f>IF(data!BQ91&gt;0,data!BQ91,"")</f>
        <v>x</v>
      </c>
      <c r="G317" s="267">
        <f>data!BR91</f>
        <v>0</v>
      </c>
      <c r="H317" s="267">
        <f>data!BS91</f>
        <v>0</v>
      </c>
      <c r="I317" s="267">
        <f>data!BT91</f>
        <v>0</v>
      </c>
    </row>
    <row r="318" spans="1:9" ht="20.100000000000001" customHeight="1" x14ac:dyDescent="0.25">
      <c r="A318" s="243">
        <v>24</v>
      </c>
      <c r="B318" s="251" t="s">
        <v>1004</v>
      </c>
      <c r="C318" s="266" t="str">
        <f>IF(data!BN92&gt;0,data!BN92,"")</f>
        <v>x</v>
      </c>
      <c r="D318" s="266" t="str">
        <f>IF(data!BO92&gt;0,data!BO92,"")</f>
        <v>x</v>
      </c>
      <c r="E318" s="266" t="str">
        <f>IF(data!BP92&gt;0,data!BP92,"")</f>
        <v>x</v>
      </c>
      <c r="F318" s="266" t="str">
        <f>IF(data!BQ92&gt;0,data!BQ92,"")</f>
        <v>x</v>
      </c>
      <c r="G318" s="266" t="str">
        <f>IF(data!BR92&gt;0,data!BR92,"")</f>
        <v>x</v>
      </c>
      <c r="H318" s="267">
        <f>data!BS92</f>
        <v>0</v>
      </c>
      <c r="I318" s="267">
        <f>data!BT92</f>
        <v>0</v>
      </c>
    </row>
    <row r="319" spans="1:9" ht="20.100000000000001" customHeight="1" x14ac:dyDescent="0.25">
      <c r="A319" s="243">
        <v>25</v>
      </c>
      <c r="B319" s="251" t="s">
        <v>1005</v>
      </c>
      <c r="C319" s="266" t="str">
        <f>IF(data!BN93&gt;0,data!BN93,"")</f>
        <v>x</v>
      </c>
      <c r="D319" s="266" t="str">
        <f>IF(data!BO93&gt;0,data!BO93,"")</f>
        <v>x</v>
      </c>
      <c r="E319" s="266" t="str">
        <f>IF(data!BP93&gt;0,data!BP93,"")</f>
        <v>x</v>
      </c>
      <c r="F319" s="266" t="str">
        <f>IF(data!BQ93&gt;0,data!BQ93,"")</f>
        <v>x</v>
      </c>
      <c r="G319" s="266" t="str">
        <f>IF(data!BR93&gt;0,data!BR93,"")</f>
        <v>x</v>
      </c>
      <c r="H319" s="267">
        <f>data!BS93</f>
        <v>0</v>
      </c>
      <c r="I319" s="267">
        <f>data!BT93</f>
        <v>0</v>
      </c>
    </row>
    <row r="320" spans="1:9" ht="20.100000000000001" customHeight="1" x14ac:dyDescent="0.25">
      <c r="A320" s="243">
        <v>26</v>
      </c>
      <c r="B320" s="251" t="s">
        <v>294</v>
      </c>
      <c r="C320" s="269" t="str">
        <f>IF(data!BN94&gt;0,data!BN94,"")</f>
        <v>x</v>
      </c>
      <c r="D320" s="269" t="str">
        <f>IF(data!BO94&gt;0,data!BO94,"")</f>
        <v>x</v>
      </c>
      <c r="E320" s="269" t="str">
        <f>IF(data!BP94&gt;0,data!BP94,"")</f>
        <v>x</v>
      </c>
      <c r="F320" s="269" t="str">
        <f>IF(data!BQ94&gt;0,data!BQ94,"")</f>
        <v>x</v>
      </c>
      <c r="G320" s="269" t="str">
        <f>IF(data!BR94&gt;0,data!BR94,"")</f>
        <v>x</v>
      </c>
      <c r="H320" s="269" t="str">
        <f>IF(data!BS94&gt;0,data!BS94,"")</f>
        <v>x</v>
      </c>
      <c r="I320" s="269" t="str">
        <f>IF(data!BT94&gt;0,data!BT94,"")</f>
        <v>x</v>
      </c>
    </row>
    <row r="321" spans="1:9" ht="20.100000000000001" customHeight="1" x14ac:dyDescent="0.25">
      <c r="A321" s="244" t="s">
        <v>987</v>
      </c>
      <c r="B321" s="245"/>
      <c r="C321" s="245"/>
      <c r="D321" s="245"/>
      <c r="E321" s="245"/>
      <c r="F321" s="245"/>
      <c r="G321" s="245"/>
      <c r="H321" s="245"/>
      <c r="I321" s="244"/>
    </row>
    <row r="322" spans="1:9" ht="20.100000000000001" customHeight="1" x14ac:dyDescent="0.25">
      <c r="D322" s="247"/>
      <c r="I322" s="248" t="s">
        <v>1039</v>
      </c>
    </row>
    <row r="323" spans="1:9" ht="20.100000000000001" customHeight="1" x14ac:dyDescent="0.25">
      <c r="A323" s="247"/>
    </row>
    <row r="324" spans="1:9" ht="20.100000000000001" customHeight="1" x14ac:dyDescent="0.25">
      <c r="A324" s="249" t="str">
        <f>"Hospital: "&amp;data!C98</f>
        <v>Hospital: Othello Community Hospital</v>
      </c>
      <c r="G324" s="250"/>
      <c r="H324" s="249" t="str">
        <f>"FYE: "&amp;data!C96</f>
        <v>FYE: 12/31/2023</v>
      </c>
    </row>
    <row r="325" spans="1:9" ht="20.100000000000001" customHeight="1" x14ac:dyDescent="0.25">
      <c r="A325" s="243">
        <v>1</v>
      </c>
      <c r="B325" s="251" t="s">
        <v>236</v>
      </c>
      <c r="C325" s="253" t="s">
        <v>106</v>
      </c>
      <c r="D325" s="253" t="s">
        <v>107</v>
      </c>
      <c r="E325" s="253" t="s">
        <v>108</v>
      </c>
      <c r="F325" s="253" t="s">
        <v>109</v>
      </c>
      <c r="G325" s="253" t="s">
        <v>110</v>
      </c>
      <c r="H325" s="253" t="s">
        <v>111</v>
      </c>
      <c r="I325" s="253" t="s">
        <v>112</v>
      </c>
    </row>
    <row r="326" spans="1:9" ht="20.100000000000001" customHeight="1" x14ac:dyDescent="0.25">
      <c r="A326" s="254">
        <v>2</v>
      </c>
      <c r="B326" s="255" t="s">
        <v>989</v>
      </c>
      <c r="C326" s="257" t="s">
        <v>182</v>
      </c>
      <c r="D326" s="257" t="s">
        <v>182</v>
      </c>
      <c r="E326" s="257" t="s">
        <v>182</v>
      </c>
      <c r="F326" s="257" t="s">
        <v>183</v>
      </c>
      <c r="G326" s="257" t="s">
        <v>184</v>
      </c>
      <c r="H326" s="257" t="s">
        <v>185</v>
      </c>
      <c r="I326" s="257" t="s">
        <v>186</v>
      </c>
    </row>
    <row r="327" spans="1:9" ht="20.100000000000001" customHeight="1" x14ac:dyDescent="0.25">
      <c r="A327" s="254"/>
      <c r="B327" s="255"/>
      <c r="C327" s="257" t="s">
        <v>225</v>
      </c>
      <c r="D327" s="257" t="s">
        <v>226</v>
      </c>
      <c r="E327" s="257" t="s">
        <v>227</v>
      </c>
      <c r="F327" s="257" t="s">
        <v>178</v>
      </c>
      <c r="G327" s="257" t="s">
        <v>1038</v>
      </c>
      <c r="H327" s="257" t="s">
        <v>179</v>
      </c>
      <c r="I327" s="257" t="s">
        <v>228</v>
      </c>
    </row>
    <row r="328" spans="1:9" ht="20.100000000000001" customHeight="1" x14ac:dyDescent="0.25">
      <c r="A328" s="243">
        <v>3</v>
      </c>
      <c r="B328" s="251" t="s">
        <v>993</v>
      </c>
      <c r="C328" s="263"/>
      <c r="D328" s="263"/>
      <c r="E328" s="263"/>
      <c r="F328" s="263"/>
      <c r="G328" s="263"/>
      <c r="H328" s="263"/>
      <c r="I328" s="263"/>
    </row>
    <row r="329" spans="1:9" ht="20.100000000000001" customHeight="1" x14ac:dyDescent="0.25">
      <c r="A329" s="243">
        <v>4</v>
      </c>
      <c r="B329" s="251" t="s">
        <v>261</v>
      </c>
      <c r="C329" s="263"/>
      <c r="D329" s="263"/>
      <c r="E329" s="263"/>
      <c r="F329" s="263"/>
      <c r="G329" s="263"/>
      <c r="H329" s="263"/>
      <c r="I329" s="263"/>
    </row>
    <row r="330" spans="1:9" ht="20.100000000000001" customHeight="1" x14ac:dyDescent="0.25">
      <c r="A330" s="243">
        <v>5</v>
      </c>
      <c r="B330" s="251" t="s">
        <v>262</v>
      </c>
      <c r="C330" s="258">
        <f>data!BU60</f>
        <v>0</v>
      </c>
      <c r="D330" s="258">
        <f>data!BV60</f>
        <v>4.4800000000000004</v>
      </c>
      <c r="E330" s="258">
        <f>data!BW60</f>
        <v>0</v>
      </c>
      <c r="F330" s="258">
        <f>data!BX60</f>
        <v>0</v>
      </c>
      <c r="G330" s="258">
        <f>data!BY60</f>
        <v>0.91</v>
      </c>
      <c r="H330" s="258">
        <f>data!BZ60</f>
        <v>0</v>
      </c>
      <c r="I330" s="258">
        <f>data!CA60</f>
        <v>0</v>
      </c>
    </row>
    <row r="331" spans="1:9" ht="20.100000000000001" customHeight="1" x14ac:dyDescent="0.25">
      <c r="A331" s="243">
        <v>6</v>
      </c>
      <c r="B331" s="251" t="s">
        <v>263</v>
      </c>
      <c r="C331" s="270">
        <f>data!BU61</f>
        <v>0</v>
      </c>
      <c r="D331" s="270">
        <f>data!BV61</f>
        <v>400362.76</v>
      </c>
      <c r="E331" s="270">
        <f>data!BW61</f>
        <v>0</v>
      </c>
      <c r="F331" s="270">
        <f>data!BX61</f>
        <v>0</v>
      </c>
      <c r="G331" s="270">
        <f>data!BY61</f>
        <v>193184.34</v>
      </c>
      <c r="H331" s="270">
        <f>data!BZ61</f>
        <v>0</v>
      </c>
      <c r="I331" s="270">
        <f>data!CA61</f>
        <v>0</v>
      </c>
    </row>
    <row r="332" spans="1:9" ht="20.100000000000001" customHeight="1" x14ac:dyDescent="0.25">
      <c r="A332" s="243">
        <v>7</v>
      </c>
      <c r="B332" s="251" t="s">
        <v>11</v>
      </c>
      <c r="C332" s="270">
        <f>data!BU62</f>
        <v>0</v>
      </c>
      <c r="D332" s="270">
        <f>data!BV62</f>
        <v>98660</v>
      </c>
      <c r="E332" s="270">
        <f>data!BW62</f>
        <v>0</v>
      </c>
      <c r="F332" s="270">
        <f>data!BX62</f>
        <v>0</v>
      </c>
      <c r="G332" s="270">
        <f>data!BY62</f>
        <v>47713</v>
      </c>
      <c r="H332" s="270">
        <f>data!BZ62</f>
        <v>0</v>
      </c>
      <c r="I332" s="270">
        <f>data!CA62</f>
        <v>0</v>
      </c>
    </row>
    <row r="333" spans="1:9" ht="20.100000000000001" customHeight="1" x14ac:dyDescent="0.25">
      <c r="A333" s="243">
        <v>8</v>
      </c>
      <c r="B333" s="251" t="s">
        <v>264</v>
      </c>
      <c r="C333" s="270">
        <f>data!BU63</f>
        <v>0</v>
      </c>
      <c r="D333" s="270">
        <f>data!BV63</f>
        <v>0</v>
      </c>
      <c r="E333" s="270">
        <f>data!BW63</f>
        <v>0</v>
      </c>
      <c r="F333" s="270">
        <f>data!BX63</f>
        <v>0</v>
      </c>
      <c r="G333" s="270">
        <f>data!BY63</f>
        <v>0</v>
      </c>
      <c r="H333" s="270">
        <f>data!BZ63</f>
        <v>0</v>
      </c>
      <c r="I333" s="270">
        <f>data!CA63</f>
        <v>0</v>
      </c>
    </row>
    <row r="334" spans="1:9" ht="20.100000000000001" customHeight="1" x14ac:dyDescent="0.25">
      <c r="A334" s="243">
        <v>9</v>
      </c>
      <c r="B334" s="251" t="s">
        <v>265</v>
      </c>
      <c r="C334" s="270">
        <f>data!BU64</f>
        <v>0</v>
      </c>
      <c r="D334" s="270">
        <f>data!BV64</f>
        <v>15274.24</v>
      </c>
      <c r="E334" s="270">
        <f>data!BW64</f>
        <v>0</v>
      </c>
      <c r="F334" s="270">
        <f>data!BX64</f>
        <v>0</v>
      </c>
      <c r="G334" s="270">
        <f>data!BY64</f>
        <v>70.94</v>
      </c>
      <c r="H334" s="270">
        <f>data!BZ64</f>
        <v>0</v>
      </c>
      <c r="I334" s="270">
        <f>data!CA64</f>
        <v>0</v>
      </c>
    </row>
    <row r="335" spans="1:9" ht="20.100000000000001" customHeight="1" x14ac:dyDescent="0.25">
      <c r="A335" s="243">
        <v>10</v>
      </c>
      <c r="B335" s="251" t="s">
        <v>511</v>
      </c>
      <c r="C335" s="270">
        <f>data!BU65</f>
        <v>0</v>
      </c>
      <c r="D335" s="270">
        <f>data!BV65</f>
        <v>0</v>
      </c>
      <c r="E335" s="270">
        <f>data!BW65</f>
        <v>0</v>
      </c>
      <c r="F335" s="270">
        <f>data!BX65</f>
        <v>0</v>
      </c>
      <c r="G335" s="270">
        <f>data!BY65</f>
        <v>0</v>
      </c>
      <c r="H335" s="270">
        <f>data!BZ65</f>
        <v>0</v>
      </c>
      <c r="I335" s="270">
        <f>data!CA65</f>
        <v>0</v>
      </c>
    </row>
    <row r="336" spans="1:9" ht="20.100000000000001" customHeight="1" x14ac:dyDescent="0.25">
      <c r="A336" s="243">
        <v>11</v>
      </c>
      <c r="B336" s="251" t="s">
        <v>512</v>
      </c>
      <c r="C336" s="270">
        <f>data!BU66</f>
        <v>0</v>
      </c>
      <c r="D336" s="270">
        <f>data!BV66</f>
        <v>106780.79</v>
      </c>
      <c r="E336" s="270">
        <f>data!BW66</f>
        <v>0</v>
      </c>
      <c r="F336" s="270">
        <f>data!BX66</f>
        <v>0</v>
      </c>
      <c r="G336" s="270">
        <f>data!BY66</f>
        <v>0</v>
      </c>
      <c r="H336" s="270">
        <f>data!BZ66</f>
        <v>0</v>
      </c>
      <c r="I336" s="270">
        <f>data!CA66</f>
        <v>0</v>
      </c>
    </row>
    <row r="337" spans="1:9" ht="20.100000000000001" customHeight="1" x14ac:dyDescent="0.25">
      <c r="A337" s="243">
        <v>12</v>
      </c>
      <c r="B337" s="251" t="s">
        <v>16</v>
      </c>
      <c r="C337" s="270">
        <f>data!BU67</f>
        <v>0</v>
      </c>
      <c r="D337" s="270">
        <f>data!BV67</f>
        <v>48393</v>
      </c>
      <c r="E337" s="270">
        <f>data!BW67</f>
        <v>0</v>
      </c>
      <c r="F337" s="270">
        <f>data!BX67</f>
        <v>0</v>
      </c>
      <c r="G337" s="270">
        <f>data!BY67</f>
        <v>4392</v>
      </c>
      <c r="H337" s="270">
        <f>data!BZ67</f>
        <v>0</v>
      </c>
      <c r="I337" s="270">
        <f>data!CA67</f>
        <v>0</v>
      </c>
    </row>
    <row r="338" spans="1:9" ht="20.100000000000001" customHeight="1" x14ac:dyDescent="0.25">
      <c r="A338" s="243">
        <v>13</v>
      </c>
      <c r="B338" s="251" t="s">
        <v>994</v>
      </c>
      <c r="C338" s="270">
        <f>data!BU68</f>
        <v>0</v>
      </c>
      <c r="D338" s="270">
        <f>data!BV68</f>
        <v>0</v>
      </c>
      <c r="E338" s="270">
        <f>data!BW68</f>
        <v>0</v>
      </c>
      <c r="F338" s="270">
        <f>data!BX68</f>
        <v>0</v>
      </c>
      <c r="G338" s="270">
        <f>data!BY68</f>
        <v>0</v>
      </c>
      <c r="H338" s="270">
        <f>data!BZ68</f>
        <v>0</v>
      </c>
      <c r="I338" s="270">
        <f>data!CA68</f>
        <v>0</v>
      </c>
    </row>
    <row r="339" spans="1:9" ht="20.100000000000001" customHeight="1" x14ac:dyDescent="0.25">
      <c r="A339" s="243">
        <v>14</v>
      </c>
      <c r="B339" s="251" t="s">
        <v>995</v>
      </c>
      <c r="C339" s="270">
        <f>data!BU69</f>
        <v>0</v>
      </c>
      <c r="D339" s="270">
        <f>data!BV69</f>
        <v>458.92</v>
      </c>
      <c r="E339" s="270">
        <f>data!BW69</f>
        <v>0</v>
      </c>
      <c r="F339" s="270">
        <f>data!BX69</f>
        <v>0</v>
      </c>
      <c r="G339" s="270">
        <f>data!BY69</f>
        <v>792.57</v>
      </c>
      <c r="H339" s="270">
        <f>data!BZ69</f>
        <v>0</v>
      </c>
      <c r="I339" s="270">
        <f>data!CA69</f>
        <v>0</v>
      </c>
    </row>
    <row r="340" spans="1:9" ht="20.100000000000001" customHeight="1" x14ac:dyDescent="0.25">
      <c r="A340" s="243">
        <v>15</v>
      </c>
      <c r="B340" s="251" t="s">
        <v>284</v>
      </c>
      <c r="C340" s="251">
        <f>-data!BU84</f>
        <v>0</v>
      </c>
      <c r="D340" s="251">
        <f>-data!BV84</f>
        <v>0</v>
      </c>
      <c r="E340" s="251">
        <f>-data!BW84</f>
        <v>0</v>
      </c>
      <c r="F340" s="251">
        <f>-data!BX84</f>
        <v>0</v>
      </c>
      <c r="G340" s="251">
        <f>-data!BY84</f>
        <v>0</v>
      </c>
      <c r="H340" s="251">
        <f>-data!BZ84</f>
        <v>0</v>
      </c>
      <c r="I340" s="251">
        <f>-data!CA84</f>
        <v>0</v>
      </c>
    </row>
    <row r="341" spans="1:9" ht="20.100000000000001" customHeight="1" x14ac:dyDescent="0.25">
      <c r="A341" s="243">
        <v>16</v>
      </c>
      <c r="B341" s="259" t="s">
        <v>996</v>
      </c>
      <c r="C341" s="251">
        <f>data!BU85</f>
        <v>0</v>
      </c>
      <c r="D341" s="251">
        <f>data!BV85</f>
        <v>669929.71000000008</v>
      </c>
      <c r="E341" s="251">
        <f>data!BW85</f>
        <v>0</v>
      </c>
      <c r="F341" s="251">
        <f>data!BX85</f>
        <v>0</v>
      </c>
      <c r="G341" s="251">
        <f>data!BY85</f>
        <v>246152.85</v>
      </c>
      <c r="H341" s="251">
        <f>data!BZ85</f>
        <v>0</v>
      </c>
      <c r="I341" s="251">
        <f>data!CA85</f>
        <v>0</v>
      </c>
    </row>
    <row r="342" spans="1:9" ht="20.100000000000001" customHeight="1" x14ac:dyDescent="0.25">
      <c r="A342" s="243">
        <v>17</v>
      </c>
      <c r="B342" s="251" t="s">
        <v>286</v>
      </c>
      <c r="C342" s="261"/>
      <c r="D342" s="261"/>
      <c r="E342" s="261"/>
      <c r="F342" s="261"/>
      <c r="G342" s="261"/>
      <c r="H342" s="261"/>
      <c r="I342" s="261"/>
    </row>
    <row r="343" spans="1:9" ht="20.100000000000001" customHeight="1" x14ac:dyDescent="0.25">
      <c r="A343" s="243">
        <v>18</v>
      </c>
      <c r="B343" s="251" t="s">
        <v>997</v>
      </c>
      <c r="C343" s="251"/>
      <c r="D343" s="251"/>
      <c r="E343" s="251"/>
      <c r="F343" s="251"/>
      <c r="G343" s="251"/>
      <c r="H343" s="251"/>
      <c r="I343" s="251"/>
    </row>
    <row r="344" spans="1:9" ht="20.100000000000001" customHeight="1" x14ac:dyDescent="0.25">
      <c r="A344" s="243">
        <v>19</v>
      </c>
      <c r="B344" s="259" t="s">
        <v>998</v>
      </c>
      <c r="C344" s="266" t="str">
        <f>IF(data!BU87&gt;0,data!BU87,"")</f>
        <v>x</v>
      </c>
      <c r="D344" s="266" t="str">
        <f>IF(data!BV87&gt;0,data!BV87,"")</f>
        <v>x</v>
      </c>
      <c r="E344" s="266" t="str">
        <f>IF(data!BW87&gt;0,data!BW87,"")</f>
        <v>x</v>
      </c>
      <c r="F344" s="266" t="str">
        <f>IF(data!BX87&gt;0,data!BX87,"")</f>
        <v>x</v>
      </c>
      <c r="G344" s="266" t="str">
        <f>IF(data!BY87&gt;0,data!BY87,"")</f>
        <v>x</v>
      </c>
      <c r="H344" s="266" t="str">
        <f>IF(data!BZ87&gt;0,data!BZ87,"")</f>
        <v>x</v>
      </c>
      <c r="I344" s="266" t="str">
        <f>IF(data!CA87&gt;0,data!CA87,"")</f>
        <v>x</v>
      </c>
    </row>
    <row r="345" spans="1:9" ht="20.100000000000001" customHeight="1" x14ac:dyDescent="0.25">
      <c r="A345" s="243">
        <v>20</v>
      </c>
      <c r="B345" s="259" t="s">
        <v>999</v>
      </c>
      <c r="C345" s="266" t="str">
        <f>IF(data!BU88&gt;0,data!BU88,"")</f>
        <v>x</v>
      </c>
      <c r="D345" s="266" t="str">
        <f>IF(data!BV88&gt;0,data!BV88,"")</f>
        <v>x</v>
      </c>
      <c r="E345" s="266" t="str">
        <f>IF(data!BW88&gt;0,data!BW88,"")</f>
        <v>x</v>
      </c>
      <c r="F345" s="266" t="str">
        <f>IF(data!BX88&gt;0,data!BX88,"")</f>
        <v>x</v>
      </c>
      <c r="G345" s="266" t="str">
        <f>IF(data!BY88&gt;0,data!BY88,"")</f>
        <v>x</v>
      </c>
      <c r="H345" s="266" t="str">
        <f>IF(data!BZ88&gt;0,data!BZ88,"")</f>
        <v>x</v>
      </c>
      <c r="I345" s="266" t="str">
        <f>IF(data!CA88&gt;0,data!CA88,"")</f>
        <v>x</v>
      </c>
    </row>
    <row r="346" spans="1:9" ht="20.100000000000001" customHeight="1" x14ac:dyDescent="0.25">
      <c r="A346" s="243">
        <v>21</v>
      </c>
      <c r="B346" s="259" t="s">
        <v>1000</v>
      </c>
      <c r="C346" s="266" t="str">
        <f>IF(data!BU89&gt;0,data!BU89,"")</f>
        <v>x</v>
      </c>
      <c r="D346" s="266" t="str">
        <f>IF(data!BV89&gt;0,data!BV89,"")</f>
        <v>x</v>
      </c>
      <c r="E346" s="266" t="str">
        <f>IF(data!BW89&gt;0,data!BW89,"")</f>
        <v>x</v>
      </c>
      <c r="F346" s="266" t="str">
        <f>IF(data!BX89&gt;0,data!BX89,"")</f>
        <v>x</v>
      </c>
      <c r="G346" s="266" t="str">
        <f>IF(data!BY89&gt;0,data!BY89,"")</f>
        <v>x</v>
      </c>
      <c r="H346" s="266" t="str">
        <f>IF(data!BZ89&gt;0,data!BZ89,"")</f>
        <v>x</v>
      </c>
      <c r="I346" s="266" t="str">
        <f>IF(data!CA89&gt;0,data!CA89,"")</f>
        <v>x</v>
      </c>
    </row>
    <row r="347" spans="1:9" ht="20.100000000000001" customHeight="1" x14ac:dyDescent="0.25">
      <c r="A347" s="243" t="s">
        <v>1001</v>
      </c>
      <c r="B347" s="251"/>
      <c r="C347" s="261"/>
      <c r="D347" s="261"/>
      <c r="E347" s="261"/>
      <c r="F347" s="261"/>
      <c r="G347" s="261"/>
      <c r="H347" s="261"/>
      <c r="I347" s="261"/>
    </row>
    <row r="348" spans="1:9" ht="20.100000000000001" customHeight="1" x14ac:dyDescent="0.25">
      <c r="A348" s="243">
        <v>22</v>
      </c>
      <c r="B348" s="251" t="s">
        <v>1002</v>
      </c>
      <c r="C348" s="267">
        <f>data!BU90</f>
        <v>0</v>
      </c>
      <c r="D348" s="267">
        <f>data!BV90</f>
        <v>2468</v>
      </c>
      <c r="E348" s="267">
        <f>data!BW90</f>
        <v>0</v>
      </c>
      <c r="F348" s="267">
        <f>data!BX90</f>
        <v>0</v>
      </c>
      <c r="G348" s="267">
        <f>data!BY90</f>
        <v>224</v>
      </c>
      <c r="H348" s="267">
        <f>data!BZ90</f>
        <v>0</v>
      </c>
      <c r="I348" s="267">
        <f>data!CA90</f>
        <v>0</v>
      </c>
    </row>
    <row r="349" spans="1:9" ht="20.100000000000001" customHeight="1" x14ac:dyDescent="0.25">
      <c r="A349" s="243">
        <v>23</v>
      </c>
      <c r="B349" s="251" t="s">
        <v>1003</v>
      </c>
      <c r="C349" s="267">
        <f>data!BU91</f>
        <v>0</v>
      </c>
      <c r="D349" s="267">
        <f>data!BV91</f>
        <v>0</v>
      </c>
      <c r="E349" s="267">
        <f>data!BW91</f>
        <v>0</v>
      </c>
      <c r="F349" s="267">
        <f>data!BX91</f>
        <v>0</v>
      </c>
      <c r="G349" s="267">
        <f>data!BY91</f>
        <v>0</v>
      </c>
      <c r="H349" s="267">
        <f>data!BZ91</f>
        <v>0</v>
      </c>
      <c r="I349" s="267">
        <f>data!CA91</f>
        <v>0</v>
      </c>
    </row>
    <row r="350" spans="1:9" ht="20.100000000000001" customHeight="1" x14ac:dyDescent="0.25">
      <c r="A350" s="243">
        <v>24</v>
      </c>
      <c r="B350" s="251" t="s">
        <v>1004</v>
      </c>
      <c r="C350" s="267">
        <f>data!BU92</f>
        <v>0</v>
      </c>
      <c r="D350" s="267">
        <f>data!BV92</f>
        <v>276</v>
      </c>
      <c r="E350" s="267">
        <f>data!BW92</f>
        <v>0</v>
      </c>
      <c r="F350" s="267">
        <f>data!BX92</f>
        <v>0</v>
      </c>
      <c r="G350" s="267">
        <f>data!BY92</f>
        <v>138</v>
      </c>
      <c r="H350" s="267">
        <f>data!BZ92</f>
        <v>0</v>
      </c>
      <c r="I350" s="267">
        <f>data!CA92</f>
        <v>0</v>
      </c>
    </row>
    <row r="351" spans="1:9" ht="20.100000000000001" customHeight="1" x14ac:dyDescent="0.25">
      <c r="A351" s="243">
        <v>25</v>
      </c>
      <c r="B351" s="251" t="s">
        <v>1005</v>
      </c>
      <c r="C351" s="267">
        <f>data!BU93</f>
        <v>0</v>
      </c>
      <c r="D351" s="267">
        <f>data!BV93</f>
        <v>0</v>
      </c>
      <c r="E351" s="267">
        <f>data!BW93</f>
        <v>0</v>
      </c>
      <c r="F351" s="267">
        <f>data!BX93</f>
        <v>0</v>
      </c>
      <c r="G351" s="267">
        <f>data!BY93</f>
        <v>0</v>
      </c>
      <c r="H351" s="267">
        <f>data!BZ93</f>
        <v>0</v>
      </c>
      <c r="I351" s="267">
        <f>data!CA93</f>
        <v>0</v>
      </c>
    </row>
    <row r="352" spans="1:9" ht="20.100000000000001" customHeight="1" x14ac:dyDescent="0.25">
      <c r="A352" s="243">
        <v>26</v>
      </c>
      <c r="B352" s="251" t="s">
        <v>294</v>
      </c>
      <c r="C352" s="269" t="str">
        <f>IF(data!BU94&gt;0,data!BU94,"")</f>
        <v/>
      </c>
      <c r="D352" s="269" t="str">
        <f>IF(data!BV94&gt;0,data!BV94,"")</f>
        <v/>
      </c>
      <c r="E352" s="269" t="str">
        <f>IF(data!BW94&gt;0,data!BW94,"")</f>
        <v/>
      </c>
      <c r="F352" s="269" t="str">
        <f>IF(data!BX94&gt;0,data!BX94,"")</f>
        <v/>
      </c>
      <c r="G352" s="269" t="str">
        <f>IF(data!BY94&gt;0,data!BY94,"")</f>
        <v/>
      </c>
      <c r="H352" s="269" t="str">
        <f>IF(data!BZ94&gt;0,data!BZ94,"")</f>
        <v/>
      </c>
      <c r="I352" s="269" t="str">
        <f>IF(data!CA94&gt;0,data!CA94,"")</f>
        <v/>
      </c>
    </row>
    <row r="353" spans="1:9" ht="20.100000000000001" customHeight="1" x14ac:dyDescent="0.25">
      <c r="A353" s="244" t="s">
        <v>987</v>
      </c>
      <c r="B353" s="245"/>
      <c r="C353" s="245"/>
      <c r="D353" s="245"/>
      <c r="E353" s="245"/>
      <c r="F353" s="245"/>
      <c r="G353" s="245"/>
      <c r="H353" s="245"/>
      <c r="I353" s="244"/>
    </row>
    <row r="354" spans="1:9" ht="20.100000000000001" customHeight="1" x14ac:dyDescent="0.25">
      <c r="D354" s="247"/>
      <c r="I354" s="248" t="s">
        <v>1040</v>
      </c>
    </row>
    <row r="355" spans="1:9" ht="20.100000000000001" customHeight="1" x14ac:dyDescent="0.25">
      <c r="A355" s="247"/>
    </row>
    <row r="356" spans="1:9" ht="20.100000000000001" customHeight="1" x14ac:dyDescent="0.25">
      <c r="A356" s="249" t="str">
        <f>"Hospital: "&amp;data!C98</f>
        <v>Hospital: Othello Community Hospital</v>
      </c>
      <c r="G356" s="250"/>
      <c r="H356" s="249" t="str">
        <f>"FYE: "&amp;data!C96</f>
        <v>FYE: 12/31/2023</v>
      </c>
    </row>
    <row r="357" spans="1:9" ht="20.100000000000001" customHeight="1" x14ac:dyDescent="0.25">
      <c r="A357" s="243">
        <v>1</v>
      </c>
      <c r="B357" s="251" t="s">
        <v>236</v>
      </c>
      <c r="C357" s="253">
        <v>8910</v>
      </c>
      <c r="D357" s="253">
        <v>8930</v>
      </c>
      <c r="E357" s="253" t="s">
        <v>115</v>
      </c>
      <c r="F357" s="271"/>
      <c r="G357" s="271"/>
      <c r="H357" s="271"/>
      <c r="I357" s="253"/>
    </row>
    <row r="358" spans="1:9" ht="20.100000000000001" customHeight="1" x14ac:dyDescent="0.25">
      <c r="A358" s="254">
        <v>2</v>
      </c>
      <c r="B358" s="255" t="s">
        <v>989</v>
      </c>
      <c r="C358" s="257" t="s">
        <v>187</v>
      </c>
      <c r="D358" s="257" t="s">
        <v>159</v>
      </c>
      <c r="E358" s="257" t="s">
        <v>238</v>
      </c>
      <c r="F358" s="272"/>
      <c r="G358" s="272"/>
      <c r="H358" s="272"/>
      <c r="I358" s="257" t="s">
        <v>188</v>
      </c>
    </row>
    <row r="359" spans="1:9" ht="20.100000000000001" customHeight="1" x14ac:dyDescent="0.25">
      <c r="A359" s="254"/>
      <c r="B359" s="255"/>
      <c r="C359" s="257" t="s">
        <v>228</v>
      </c>
      <c r="D359" s="257" t="s">
        <v>1041</v>
      </c>
      <c r="E359" s="257" t="s">
        <v>240</v>
      </c>
      <c r="F359" s="272"/>
      <c r="G359" s="272"/>
      <c r="H359" s="272"/>
      <c r="I359" s="257" t="s">
        <v>230</v>
      </c>
    </row>
    <row r="360" spans="1:9" ht="20.100000000000001" customHeight="1" x14ac:dyDescent="0.25">
      <c r="A360" s="243">
        <v>3</v>
      </c>
      <c r="B360" s="251" t="s">
        <v>993</v>
      </c>
      <c r="C360" s="263"/>
      <c r="D360" s="263"/>
      <c r="E360" s="263"/>
      <c r="F360" s="263"/>
      <c r="G360" s="263"/>
      <c r="H360" s="263"/>
      <c r="I360" s="263"/>
    </row>
    <row r="361" spans="1:9" ht="20.100000000000001" customHeight="1" x14ac:dyDescent="0.25">
      <c r="A361" s="243">
        <v>4</v>
      </c>
      <c r="B361" s="251" t="s">
        <v>261</v>
      </c>
      <c r="C361" s="263"/>
      <c r="D361" s="263"/>
      <c r="E361" s="263"/>
      <c r="F361" s="263"/>
      <c r="G361" s="263"/>
      <c r="H361" s="263"/>
      <c r="I361" s="263"/>
    </row>
    <row r="362" spans="1:9" ht="20.100000000000001" customHeight="1" x14ac:dyDescent="0.25">
      <c r="A362" s="243">
        <v>5</v>
      </c>
      <c r="B362" s="251" t="s">
        <v>262</v>
      </c>
      <c r="C362" s="258">
        <f>data!CB60</f>
        <v>0</v>
      </c>
      <c r="D362" s="258">
        <f>data!CC60</f>
        <v>0</v>
      </c>
      <c r="E362" s="273"/>
      <c r="F362" s="261"/>
      <c r="G362" s="261"/>
      <c r="H362" s="261"/>
      <c r="I362" s="274">
        <f>data!CE60</f>
        <v>107.49999999999999</v>
      </c>
    </row>
    <row r="363" spans="1:9" ht="20.100000000000001" customHeight="1" x14ac:dyDescent="0.25">
      <c r="A363" s="243">
        <v>6</v>
      </c>
      <c r="B363" s="251" t="s">
        <v>263</v>
      </c>
      <c r="C363" s="270">
        <f>data!CB61</f>
        <v>0</v>
      </c>
      <c r="D363" s="270">
        <f>data!CC61</f>
        <v>0</v>
      </c>
      <c r="E363" s="275"/>
      <c r="F363" s="275"/>
      <c r="G363" s="275"/>
      <c r="H363" s="275"/>
      <c r="I363" s="270">
        <f>data!CE61</f>
        <v>11016408.109999998</v>
      </c>
    </row>
    <row r="364" spans="1:9" ht="20.100000000000001" customHeight="1" x14ac:dyDescent="0.25">
      <c r="A364" s="243">
        <v>7</v>
      </c>
      <c r="B364" s="251" t="s">
        <v>11</v>
      </c>
      <c r="C364" s="270">
        <f>data!CB62</f>
        <v>0</v>
      </c>
      <c r="D364" s="270">
        <f>data!CC62</f>
        <v>0</v>
      </c>
      <c r="E364" s="275"/>
      <c r="F364" s="275"/>
      <c r="G364" s="275"/>
      <c r="H364" s="275"/>
      <c r="I364" s="270">
        <f>data!CE62</f>
        <v>2700137</v>
      </c>
    </row>
    <row r="365" spans="1:9" ht="20.100000000000001" customHeight="1" x14ac:dyDescent="0.25">
      <c r="A365" s="243">
        <v>8</v>
      </c>
      <c r="B365" s="251" t="s">
        <v>264</v>
      </c>
      <c r="C365" s="270">
        <f>data!CB63</f>
        <v>0</v>
      </c>
      <c r="D365" s="270">
        <f>data!CC63</f>
        <v>28960.880000000001</v>
      </c>
      <c r="E365" s="275"/>
      <c r="F365" s="275"/>
      <c r="G365" s="275"/>
      <c r="H365" s="275"/>
      <c r="I365" s="270">
        <f>data!CE63</f>
        <v>183351.34</v>
      </c>
    </row>
    <row r="366" spans="1:9" ht="20.100000000000001" customHeight="1" x14ac:dyDescent="0.25">
      <c r="A366" s="243">
        <v>9</v>
      </c>
      <c r="B366" s="251" t="s">
        <v>265</v>
      </c>
      <c r="C366" s="270">
        <f>data!CB64</f>
        <v>0</v>
      </c>
      <c r="D366" s="270">
        <f>data!CC64</f>
        <v>0</v>
      </c>
      <c r="E366" s="275"/>
      <c r="F366" s="275"/>
      <c r="G366" s="275"/>
      <c r="H366" s="275"/>
      <c r="I366" s="270">
        <f>data!CE64</f>
        <v>1733440.8999999997</v>
      </c>
    </row>
    <row r="367" spans="1:9" ht="20.100000000000001" customHeight="1" x14ac:dyDescent="0.25">
      <c r="A367" s="243">
        <v>10</v>
      </c>
      <c r="B367" s="251" t="s">
        <v>511</v>
      </c>
      <c r="C367" s="270">
        <f>data!CB65</f>
        <v>0</v>
      </c>
      <c r="D367" s="270">
        <f>data!CC65</f>
        <v>0</v>
      </c>
      <c r="E367" s="275"/>
      <c r="F367" s="275"/>
      <c r="G367" s="275"/>
      <c r="H367" s="275"/>
      <c r="I367" s="270">
        <f>data!CE65</f>
        <v>0</v>
      </c>
    </row>
    <row r="368" spans="1:9" ht="20.100000000000001" customHeight="1" x14ac:dyDescent="0.25">
      <c r="A368" s="243">
        <v>11</v>
      </c>
      <c r="B368" s="251" t="s">
        <v>512</v>
      </c>
      <c r="C368" s="270">
        <f>data!CB66</f>
        <v>0</v>
      </c>
      <c r="D368" s="270">
        <f>data!CC66</f>
        <v>0</v>
      </c>
      <c r="E368" s="275"/>
      <c r="F368" s="275"/>
      <c r="G368" s="275"/>
      <c r="H368" s="275"/>
      <c r="I368" s="270">
        <f>data!CE66</f>
        <v>5760884.8600000003</v>
      </c>
    </row>
    <row r="369" spans="1:9" ht="20.100000000000001" customHeight="1" x14ac:dyDescent="0.25">
      <c r="A369" s="243">
        <v>12</v>
      </c>
      <c r="B369" s="251" t="s">
        <v>16</v>
      </c>
      <c r="C369" s="270">
        <f>data!CB67</f>
        <v>0</v>
      </c>
      <c r="D369" s="270">
        <f>data!CC67</f>
        <v>0</v>
      </c>
      <c r="E369" s="275"/>
      <c r="F369" s="275"/>
      <c r="G369" s="275"/>
      <c r="H369" s="275"/>
      <c r="I369" s="270">
        <f>data!CE67</f>
        <v>974817</v>
      </c>
    </row>
    <row r="370" spans="1:9" ht="20.100000000000001" customHeight="1" x14ac:dyDescent="0.25">
      <c r="A370" s="243">
        <v>13</v>
      </c>
      <c r="B370" s="251" t="s">
        <v>994</v>
      </c>
      <c r="C370" s="270">
        <f>data!CB68</f>
        <v>0</v>
      </c>
      <c r="D370" s="270">
        <f>data!CC68</f>
        <v>0</v>
      </c>
      <c r="E370" s="275"/>
      <c r="F370" s="275"/>
      <c r="G370" s="275"/>
      <c r="H370" s="275"/>
      <c r="I370" s="270">
        <f>data!CE68</f>
        <v>0</v>
      </c>
    </row>
    <row r="371" spans="1:9" ht="20.100000000000001" customHeight="1" x14ac:dyDescent="0.25">
      <c r="A371" s="243">
        <v>14</v>
      </c>
      <c r="B371" s="251" t="s">
        <v>995</v>
      </c>
      <c r="C371" s="270">
        <f>data!CB69</f>
        <v>0</v>
      </c>
      <c r="D371" s="270">
        <f>data!CC69</f>
        <v>10486.33</v>
      </c>
      <c r="E371" s="270">
        <f>data!CD69</f>
        <v>2920526.12</v>
      </c>
      <c r="F371" s="275"/>
      <c r="G371" s="275"/>
      <c r="H371" s="275"/>
      <c r="I371" s="270">
        <f>data!CE69</f>
        <v>3733455.8000000003</v>
      </c>
    </row>
    <row r="372" spans="1:9" ht="20.100000000000001" customHeight="1" x14ac:dyDescent="0.25">
      <c r="A372" s="243">
        <v>15</v>
      </c>
      <c r="B372" s="251" t="s">
        <v>284</v>
      </c>
      <c r="C372" s="251">
        <f>-data!CB84</f>
        <v>0</v>
      </c>
      <c r="D372" s="251">
        <f>-data!CC84</f>
        <v>0</v>
      </c>
      <c r="E372" s="251">
        <f>-data!CD84</f>
        <v>0</v>
      </c>
      <c r="F372" s="261"/>
      <c r="G372" s="261"/>
      <c r="H372" s="261"/>
      <c r="I372" s="251">
        <f>-data!CE84</f>
        <v>0</v>
      </c>
    </row>
    <row r="373" spans="1:9" ht="20.100000000000001" customHeight="1" x14ac:dyDescent="0.25">
      <c r="A373" s="243">
        <v>16</v>
      </c>
      <c r="B373" s="259" t="s">
        <v>996</v>
      </c>
      <c r="C373" s="270">
        <f>data!CB85</f>
        <v>0</v>
      </c>
      <c r="D373" s="270">
        <f>data!CC85</f>
        <v>39447.21</v>
      </c>
      <c r="E373" s="270">
        <f>data!CD85</f>
        <v>2920526.12</v>
      </c>
      <c r="F373" s="275"/>
      <c r="G373" s="275"/>
      <c r="H373" s="275"/>
      <c r="I373" s="251">
        <f>data!CE85</f>
        <v>26102495.010000002</v>
      </c>
    </row>
    <row r="374" spans="1:9" ht="20.100000000000001" customHeight="1" x14ac:dyDescent="0.25">
      <c r="A374" s="243">
        <v>17</v>
      </c>
      <c r="B374" s="251" t="s">
        <v>286</v>
      </c>
      <c r="C374" s="275"/>
      <c r="D374" s="275"/>
      <c r="E374" s="275"/>
      <c r="F374" s="275"/>
      <c r="G374" s="275"/>
      <c r="H374" s="275"/>
      <c r="I374" s="251">
        <f>data!CE86</f>
        <v>1643345.56</v>
      </c>
    </row>
    <row r="375" spans="1:9" ht="20.100000000000001" customHeight="1" x14ac:dyDescent="0.25">
      <c r="A375" s="243">
        <v>18</v>
      </c>
      <c r="B375" s="251" t="s">
        <v>997</v>
      </c>
      <c r="C375" s="251"/>
      <c r="D375" s="251"/>
      <c r="E375" s="251"/>
      <c r="F375" s="251"/>
      <c r="G375" s="251"/>
      <c r="H375" s="251"/>
      <c r="I375" s="251"/>
    </row>
    <row r="376" spans="1:9" ht="20.100000000000001" customHeight="1" x14ac:dyDescent="0.25">
      <c r="A376" s="243">
        <v>19</v>
      </c>
      <c r="B376" s="259" t="s">
        <v>998</v>
      </c>
      <c r="C376" s="266" t="str">
        <f>IF(data!CB87&gt;0,data!CB87,"")</f>
        <v>x</v>
      </c>
      <c r="D376" s="266" t="str">
        <f>IF(data!CC87&gt;0,data!CC87,"")</f>
        <v>x</v>
      </c>
      <c r="E376" s="261"/>
      <c r="F376" s="261"/>
      <c r="G376" s="261"/>
      <c r="H376" s="261"/>
      <c r="I376" s="267">
        <f>data!CE87</f>
        <v>13810298</v>
      </c>
    </row>
    <row r="377" spans="1:9" ht="20.100000000000001" customHeight="1" x14ac:dyDescent="0.25">
      <c r="A377" s="243">
        <v>20</v>
      </c>
      <c r="B377" s="259" t="s">
        <v>999</v>
      </c>
      <c r="C377" s="266" t="str">
        <f>IF(data!CB88&gt;0,data!CB88,"")</f>
        <v>x</v>
      </c>
      <c r="D377" s="266" t="str">
        <f>IF(data!CC88&gt;0,data!CC88,"")</f>
        <v>x</v>
      </c>
      <c r="E377" s="261"/>
      <c r="F377" s="261"/>
      <c r="G377" s="261"/>
      <c r="H377" s="261"/>
      <c r="I377" s="267">
        <f>data!CE88</f>
        <v>32175723.579999998</v>
      </c>
    </row>
    <row r="378" spans="1:9" ht="20.100000000000001" customHeight="1" x14ac:dyDescent="0.25">
      <c r="A378" s="243">
        <v>21</v>
      </c>
      <c r="B378" s="259" t="s">
        <v>1000</v>
      </c>
      <c r="C378" s="266" t="str">
        <f>IF(data!CB89&gt;0,data!CB89,"")</f>
        <v>x</v>
      </c>
      <c r="D378" s="266" t="str">
        <f>IF(data!CC89&gt;0,data!CC89,"")</f>
        <v>x</v>
      </c>
      <c r="E378" s="261"/>
      <c r="F378" s="261"/>
      <c r="G378" s="261"/>
      <c r="H378" s="261"/>
      <c r="I378" s="267">
        <f>data!CE89</f>
        <v>45986021.579999998</v>
      </c>
    </row>
    <row r="379" spans="1:9" ht="20.100000000000001" customHeight="1" x14ac:dyDescent="0.25">
      <c r="A379" s="243" t="s">
        <v>1001</v>
      </c>
      <c r="B379" s="251"/>
      <c r="C379" s="261"/>
      <c r="D379" s="261"/>
      <c r="E379" s="261"/>
      <c r="F379" s="261"/>
      <c r="G379" s="261"/>
      <c r="H379" s="261"/>
      <c r="I379" s="261"/>
    </row>
    <row r="380" spans="1:9" ht="20.100000000000001" customHeight="1" x14ac:dyDescent="0.25">
      <c r="A380" s="243">
        <v>22</v>
      </c>
      <c r="B380" s="251" t="s">
        <v>1002</v>
      </c>
      <c r="C380" s="267">
        <f>data!CB90</f>
        <v>0</v>
      </c>
      <c r="D380" s="267">
        <f>data!CC90</f>
        <v>0</v>
      </c>
      <c r="E380" s="261"/>
      <c r="F380" s="261"/>
      <c r="G380" s="261"/>
      <c r="H380" s="261"/>
      <c r="I380" s="251">
        <f>data!CE90</f>
        <v>49715</v>
      </c>
    </row>
    <row r="381" spans="1:9" ht="20.100000000000001" customHeight="1" x14ac:dyDescent="0.25">
      <c r="A381" s="243">
        <v>23</v>
      </c>
      <c r="B381" s="251" t="s">
        <v>1003</v>
      </c>
      <c r="C381" s="267">
        <f>data!CB91</f>
        <v>0</v>
      </c>
      <c r="D381" s="266" t="str">
        <f>IF(data!CC91&gt;0,data!CC91,"")</f>
        <v>x</v>
      </c>
      <c r="E381" s="261"/>
      <c r="F381" s="261"/>
      <c r="G381" s="261"/>
      <c r="H381" s="261"/>
      <c r="I381" s="251">
        <f>data!CE91</f>
        <v>4741</v>
      </c>
    </row>
    <row r="382" spans="1:9" ht="20.100000000000001" customHeight="1" x14ac:dyDescent="0.25">
      <c r="A382" s="243">
        <v>24</v>
      </c>
      <c r="B382" s="251" t="s">
        <v>1004</v>
      </c>
      <c r="C382" s="267">
        <f>data!CB92</f>
        <v>0</v>
      </c>
      <c r="D382" s="266" t="str">
        <f>IF(data!CC92&gt;0,data!CC92,"")</f>
        <v>x</v>
      </c>
      <c r="E382" s="261"/>
      <c r="F382" s="261"/>
      <c r="G382" s="261"/>
      <c r="H382" s="261"/>
      <c r="I382" s="251">
        <f>data!CE92</f>
        <v>12068</v>
      </c>
    </row>
    <row r="383" spans="1:9" ht="20.100000000000001" customHeight="1" x14ac:dyDescent="0.25">
      <c r="A383" s="243">
        <v>25</v>
      </c>
      <c r="B383" s="251" t="s">
        <v>1005</v>
      </c>
      <c r="C383" s="267">
        <f>data!CB93</f>
        <v>0</v>
      </c>
      <c r="D383" s="266" t="str">
        <f>IF(data!CC93&gt;0,data!CC93,"")</f>
        <v>x</v>
      </c>
      <c r="E383" s="261"/>
      <c r="F383" s="261"/>
      <c r="G383" s="261"/>
      <c r="H383" s="261"/>
      <c r="I383" s="251">
        <f>data!CE93</f>
        <v>75843</v>
      </c>
    </row>
    <row r="384" spans="1:9" ht="20.100000000000001" customHeight="1" x14ac:dyDescent="0.25">
      <c r="A384" s="243">
        <v>26</v>
      </c>
      <c r="B384" s="251" t="s">
        <v>294</v>
      </c>
      <c r="C384" s="266" t="str">
        <f>IF(data!CB94&gt;0,data!CB94,"")</f>
        <v/>
      </c>
      <c r="D384" s="266" t="str">
        <f>IF(data!CC94&gt;0,data!CC94,"")</f>
        <v>x</v>
      </c>
      <c r="E384" s="273"/>
      <c r="F384" s="261"/>
      <c r="G384" s="261"/>
      <c r="H384" s="261"/>
      <c r="I384" s="258">
        <f>data!CE94</f>
        <v>23.76</v>
      </c>
    </row>
    <row r="410" ht="15" x14ac:dyDescent="0.25"/>
  </sheetData>
  <printOptions horizontalCentered="1" verticalCentered="1"/>
  <pageMargins left="0" right="0" top="0" bottom="0" header="0" footer="0"/>
  <pageSetup scale="83" fitToHeight="12" orientation="landscape"/>
  <headerFooter alignWithMargins="0"/>
  <rowBreaks count="12" manualBreakCount="12">
    <brk id="32" max="1048575" man="1"/>
    <brk id="64" max="1048575" man="1"/>
    <brk id="96" max="1048575" man="1"/>
    <brk id="128" max="1048575" man="1"/>
    <brk id="160" max="1048575" man="1"/>
    <brk id="192" max="1048575" man="1"/>
    <brk id="224" max="1048575" man="1"/>
    <brk id="256" max="1048575" man="1"/>
    <brk id="288" max="1048575" man="1"/>
    <brk id="320" max="1048575" man="1"/>
    <brk id="352" max="1048575" man="1"/>
    <brk id="410" max="104857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39E135-B838-491A-8996-55DC28B996C0}">
  <sheetPr syncVertical="1" syncRef="A25" transitionEvaluation="1" transitionEntry="1" codeName="Sheet1">
    <tabColor rgb="FF92D050"/>
    <pageSetUpPr autoPageBreaks="0" fitToPage="1"/>
  </sheetPr>
  <dimension ref="A1:CF716"/>
  <sheetViews>
    <sheetView topLeftCell="A25" zoomScaleNormal="100" workbookViewId="0">
      <selection activeCell="F35" sqref="F35"/>
    </sheetView>
  </sheetViews>
  <sheetFormatPr defaultColWidth="11.75" defaultRowHeight="14.4" x14ac:dyDescent="0.3"/>
  <cols>
    <col min="1" max="1" width="44.4140625" style="11" customWidth="1"/>
    <col min="2" max="84" width="13.58203125" style="11" customWidth="1"/>
    <col min="85" max="88" width="11.75" style="11" customWidth="1"/>
    <col min="89" max="16384" width="11.75" style="11"/>
  </cols>
  <sheetData>
    <row r="1" spans="1:3" x14ac:dyDescent="0.3">
      <c r="A1" s="64" t="s">
        <v>0</v>
      </c>
      <c r="C1" s="13"/>
    </row>
    <row r="2" spans="1:3" x14ac:dyDescent="0.3">
      <c r="A2" s="64" t="s">
        <v>1</v>
      </c>
      <c r="C2" s="13"/>
    </row>
    <row r="3" spans="1:3" x14ac:dyDescent="0.3">
      <c r="A3" s="11" t="s">
        <v>2</v>
      </c>
      <c r="C3" s="13"/>
    </row>
    <row r="4" spans="1:3" x14ac:dyDescent="0.3">
      <c r="C4" s="13"/>
    </row>
    <row r="5" spans="1:3" x14ac:dyDescent="0.3">
      <c r="A5" s="307" t="s">
        <v>3</v>
      </c>
    </row>
    <row r="6" spans="1:3" x14ac:dyDescent="0.3">
      <c r="A6" s="11" t="s">
        <v>4</v>
      </c>
    </row>
    <row r="7" spans="1:3" x14ac:dyDescent="0.3">
      <c r="A7" s="11" t="s">
        <v>5</v>
      </c>
    </row>
    <row r="8" spans="1:3" x14ac:dyDescent="0.3">
      <c r="C8" s="13"/>
    </row>
    <row r="9" spans="1:3" x14ac:dyDescent="0.3">
      <c r="A9" s="64" t="s">
        <v>6</v>
      </c>
      <c r="C9" s="13"/>
    </row>
    <row r="10" spans="1:3" x14ac:dyDescent="0.3">
      <c r="A10" s="11" t="s">
        <v>7</v>
      </c>
      <c r="C10" s="13"/>
    </row>
    <row r="11" spans="1:3" x14ac:dyDescent="0.3">
      <c r="A11" s="14" t="s">
        <v>8</v>
      </c>
      <c r="C11" s="13"/>
    </row>
    <row r="12" spans="1:3" x14ac:dyDescent="0.3">
      <c r="A12" s="12" t="s">
        <v>9</v>
      </c>
      <c r="C12" s="13"/>
    </row>
    <row r="13" spans="1:3" x14ac:dyDescent="0.3">
      <c r="A13" s="11" t="s">
        <v>10</v>
      </c>
      <c r="C13" s="13"/>
    </row>
    <row r="14" spans="1:3" x14ac:dyDescent="0.3">
      <c r="C14" s="13"/>
    </row>
    <row r="15" spans="1:3" x14ac:dyDescent="0.3">
      <c r="A15" s="67" t="s">
        <v>11</v>
      </c>
    </row>
    <row r="16" spans="1:3" x14ac:dyDescent="0.3">
      <c r="A16" s="12" t="s">
        <v>12</v>
      </c>
    </row>
    <row r="17" spans="1:10" x14ac:dyDescent="0.3">
      <c r="A17" s="14" t="s">
        <v>13</v>
      </c>
    </row>
    <row r="18" spans="1:10" ht="14.4" customHeight="1" x14ac:dyDescent="0.3">
      <c r="A18" s="14" t="s">
        <v>14</v>
      </c>
    </row>
    <row r="19" spans="1:10" ht="14.4" customHeight="1" x14ac:dyDescent="0.3">
      <c r="A19" s="14" t="s">
        <v>15</v>
      </c>
    </row>
    <row r="20" spans="1:10" ht="14.4" customHeight="1" x14ac:dyDescent="0.3">
      <c r="A20" s="12"/>
      <c r="E20" s="66"/>
      <c r="F20" s="66"/>
      <c r="G20" s="66"/>
    </row>
    <row r="21" spans="1:10" ht="14.4" customHeight="1" x14ac:dyDescent="0.3">
      <c r="A21" s="68" t="s">
        <v>16</v>
      </c>
      <c r="E21" s="66"/>
      <c r="F21" s="66"/>
      <c r="G21" s="66"/>
      <c r="I21" s="66"/>
      <c r="J21" s="66"/>
    </row>
    <row r="22" spans="1:10" x14ac:dyDescent="0.3">
      <c r="A22" s="14" t="s">
        <v>17</v>
      </c>
      <c r="E22" s="65"/>
      <c r="F22" s="65"/>
      <c r="G22" s="65"/>
      <c r="I22" s="65"/>
      <c r="J22" s="65"/>
    </row>
    <row r="23" spans="1:10" x14ac:dyDescent="0.3">
      <c r="A23" s="14" t="s">
        <v>18</v>
      </c>
      <c r="E23" s="65"/>
      <c r="F23" s="65"/>
      <c r="G23" s="65"/>
      <c r="I23" s="65"/>
      <c r="J23" s="65"/>
    </row>
    <row r="24" spans="1:10" x14ac:dyDescent="0.3">
      <c r="A24" s="14" t="s">
        <v>19</v>
      </c>
    </row>
    <row r="25" spans="1:10" x14ac:dyDescent="0.3">
      <c r="A25" s="14" t="s">
        <v>20</v>
      </c>
    </row>
    <row r="26" spans="1:10" x14ac:dyDescent="0.3">
      <c r="A26" s="14"/>
    </row>
    <row r="27" spans="1:10" x14ac:dyDescent="0.3">
      <c r="A27" s="12" t="s">
        <v>21</v>
      </c>
      <c r="C27" s="13"/>
    </row>
    <row r="28" spans="1:10" x14ac:dyDescent="0.3">
      <c r="A28" s="14" t="s">
        <v>22</v>
      </c>
      <c r="C28" s="13"/>
    </row>
    <row r="29" spans="1:10" x14ac:dyDescent="0.3">
      <c r="C29" s="13"/>
    </row>
    <row r="30" spans="1:10" x14ac:dyDescent="0.3">
      <c r="A30" s="11" t="s">
        <v>23</v>
      </c>
      <c r="C30" s="287" t="s">
        <v>24</v>
      </c>
      <c r="F30" s="15"/>
    </row>
    <row r="31" spans="1:10" x14ac:dyDescent="0.3">
      <c r="C31" s="13"/>
    </row>
    <row r="32" spans="1:10" x14ac:dyDescent="0.3">
      <c r="A32" s="64" t="s">
        <v>25</v>
      </c>
      <c r="B32" s="66"/>
      <c r="C32" s="66"/>
      <c r="D32" s="66"/>
    </row>
    <row r="33" spans="1:83" x14ac:dyDescent="0.3">
      <c r="A33" s="14" t="s">
        <v>26</v>
      </c>
      <c r="B33" s="66"/>
      <c r="C33" s="66"/>
      <c r="D33" s="66"/>
    </row>
    <row r="34" spans="1:83" x14ac:dyDescent="0.3">
      <c r="A34" s="14" t="s">
        <v>27</v>
      </c>
      <c r="B34" s="65"/>
      <c r="C34" s="65"/>
      <c r="D34" s="65"/>
    </row>
    <row r="35" spans="1:83" x14ac:dyDescent="0.3">
      <c r="B35" s="65"/>
      <c r="C35" s="65"/>
      <c r="D35" s="65"/>
    </row>
    <row r="36" spans="1:83" x14ac:dyDescent="0.3">
      <c r="A36" s="292" t="s">
        <v>28</v>
      </c>
      <c r="B36" s="293"/>
      <c r="C36" s="294"/>
      <c r="D36" s="293"/>
      <c r="E36" s="293"/>
      <c r="F36" s="293"/>
      <c r="G36" s="295"/>
    </row>
    <row r="37" spans="1:83" x14ac:dyDescent="0.3">
      <c r="A37" s="296" t="s">
        <v>29</v>
      </c>
      <c r="B37" s="297"/>
      <c r="C37" s="298"/>
      <c r="D37" s="299"/>
      <c r="E37" s="299"/>
      <c r="F37" s="299"/>
      <c r="G37" s="300"/>
    </row>
    <row r="38" spans="1:83" x14ac:dyDescent="0.3">
      <c r="A38" s="301" t="s">
        <v>30</v>
      </c>
      <c r="B38" s="297"/>
      <c r="C38" s="298"/>
      <c r="D38" s="299"/>
      <c r="E38" s="299"/>
      <c r="F38" s="299"/>
      <c r="G38" s="300"/>
    </row>
    <row r="39" spans="1:83" x14ac:dyDescent="0.3">
      <c r="A39" s="302" t="s">
        <v>31</v>
      </c>
      <c r="B39" s="299"/>
      <c r="C39" s="298"/>
      <c r="D39" s="299"/>
      <c r="E39" s="299"/>
      <c r="F39" s="299"/>
      <c r="G39" s="300"/>
    </row>
    <row r="40" spans="1:83" x14ac:dyDescent="0.3">
      <c r="A40" s="303" t="s">
        <v>32</v>
      </c>
      <c r="B40" s="304"/>
      <c r="C40" s="305"/>
      <c r="D40" s="304"/>
      <c r="E40" s="304"/>
      <c r="F40" s="304"/>
      <c r="G40" s="306"/>
    </row>
    <row r="41" spans="1:83" x14ac:dyDescent="0.3">
      <c r="C41" s="13"/>
    </row>
    <row r="42" spans="1:83" x14ac:dyDescent="0.3">
      <c r="A42" s="11" t="s">
        <v>33</v>
      </c>
      <c r="C42" s="13"/>
      <c r="F42" s="15" t="s">
        <v>34</v>
      </c>
    </row>
    <row r="43" spans="1:83" x14ac:dyDescent="0.3">
      <c r="A43" s="15" t="s">
        <v>35</v>
      </c>
      <c r="C43" s="13"/>
    </row>
    <row r="44" spans="1:83" x14ac:dyDescent="0.3">
      <c r="A44" s="16"/>
      <c r="B44" s="16"/>
      <c r="C44" s="17" t="s">
        <v>36</v>
      </c>
      <c r="D44" s="18" t="s">
        <v>37</v>
      </c>
      <c r="E44" s="18" t="s">
        <v>38</v>
      </c>
      <c r="F44" s="18" t="s">
        <v>39</v>
      </c>
      <c r="G44" s="18" t="s">
        <v>40</v>
      </c>
      <c r="H44" s="18" t="s">
        <v>41</v>
      </c>
      <c r="I44" s="18" t="s">
        <v>42</v>
      </c>
      <c r="J44" s="18" t="s">
        <v>43</v>
      </c>
      <c r="K44" s="18" t="s">
        <v>44</v>
      </c>
      <c r="L44" s="18" t="s">
        <v>45</v>
      </c>
      <c r="M44" s="18" t="s">
        <v>46</v>
      </c>
      <c r="N44" s="18" t="s">
        <v>47</v>
      </c>
      <c r="O44" s="18" t="s">
        <v>48</v>
      </c>
      <c r="P44" s="18" t="s">
        <v>49</v>
      </c>
      <c r="Q44" s="18" t="s">
        <v>50</v>
      </c>
      <c r="R44" s="18" t="s">
        <v>51</v>
      </c>
      <c r="S44" s="18" t="s">
        <v>52</v>
      </c>
      <c r="T44" s="18" t="s">
        <v>53</v>
      </c>
      <c r="U44" s="18" t="s">
        <v>54</v>
      </c>
      <c r="V44" s="18" t="s">
        <v>55</v>
      </c>
      <c r="W44" s="18" t="s">
        <v>56</v>
      </c>
      <c r="X44" s="18" t="s">
        <v>57</v>
      </c>
      <c r="Y44" s="18" t="s">
        <v>58</v>
      </c>
      <c r="Z44" s="18" t="s">
        <v>59</v>
      </c>
      <c r="AA44" s="18" t="s">
        <v>60</v>
      </c>
      <c r="AB44" s="18" t="s">
        <v>61</v>
      </c>
      <c r="AC44" s="18" t="s">
        <v>62</v>
      </c>
      <c r="AD44" s="18" t="s">
        <v>63</v>
      </c>
      <c r="AE44" s="18" t="s">
        <v>64</v>
      </c>
      <c r="AF44" s="18" t="s">
        <v>65</v>
      </c>
      <c r="AG44" s="18" t="s">
        <v>66</v>
      </c>
      <c r="AH44" s="18" t="s">
        <v>67</v>
      </c>
      <c r="AI44" s="18" t="s">
        <v>68</v>
      </c>
      <c r="AJ44" s="18" t="s">
        <v>69</v>
      </c>
      <c r="AK44" s="18" t="s">
        <v>70</v>
      </c>
      <c r="AL44" s="18" t="s">
        <v>71</v>
      </c>
      <c r="AM44" s="18" t="s">
        <v>72</v>
      </c>
      <c r="AN44" s="18" t="s">
        <v>73</v>
      </c>
      <c r="AO44" s="18" t="s">
        <v>74</v>
      </c>
      <c r="AP44" s="18" t="s">
        <v>75</v>
      </c>
      <c r="AQ44" s="18" t="s">
        <v>76</v>
      </c>
      <c r="AR44" s="18" t="s">
        <v>77</v>
      </c>
      <c r="AS44" s="18" t="s">
        <v>78</v>
      </c>
      <c r="AT44" s="18" t="s">
        <v>79</v>
      </c>
      <c r="AU44" s="18" t="s">
        <v>80</v>
      </c>
      <c r="AV44" s="18" t="s">
        <v>81</v>
      </c>
      <c r="AW44" s="18" t="s">
        <v>82</v>
      </c>
      <c r="AX44" s="18" t="s">
        <v>83</v>
      </c>
      <c r="AY44" s="18" t="s">
        <v>84</v>
      </c>
      <c r="AZ44" s="18" t="s">
        <v>85</v>
      </c>
      <c r="BA44" s="18" t="s">
        <v>86</v>
      </c>
      <c r="BB44" s="18" t="s">
        <v>87</v>
      </c>
      <c r="BC44" s="18" t="s">
        <v>88</v>
      </c>
      <c r="BD44" s="18" t="s">
        <v>89</v>
      </c>
      <c r="BE44" s="18" t="s">
        <v>90</v>
      </c>
      <c r="BF44" s="18" t="s">
        <v>91</v>
      </c>
      <c r="BG44" s="18" t="s">
        <v>92</v>
      </c>
      <c r="BH44" s="18" t="s">
        <v>93</v>
      </c>
      <c r="BI44" s="18" t="s">
        <v>94</v>
      </c>
      <c r="BJ44" s="18" t="s">
        <v>95</v>
      </c>
      <c r="BK44" s="18" t="s">
        <v>96</v>
      </c>
      <c r="BL44" s="18" t="s">
        <v>97</v>
      </c>
      <c r="BM44" s="18" t="s">
        <v>98</v>
      </c>
      <c r="BN44" s="18" t="s">
        <v>99</v>
      </c>
      <c r="BO44" s="18" t="s">
        <v>100</v>
      </c>
      <c r="BP44" s="18" t="s">
        <v>101</v>
      </c>
      <c r="BQ44" s="18" t="s">
        <v>102</v>
      </c>
      <c r="BR44" s="18" t="s">
        <v>103</v>
      </c>
      <c r="BS44" s="18" t="s">
        <v>104</v>
      </c>
      <c r="BT44" s="18" t="s">
        <v>105</v>
      </c>
      <c r="BU44" s="18" t="s">
        <v>106</v>
      </c>
      <c r="BV44" s="18" t="s">
        <v>107</v>
      </c>
      <c r="BW44" s="18" t="s">
        <v>108</v>
      </c>
      <c r="BX44" s="18" t="s">
        <v>109</v>
      </c>
      <c r="BY44" s="18" t="s">
        <v>110</v>
      </c>
      <c r="BZ44" s="18" t="s">
        <v>111</v>
      </c>
      <c r="CA44" s="18" t="s">
        <v>112</v>
      </c>
      <c r="CB44" s="18" t="s">
        <v>113</v>
      </c>
      <c r="CC44" s="18" t="s">
        <v>114</v>
      </c>
      <c r="CD44" s="18" t="s">
        <v>115</v>
      </c>
      <c r="CE44" s="18" t="s">
        <v>116</v>
      </c>
    </row>
    <row r="45" spans="1:83" x14ac:dyDescent="0.3">
      <c r="A45" s="16"/>
      <c r="B45" s="19" t="s">
        <v>117</v>
      </c>
      <c r="C45" s="17" t="s">
        <v>118</v>
      </c>
      <c r="D45" s="18" t="s">
        <v>119</v>
      </c>
      <c r="E45" s="18" t="s">
        <v>120</v>
      </c>
      <c r="F45" s="18" t="s">
        <v>121</v>
      </c>
      <c r="G45" s="18" t="s">
        <v>122</v>
      </c>
      <c r="H45" s="18" t="s">
        <v>123</v>
      </c>
      <c r="I45" s="18" t="s">
        <v>124</v>
      </c>
      <c r="J45" s="18" t="s">
        <v>125</v>
      </c>
      <c r="K45" s="18" t="s">
        <v>126</v>
      </c>
      <c r="L45" s="18" t="s">
        <v>127</v>
      </c>
      <c r="M45" s="18" t="s">
        <v>128</v>
      </c>
      <c r="N45" s="18" t="s">
        <v>129</v>
      </c>
      <c r="O45" s="18" t="s">
        <v>130</v>
      </c>
      <c r="P45" s="18" t="s">
        <v>131</v>
      </c>
      <c r="Q45" s="18" t="s">
        <v>132</v>
      </c>
      <c r="R45" s="18" t="s">
        <v>133</v>
      </c>
      <c r="S45" s="18" t="s">
        <v>134</v>
      </c>
      <c r="T45" s="18" t="s">
        <v>135</v>
      </c>
      <c r="U45" s="18" t="s">
        <v>136</v>
      </c>
      <c r="V45" s="18" t="s">
        <v>137</v>
      </c>
      <c r="W45" s="18" t="s">
        <v>138</v>
      </c>
      <c r="X45" s="18" t="s">
        <v>139</v>
      </c>
      <c r="Y45" s="18" t="s">
        <v>140</v>
      </c>
      <c r="Z45" s="18" t="s">
        <v>140</v>
      </c>
      <c r="AA45" s="18" t="s">
        <v>141</v>
      </c>
      <c r="AB45" s="18" t="s">
        <v>142</v>
      </c>
      <c r="AC45" s="18" t="s">
        <v>143</v>
      </c>
      <c r="AD45" s="18" t="s">
        <v>144</v>
      </c>
      <c r="AE45" s="18" t="s">
        <v>122</v>
      </c>
      <c r="AF45" s="18" t="s">
        <v>123</v>
      </c>
      <c r="AG45" s="18" t="s">
        <v>145</v>
      </c>
      <c r="AH45" s="18" t="s">
        <v>146</v>
      </c>
      <c r="AI45" s="18" t="s">
        <v>147</v>
      </c>
      <c r="AJ45" s="18" t="s">
        <v>148</v>
      </c>
      <c r="AK45" s="18" t="s">
        <v>149</v>
      </c>
      <c r="AL45" s="18" t="s">
        <v>150</v>
      </c>
      <c r="AM45" s="18" t="s">
        <v>151</v>
      </c>
      <c r="AN45" s="18" t="s">
        <v>137</v>
      </c>
      <c r="AO45" s="18" t="s">
        <v>152</v>
      </c>
      <c r="AP45" s="18" t="s">
        <v>153</v>
      </c>
      <c r="AQ45" s="18" t="s">
        <v>154</v>
      </c>
      <c r="AR45" s="18" t="s">
        <v>155</v>
      </c>
      <c r="AS45" s="18" t="s">
        <v>156</v>
      </c>
      <c r="AT45" s="18" t="s">
        <v>157</v>
      </c>
      <c r="AU45" s="18" t="s">
        <v>158</v>
      </c>
      <c r="AV45" s="18" t="s">
        <v>159</v>
      </c>
      <c r="AW45" s="18" t="s">
        <v>160</v>
      </c>
      <c r="AX45" s="18" t="s">
        <v>161</v>
      </c>
      <c r="AY45" s="18" t="s">
        <v>162</v>
      </c>
      <c r="AZ45" s="18" t="s">
        <v>163</v>
      </c>
      <c r="BA45" s="18" t="s">
        <v>164</v>
      </c>
      <c r="BB45" s="18" t="s">
        <v>165</v>
      </c>
      <c r="BC45" s="18" t="s">
        <v>134</v>
      </c>
      <c r="BD45" s="18" t="s">
        <v>166</v>
      </c>
      <c r="BE45" s="18" t="s">
        <v>167</v>
      </c>
      <c r="BF45" s="18" t="s">
        <v>168</v>
      </c>
      <c r="BG45" s="18" t="s">
        <v>169</v>
      </c>
      <c r="BH45" s="18" t="s">
        <v>170</v>
      </c>
      <c r="BI45" s="18" t="s">
        <v>171</v>
      </c>
      <c r="BJ45" s="18" t="s">
        <v>172</v>
      </c>
      <c r="BK45" s="18" t="s">
        <v>173</v>
      </c>
      <c r="BL45" s="18" t="s">
        <v>174</v>
      </c>
      <c r="BM45" s="18" t="s">
        <v>159</v>
      </c>
      <c r="BN45" s="18" t="s">
        <v>175</v>
      </c>
      <c r="BO45" s="18" t="s">
        <v>176</v>
      </c>
      <c r="BP45" s="18" t="s">
        <v>177</v>
      </c>
      <c r="BQ45" s="18" t="s">
        <v>178</v>
      </c>
      <c r="BR45" s="18" t="s">
        <v>179</v>
      </c>
      <c r="BS45" s="18" t="s">
        <v>180</v>
      </c>
      <c r="BT45" s="18" t="s">
        <v>181</v>
      </c>
      <c r="BU45" s="18" t="s">
        <v>182</v>
      </c>
      <c r="BV45" s="18" t="s">
        <v>182</v>
      </c>
      <c r="BW45" s="18" t="s">
        <v>182</v>
      </c>
      <c r="BX45" s="18" t="s">
        <v>183</v>
      </c>
      <c r="BY45" s="18" t="s">
        <v>184</v>
      </c>
      <c r="BZ45" s="18" t="s">
        <v>185</v>
      </c>
      <c r="CA45" s="18" t="s">
        <v>186</v>
      </c>
      <c r="CB45" s="18" t="s">
        <v>187</v>
      </c>
      <c r="CC45" s="18" t="s">
        <v>159</v>
      </c>
      <c r="CD45" s="18"/>
      <c r="CE45" s="18" t="s">
        <v>188</v>
      </c>
    </row>
    <row r="46" spans="1:83" x14ac:dyDescent="0.3">
      <c r="A46" s="16" t="s">
        <v>11</v>
      </c>
      <c r="B46" s="18" t="s">
        <v>189</v>
      </c>
      <c r="C46" s="17" t="s">
        <v>190</v>
      </c>
      <c r="D46" s="18" t="s">
        <v>190</v>
      </c>
      <c r="E46" s="18" t="s">
        <v>190</v>
      </c>
      <c r="F46" s="18" t="s">
        <v>191</v>
      </c>
      <c r="G46" s="18" t="s">
        <v>192</v>
      </c>
      <c r="H46" s="18" t="s">
        <v>190</v>
      </c>
      <c r="I46" s="18" t="s">
        <v>193</v>
      </c>
      <c r="J46" s="18"/>
      <c r="K46" s="18" t="s">
        <v>184</v>
      </c>
      <c r="L46" s="18" t="s">
        <v>194</v>
      </c>
      <c r="M46" s="18" t="s">
        <v>195</v>
      </c>
      <c r="N46" s="18" t="s">
        <v>196</v>
      </c>
      <c r="O46" s="18" t="s">
        <v>197</v>
      </c>
      <c r="P46" s="18" t="s">
        <v>196</v>
      </c>
      <c r="Q46" s="18" t="s">
        <v>198</v>
      </c>
      <c r="R46" s="18"/>
      <c r="S46" s="18" t="s">
        <v>196</v>
      </c>
      <c r="T46" s="18" t="s">
        <v>199</v>
      </c>
      <c r="U46" s="18"/>
      <c r="V46" s="18" t="s">
        <v>200</v>
      </c>
      <c r="W46" s="18" t="s">
        <v>201</v>
      </c>
      <c r="X46" s="18" t="s">
        <v>202</v>
      </c>
      <c r="Y46" s="18" t="s">
        <v>203</v>
      </c>
      <c r="Z46" s="18" t="s">
        <v>204</v>
      </c>
      <c r="AA46" s="18" t="s">
        <v>205</v>
      </c>
      <c r="AB46" s="18"/>
      <c r="AC46" s="18" t="s">
        <v>199</v>
      </c>
      <c r="AD46" s="18"/>
      <c r="AE46" s="18" t="s">
        <v>199</v>
      </c>
      <c r="AF46" s="18" t="s">
        <v>206</v>
      </c>
      <c r="AG46" s="18" t="s">
        <v>198</v>
      </c>
      <c r="AH46" s="18"/>
      <c r="AI46" s="18" t="s">
        <v>207</v>
      </c>
      <c r="AJ46" s="18"/>
      <c r="AK46" s="18" t="s">
        <v>199</v>
      </c>
      <c r="AL46" s="18" t="s">
        <v>199</v>
      </c>
      <c r="AM46" s="18" t="s">
        <v>199</v>
      </c>
      <c r="AN46" s="18" t="s">
        <v>208</v>
      </c>
      <c r="AO46" s="18" t="s">
        <v>209</v>
      </c>
      <c r="AP46" s="18" t="s">
        <v>148</v>
      </c>
      <c r="AQ46" s="18" t="s">
        <v>210</v>
      </c>
      <c r="AR46" s="18" t="s">
        <v>196</v>
      </c>
      <c r="AS46" s="18"/>
      <c r="AT46" s="18" t="s">
        <v>211</v>
      </c>
      <c r="AU46" s="18" t="s">
        <v>212</v>
      </c>
      <c r="AV46" s="18" t="s">
        <v>213</v>
      </c>
      <c r="AW46" s="18" t="s">
        <v>214</v>
      </c>
      <c r="AX46" s="18" t="s">
        <v>215</v>
      </c>
      <c r="AY46" s="18"/>
      <c r="AZ46" s="18"/>
      <c r="BA46" s="18" t="s">
        <v>216</v>
      </c>
      <c r="BB46" s="18" t="s">
        <v>196</v>
      </c>
      <c r="BC46" s="18" t="s">
        <v>210</v>
      </c>
      <c r="BD46" s="18"/>
      <c r="BE46" s="18"/>
      <c r="BF46" s="18"/>
      <c r="BG46" s="18"/>
      <c r="BH46" s="18" t="s">
        <v>217</v>
      </c>
      <c r="BI46" s="18" t="s">
        <v>196</v>
      </c>
      <c r="BJ46" s="18"/>
      <c r="BK46" s="18" t="s">
        <v>218</v>
      </c>
      <c r="BL46" s="18"/>
      <c r="BM46" s="18" t="s">
        <v>219</v>
      </c>
      <c r="BN46" s="18" t="s">
        <v>220</v>
      </c>
      <c r="BO46" s="18" t="s">
        <v>221</v>
      </c>
      <c r="BP46" s="18" t="s">
        <v>222</v>
      </c>
      <c r="BQ46" s="18" t="s">
        <v>223</v>
      </c>
      <c r="BR46" s="18"/>
      <c r="BS46" s="18" t="s">
        <v>224</v>
      </c>
      <c r="BT46" s="18" t="s">
        <v>196</v>
      </c>
      <c r="BU46" s="18" t="s">
        <v>225</v>
      </c>
      <c r="BV46" s="18" t="s">
        <v>226</v>
      </c>
      <c r="BW46" s="18" t="s">
        <v>227</v>
      </c>
      <c r="BX46" s="18" t="s">
        <v>178</v>
      </c>
      <c r="BY46" s="18" t="s">
        <v>220</v>
      </c>
      <c r="BZ46" s="18" t="s">
        <v>179</v>
      </c>
      <c r="CA46" s="18" t="s">
        <v>228</v>
      </c>
      <c r="CB46" s="18" t="s">
        <v>228</v>
      </c>
      <c r="CC46" s="18" t="s">
        <v>229</v>
      </c>
      <c r="CD46" s="18"/>
      <c r="CE46" s="18" t="s">
        <v>230</v>
      </c>
    </row>
    <row r="47" spans="1:83" x14ac:dyDescent="0.3">
      <c r="A47" s="16" t="s">
        <v>231</v>
      </c>
      <c r="B47" s="276"/>
      <c r="C47" s="20">
        <v>0</v>
      </c>
      <c r="D47" s="20">
        <v>0</v>
      </c>
      <c r="E47" s="20">
        <v>84677</v>
      </c>
      <c r="F47" s="20">
        <v>0</v>
      </c>
      <c r="G47" s="20">
        <v>0</v>
      </c>
      <c r="H47" s="20">
        <v>0</v>
      </c>
      <c r="I47" s="20">
        <v>0</v>
      </c>
      <c r="J47" s="20">
        <v>0</v>
      </c>
      <c r="K47" s="20">
        <v>0</v>
      </c>
      <c r="L47" s="20">
        <v>0</v>
      </c>
      <c r="M47" s="20">
        <v>0</v>
      </c>
      <c r="N47" s="20">
        <v>0</v>
      </c>
      <c r="O47" s="20">
        <v>73799</v>
      </c>
      <c r="P47" s="20">
        <v>38749</v>
      </c>
      <c r="Q47" s="20">
        <v>0</v>
      </c>
      <c r="R47" s="20">
        <v>42334</v>
      </c>
      <c r="S47" s="20">
        <v>4090</v>
      </c>
      <c r="T47" s="20">
        <v>0</v>
      </c>
      <c r="U47" s="20">
        <v>39972</v>
      </c>
      <c r="V47" s="20">
        <v>0</v>
      </c>
      <c r="W47" s="20">
        <v>0</v>
      </c>
      <c r="X47" s="20">
        <v>0</v>
      </c>
      <c r="Y47" s="20">
        <v>58447</v>
      </c>
      <c r="Z47" s="20">
        <v>0</v>
      </c>
      <c r="AA47" s="20">
        <v>0</v>
      </c>
      <c r="AB47" s="20">
        <v>3661</v>
      </c>
      <c r="AC47" s="20">
        <v>16608</v>
      </c>
      <c r="AD47" s="20">
        <v>0</v>
      </c>
      <c r="AE47" s="20">
        <v>28444</v>
      </c>
      <c r="AF47" s="20">
        <v>0</v>
      </c>
      <c r="AG47" s="20">
        <v>75108</v>
      </c>
      <c r="AH47" s="20">
        <v>36755</v>
      </c>
      <c r="AI47" s="20">
        <v>0</v>
      </c>
      <c r="AJ47" s="20">
        <v>0</v>
      </c>
      <c r="AK47" s="20">
        <v>0</v>
      </c>
      <c r="AL47" s="20">
        <v>0</v>
      </c>
      <c r="AM47" s="20">
        <v>0</v>
      </c>
      <c r="AN47" s="20">
        <v>0</v>
      </c>
      <c r="AO47" s="20">
        <v>0</v>
      </c>
      <c r="AP47" s="20">
        <v>0</v>
      </c>
      <c r="AQ47" s="20">
        <v>0</v>
      </c>
      <c r="AR47" s="20">
        <v>0</v>
      </c>
      <c r="AS47" s="20">
        <v>0</v>
      </c>
      <c r="AT47" s="20">
        <v>0</v>
      </c>
      <c r="AU47" s="20">
        <v>0</v>
      </c>
      <c r="AV47" s="20">
        <v>1155</v>
      </c>
      <c r="AW47" s="20">
        <v>0</v>
      </c>
      <c r="AX47" s="20">
        <v>0</v>
      </c>
      <c r="AY47" s="20">
        <v>0</v>
      </c>
      <c r="AZ47" s="20">
        <v>23484</v>
      </c>
      <c r="BA47" s="20">
        <v>0</v>
      </c>
      <c r="BB47" s="20">
        <v>0</v>
      </c>
      <c r="BC47" s="20">
        <v>0</v>
      </c>
      <c r="BD47" s="20">
        <v>8784</v>
      </c>
      <c r="BE47" s="20">
        <v>24492</v>
      </c>
      <c r="BF47" s="20">
        <v>26292</v>
      </c>
      <c r="BG47" s="20">
        <v>0</v>
      </c>
      <c r="BH47" s="20">
        <v>0</v>
      </c>
      <c r="BI47" s="20">
        <v>0</v>
      </c>
      <c r="BJ47" s="20">
        <v>0</v>
      </c>
      <c r="BK47" s="20">
        <v>13830</v>
      </c>
      <c r="BL47" s="20">
        <v>19313</v>
      </c>
      <c r="BM47" s="20">
        <v>21380</v>
      </c>
      <c r="BN47" s="20">
        <v>39963</v>
      </c>
      <c r="BO47" s="20">
        <v>0</v>
      </c>
      <c r="BP47" s="20">
        <v>0</v>
      </c>
      <c r="BQ47" s="20">
        <v>0</v>
      </c>
      <c r="BR47" s="20">
        <v>0</v>
      </c>
      <c r="BS47" s="20">
        <v>0</v>
      </c>
      <c r="BT47" s="20">
        <v>0</v>
      </c>
      <c r="BU47" s="20">
        <v>0</v>
      </c>
      <c r="BV47" s="20">
        <v>27225</v>
      </c>
      <c r="BW47" s="20">
        <v>0</v>
      </c>
      <c r="BX47" s="20">
        <v>0</v>
      </c>
      <c r="BY47" s="20">
        <v>6305</v>
      </c>
      <c r="BZ47" s="20">
        <v>0</v>
      </c>
      <c r="CA47" s="20">
        <v>0</v>
      </c>
      <c r="CB47" s="20">
        <v>0</v>
      </c>
      <c r="CC47" s="20">
        <v>0</v>
      </c>
      <c r="CD47" s="16"/>
      <c r="CE47" s="28">
        <f>SUM(C47:CC47)</f>
        <v>714867</v>
      </c>
    </row>
    <row r="48" spans="1:83" x14ac:dyDescent="0.3">
      <c r="A48" s="28" t="s">
        <v>232</v>
      </c>
      <c r="B48" s="276">
        <v>1771357</v>
      </c>
      <c r="C48" s="28">
        <f t="shared" ref="C48:AH48" si="0">IF($B$48,(ROUND((($B$48/$CE$61)*C61),0)))</f>
        <v>0</v>
      </c>
      <c r="D48" s="28">
        <f t="shared" si="0"/>
        <v>0</v>
      </c>
      <c r="E48" s="28">
        <f t="shared" si="0"/>
        <v>215149</v>
      </c>
      <c r="F48" s="28">
        <f t="shared" si="0"/>
        <v>0</v>
      </c>
      <c r="G48" s="28">
        <f t="shared" si="0"/>
        <v>0</v>
      </c>
      <c r="H48" s="28">
        <f t="shared" si="0"/>
        <v>0</v>
      </c>
      <c r="I48" s="28">
        <f t="shared" si="0"/>
        <v>0</v>
      </c>
      <c r="J48" s="28">
        <f t="shared" si="0"/>
        <v>0</v>
      </c>
      <c r="K48" s="28">
        <f t="shared" si="0"/>
        <v>0</v>
      </c>
      <c r="L48" s="28">
        <f t="shared" si="0"/>
        <v>0</v>
      </c>
      <c r="M48" s="28">
        <f t="shared" si="0"/>
        <v>0</v>
      </c>
      <c r="N48" s="28">
        <f t="shared" si="0"/>
        <v>0</v>
      </c>
      <c r="O48" s="28">
        <f t="shared" si="0"/>
        <v>191639</v>
      </c>
      <c r="P48" s="28">
        <f t="shared" si="0"/>
        <v>93211</v>
      </c>
      <c r="Q48" s="28">
        <f t="shared" si="0"/>
        <v>0</v>
      </c>
      <c r="R48" s="28">
        <f t="shared" si="0"/>
        <v>144948</v>
      </c>
      <c r="S48" s="28">
        <f t="shared" si="0"/>
        <v>9342</v>
      </c>
      <c r="T48" s="28">
        <f t="shared" si="0"/>
        <v>0</v>
      </c>
      <c r="U48" s="28">
        <f t="shared" si="0"/>
        <v>93867</v>
      </c>
      <c r="V48" s="28">
        <f t="shared" si="0"/>
        <v>0</v>
      </c>
      <c r="W48" s="28">
        <f t="shared" si="0"/>
        <v>0</v>
      </c>
      <c r="X48" s="28">
        <f t="shared" si="0"/>
        <v>0</v>
      </c>
      <c r="Y48" s="28">
        <f t="shared" si="0"/>
        <v>137355</v>
      </c>
      <c r="Z48" s="28">
        <f t="shared" si="0"/>
        <v>0</v>
      </c>
      <c r="AA48" s="28">
        <f t="shared" si="0"/>
        <v>0</v>
      </c>
      <c r="AB48" s="28">
        <f t="shared" si="0"/>
        <v>8481</v>
      </c>
      <c r="AC48" s="28">
        <f t="shared" si="0"/>
        <v>37828</v>
      </c>
      <c r="AD48" s="28">
        <f t="shared" si="0"/>
        <v>0</v>
      </c>
      <c r="AE48" s="28">
        <f t="shared" si="0"/>
        <v>73564</v>
      </c>
      <c r="AF48" s="28">
        <f t="shared" si="0"/>
        <v>0</v>
      </c>
      <c r="AG48" s="28">
        <f t="shared" si="0"/>
        <v>180087</v>
      </c>
      <c r="AH48" s="28">
        <f t="shared" si="0"/>
        <v>85240</v>
      </c>
      <c r="AI48" s="28">
        <f t="shared" ref="AI48:BN48" si="1">IF($B$48,(ROUND((($B$48/$CE$61)*AI61),0)))</f>
        <v>0</v>
      </c>
      <c r="AJ48" s="28">
        <f t="shared" si="1"/>
        <v>0</v>
      </c>
      <c r="AK48" s="28">
        <f t="shared" si="1"/>
        <v>0</v>
      </c>
      <c r="AL48" s="28">
        <f t="shared" si="1"/>
        <v>0</v>
      </c>
      <c r="AM48" s="28">
        <f t="shared" si="1"/>
        <v>0</v>
      </c>
      <c r="AN48" s="28">
        <f t="shared" si="1"/>
        <v>0</v>
      </c>
      <c r="AO48" s="28">
        <f t="shared" si="1"/>
        <v>0</v>
      </c>
      <c r="AP48" s="28">
        <f t="shared" si="1"/>
        <v>0</v>
      </c>
      <c r="AQ48" s="28">
        <f t="shared" si="1"/>
        <v>0</v>
      </c>
      <c r="AR48" s="28">
        <f t="shared" si="1"/>
        <v>0</v>
      </c>
      <c r="AS48" s="28">
        <f t="shared" si="1"/>
        <v>0</v>
      </c>
      <c r="AT48" s="28">
        <f t="shared" si="1"/>
        <v>0</v>
      </c>
      <c r="AU48" s="28">
        <f t="shared" si="1"/>
        <v>0</v>
      </c>
      <c r="AV48" s="28">
        <f t="shared" si="1"/>
        <v>2639</v>
      </c>
      <c r="AW48" s="28">
        <f t="shared" si="1"/>
        <v>0</v>
      </c>
      <c r="AX48" s="28">
        <f t="shared" si="1"/>
        <v>0</v>
      </c>
      <c r="AY48" s="28">
        <f t="shared" si="1"/>
        <v>0</v>
      </c>
      <c r="AZ48" s="28">
        <f t="shared" si="1"/>
        <v>56233</v>
      </c>
      <c r="BA48" s="28">
        <f t="shared" si="1"/>
        <v>0</v>
      </c>
      <c r="BB48" s="28">
        <f t="shared" si="1"/>
        <v>0</v>
      </c>
      <c r="BC48" s="28">
        <f t="shared" si="1"/>
        <v>0</v>
      </c>
      <c r="BD48" s="28">
        <f t="shared" si="1"/>
        <v>21055</v>
      </c>
      <c r="BE48" s="28">
        <f t="shared" si="1"/>
        <v>58950</v>
      </c>
      <c r="BF48" s="28">
        <f t="shared" si="1"/>
        <v>59455</v>
      </c>
      <c r="BG48" s="28">
        <f t="shared" si="1"/>
        <v>0</v>
      </c>
      <c r="BH48" s="28">
        <f t="shared" si="1"/>
        <v>0</v>
      </c>
      <c r="BI48" s="28">
        <f t="shared" si="1"/>
        <v>0</v>
      </c>
      <c r="BJ48" s="28">
        <f t="shared" si="1"/>
        <v>0</v>
      </c>
      <c r="BK48" s="28">
        <f t="shared" si="1"/>
        <v>32290</v>
      </c>
      <c r="BL48" s="28">
        <f t="shared" si="1"/>
        <v>44713</v>
      </c>
      <c r="BM48" s="28">
        <f t="shared" si="1"/>
        <v>50685</v>
      </c>
      <c r="BN48" s="28">
        <f t="shared" si="1"/>
        <v>95729</v>
      </c>
      <c r="BO48" s="28">
        <f t="shared" ref="BO48:CD48" si="2">IF($B$48,(ROUND((($B$48/$CE$61)*BO61),0)))</f>
        <v>0</v>
      </c>
      <c r="BP48" s="28">
        <f t="shared" si="2"/>
        <v>0</v>
      </c>
      <c r="BQ48" s="28">
        <f t="shared" si="2"/>
        <v>0</v>
      </c>
      <c r="BR48" s="28">
        <f t="shared" si="2"/>
        <v>0</v>
      </c>
      <c r="BS48" s="28">
        <f t="shared" si="2"/>
        <v>0</v>
      </c>
      <c r="BT48" s="28">
        <f t="shared" si="2"/>
        <v>0</v>
      </c>
      <c r="BU48" s="28">
        <f t="shared" si="2"/>
        <v>0</v>
      </c>
      <c r="BV48" s="28">
        <f t="shared" si="2"/>
        <v>63155</v>
      </c>
      <c r="BW48" s="28">
        <f t="shared" si="2"/>
        <v>0</v>
      </c>
      <c r="BX48" s="28">
        <f t="shared" si="2"/>
        <v>0</v>
      </c>
      <c r="BY48" s="28">
        <f t="shared" si="2"/>
        <v>15742</v>
      </c>
      <c r="BZ48" s="28">
        <f t="shared" si="2"/>
        <v>0</v>
      </c>
      <c r="CA48" s="28">
        <f t="shared" si="2"/>
        <v>0</v>
      </c>
      <c r="CB48" s="28">
        <f t="shared" si="2"/>
        <v>0</v>
      </c>
      <c r="CC48" s="28">
        <f t="shared" si="2"/>
        <v>0</v>
      </c>
      <c r="CD48" s="28">
        <f t="shared" si="2"/>
        <v>0</v>
      </c>
      <c r="CE48" s="28">
        <f>SUM(C48:CD48)</f>
        <v>1771357</v>
      </c>
    </row>
    <row r="49" spans="1:83" x14ac:dyDescent="0.3">
      <c r="A49" s="16" t="s">
        <v>233</v>
      </c>
      <c r="B49" s="28">
        <f>B47+B48</f>
        <v>1771357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</row>
    <row r="50" spans="1:83" x14ac:dyDescent="0.3">
      <c r="A50" s="16" t="s">
        <v>16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</row>
    <row r="51" spans="1:83" x14ac:dyDescent="0.3">
      <c r="A51" s="22" t="s">
        <v>234</v>
      </c>
      <c r="B51" s="20"/>
      <c r="C51" s="20">
        <v>0</v>
      </c>
      <c r="D51" s="20">
        <v>0</v>
      </c>
      <c r="E51" s="20">
        <v>0</v>
      </c>
      <c r="F51" s="20">
        <v>0</v>
      </c>
      <c r="G51" s="20">
        <v>0</v>
      </c>
      <c r="H51" s="20">
        <v>0</v>
      </c>
      <c r="I51" s="20">
        <v>0</v>
      </c>
      <c r="J51" s="20">
        <v>0</v>
      </c>
      <c r="K51" s="20">
        <v>0</v>
      </c>
      <c r="L51" s="20">
        <v>0</v>
      </c>
      <c r="M51" s="20">
        <v>0</v>
      </c>
      <c r="N51" s="20">
        <v>0</v>
      </c>
      <c r="O51" s="20">
        <v>0</v>
      </c>
      <c r="P51" s="20">
        <v>0</v>
      </c>
      <c r="Q51" s="20">
        <v>0</v>
      </c>
      <c r="R51" s="20">
        <v>0</v>
      </c>
      <c r="S51" s="20">
        <v>0</v>
      </c>
      <c r="T51" s="20">
        <v>0</v>
      </c>
      <c r="U51" s="20">
        <v>0</v>
      </c>
      <c r="V51" s="20">
        <v>0</v>
      </c>
      <c r="W51" s="20">
        <v>0</v>
      </c>
      <c r="X51" s="20">
        <v>0</v>
      </c>
      <c r="Y51" s="20">
        <v>0</v>
      </c>
      <c r="Z51" s="20">
        <v>0</v>
      </c>
      <c r="AA51" s="20">
        <v>0</v>
      </c>
      <c r="AB51" s="20">
        <v>0</v>
      </c>
      <c r="AC51" s="20">
        <v>0</v>
      </c>
      <c r="AD51" s="20">
        <v>0</v>
      </c>
      <c r="AE51" s="20">
        <v>0</v>
      </c>
      <c r="AF51" s="20">
        <v>0</v>
      </c>
      <c r="AG51" s="20">
        <v>0</v>
      </c>
      <c r="AH51" s="20">
        <v>0</v>
      </c>
      <c r="AI51" s="20">
        <v>0</v>
      </c>
      <c r="AJ51" s="20">
        <v>0</v>
      </c>
      <c r="AK51" s="20">
        <v>0</v>
      </c>
      <c r="AL51" s="20">
        <v>0</v>
      </c>
      <c r="AM51" s="20">
        <v>0</v>
      </c>
      <c r="AN51" s="20">
        <v>0</v>
      </c>
      <c r="AO51" s="20">
        <v>0</v>
      </c>
      <c r="AP51" s="20">
        <v>0</v>
      </c>
      <c r="AQ51" s="20">
        <v>0</v>
      </c>
      <c r="AR51" s="20">
        <v>0</v>
      </c>
      <c r="AS51" s="20">
        <v>0</v>
      </c>
      <c r="AT51" s="20">
        <v>0</v>
      </c>
      <c r="AU51" s="20">
        <v>0</v>
      </c>
      <c r="AV51" s="20">
        <v>0</v>
      </c>
      <c r="AW51" s="20">
        <v>0</v>
      </c>
      <c r="AX51" s="20">
        <v>0</v>
      </c>
      <c r="AY51" s="20">
        <v>0</v>
      </c>
      <c r="AZ51" s="20">
        <v>0</v>
      </c>
      <c r="BA51" s="20">
        <v>0</v>
      </c>
      <c r="BB51" s="20">
        <v>0</v>
      </c>
      <c r="BC51" s="20">
        <v>0</v>
      </c>
      <c r="BD51" s="20">
        <v>0</v>
      </c>
      <c r="BE51" s="20">
        <v>0</v>
      </c>
      <c r="BF51" s="20">
        <v>0</v>
      </c>
      <c r="BG51" s="20">
        <v>0</v>
      </c>
      <c r="BH51" s="20">
        <v>0</v>
      </c>
      <c r="BI51" s="20">
        <v>0</v>
      </c>
      <c r="BJ51" s="20">
        <v>0</v>
      </c>
      <c r="BK51" s="20">
        <v>0</v>
      </c>
      <c r="BL51" s="20">
        <v>0</v>
      </c>
      <c r="BM51" s="20">
        <v>0</v>
      </c>
      <c r="BN51" s="20">
        <v>0</v>
      </c>
      <c r="BO51" s="20">
        <v>0</v>
      </c>
      <c r="BP51" s="20">
        <v>0</v>
      </c>
      <c r="BQ51" s="20">
        <v>0</v>
      </c>
      <c r="BR51" s="20">
        <v>0</v>
      </c>
      <c r="BS51" s="20">
        <v>0</v>
      </c>
      <c r="BT51" s="20">
        <v>0</v>
      </c>
      <c r="BU51" s="20">
        <v>0</v>
      </c>
      <c r="BV51" s="20">
        <v>0</v>
      </c>
      <c r="BW51" s="20">
        <v>0</v>
      </c>
      <c r="BX51" s="20">
        <v>0</v>
      </c>
      <c r="BY51" s="20">
        <v>0</v>
      </c>
      <c r="BZ51" s="20">
        <v>0</v>
      </c>
      <c r="CA51" s="20">
        <v>0</v>
      </c>
      <c r="CB51" s="20">
        <v>0</v>
      </c>
      <c r="CC51" s="20">
        <v>0</v>
      </c>
      <c r="CD51" s="16"/>
      <c r="CE51" s="28">
        <f>SUM(C51:CD51)</f>
        <v>0</v>
      </c>
    </row>
    <row r="52" spans="1:83" x14ac:dyDescent="0.3">
      <c r="A52" s="35" t="s">
        <v>235</v>
      </c>
      <c r="B52" s="276">
        <v>799704</v>
      </c>
      <c r="C52" s="28">
        <f t="shared" ref="C52:AH52" si="3">IF($B$52,ROUND(($B$52/($CE$90+$CF$90)*C90),0))</f>
        <v>0</v>
      </c>
      <c r="D52" s="28">
        <f t="shared" si="3"/>
        <v>0</v>
      </c>
      <c r="E52" s="28">
        <f t="shared" si="3"/>
        <v>192016</v>
      </c>
      <c r="F52" s="28">
        <f t="shared" si="3"/>
        <v>0</v>
      </c>
      <c r="G52" s="28">
        <f t="shared" si="3"/>
        <v>0</v>
      </c>
      <c r="H52" s="28">
        <f t="shared" si="3"/>
        <v>0</v>
      </c>
      <c r="I52" s="28">
        <f t="shared" si="3"/>
        <v>0</v>
      </c>
      <c r="J52" s="28">
        <f t="shared" si="3"/>
        <v>2895</v>
      </c>
      <c r="K52" s="28">
        <f t="shared" si="3"/>
        <v>0</v>
      </c>
      <c r="L52" s="28">
        <f t="shared" si="3"/>
        <v>0</v>
      </c>
      <c r="M52" s="28">
        <f t="shared" si="3"/>
        <v>0</v>
      </c>
      <c r="N52" s="28">
        <f t="shared" si="3"/>
        <v>0</v>
      </c>
      <c r="O52" s="28">
        <f t="shared" si="3"/>
        <v>69877</v>
      </c>
      <c r="P52" s="28">
        <f t="shared" si="3"/>
        <v>71855</v>
      </c>
      <c r="Q52" s="28">
        <f t="shared" si="3"/>
        <v>0</v>
      </c>
      <c r="R52" s="28">
        <f t="shared" si="3"/>
        <v>0</v>
      </c>
      <c r="S52" s="28">
        <f t="shared" si="3"/>
        <v>19142</v>
      </c>
      <c r="T52" s="28">
        <f t="shared" si="3"/>
        <v>0</v>
      </c>
      <c r="U52" s="28">
        <f t="shared" si="3"/>
        <v>21281</v>
      </c>
      <c r="V52" s="28">
        <f t="shared" si="3"/>
        <v>0</v>
      </c>
      <c r="W52" s="28">
        <f t="shared" si="3"/>
        <v>0</v>
      </c>
      <c r="X52" s="28">
        <f t="shared" si="3"/>
        <v>0</v>
      </c>
      <c r="Y52" s="28">
        <f t="shared" si="3"/>
        <v>58793</v>
      </c>
      <c r="Z52" s="28">
        <f t="shared" si="3"/>
        <v>0</v>
      </c>
      <c r="AA52" s="28">
        <f t="shared" si="3"/>
        <v>0</v>
      </c>
      <c r="AB52" s="28">
        <f t="shared" si="3"/>
        <v>16488</v>
      </c>
      <c r="AC52" s="28">
        <f t="shared" si="3"/>
        <v>6949</v>
      </c>
      <c r="AD52" s="28">
        <f t="shared" si="3"/>
        <v>0</v>
      </c>
      <c r="AE52" s="28">
        <f t="shared" si="3"/>
        <v>60804</v>
      </c>
      <c r="AF52" s="28">
        <f t="shared" si="3"/>
        <v>0</v>
      </c>
      <c r="AG52" s="28">
        <f t="shared" si="3"/>
        <v>52777</v>
      </c>
      <c r="AH52" s="28">
        <f t="shared" si="3"/>
        <v>35003</v>
      </c>
      <c r="AI52" s="28">
        <f t="shared" ref="AI52:BN52" si="4">IF($B$52,ROUND(($B$52/($CE$90+$CF$90)*AI90),0))</f>
        <v>0</v>
      </c>
      <c r="AJ52" s="28">
        <f t="shared" si="4"/>
        <v>0</v>
      </c>
      <c r="AK52" s="28">
        <f t="shared" si="4"/>
        <v>0</v>
      </c>
      <c r="AL52" s="28">
        <f t="shared" si="4"/>
        <v>0</v>
      </c>
      <c r="AM52" s="28">
        <f t="shared" si="4"/>
        <v>0</v>
      </c>
      <c r="AN52" s="28">
        <f t="shared" si="4"/>
        <v>0</v>
      </c>
      <c r="AO52" s="28">
        <f t="shared" si="4"/>
        <v>0</v>
      </c>
      <c r="AP52" s="28">
        <f t="shared" si="4"/>
        <v>0</v>
      </c>
      <c r="AQ52" s="28">
        <f t="shared" si="4"/>
        <v>0</v>
      </c>
      <c r="AR52" s="28">
        <f t="shared" si="4"/>
        <v>0</v>
      </c>
      <c r="AS52" s="28">
        <f t="shared" si="4"/>
        <v>0</v>
      </c>
      <c r="AT52" s="28">
        <f t="shared" si="4"/>
        <v>0</v>
      </c>
      <c r="AU52" s="28">
        <f t="shared" si="4"/>
        <v>0</v>
      </c>
      <c r="AV52" s="28">
        <f t="shared" si="4"/>
        <v>18016</v>
      </c>
      <c r="AW52" s="28">
        <f t="shared" si="4"/>
        <v>0</v>
      </c>
      <c r="AX52" s="28">
        <f t="shared" si="4"/>
        <v>0</v>
      </c>
      <c r="AY52" s="28">
        <f t="shared" si="4"/>
        <v>0</v>
      </c>
      <c r="AZ52" s="28">
        <f t="shared" si="4"/>
        <v>31882</v>
      </c>
      <c r="BA52" s="28">
        <f t="shared" si="4"/>
        <v>9137</v>
      </c>
      <c r="BB52" s="28">
        <f t="shared" si="4"/>
        <v>0</v>
      </c>
      <c r="BC52" s="28">
        <f t="shared" si="4"/>
        <v>0</v>
      </c>
      <c r="BD52" s="28">
        <f t="shared" si="4"/>
        <v>0</v>
      </c>
      <c r="BE52" s="28">
        <f t="shared" si="4"/>
        <v>43496</v>
      </c>
      <c r="BF52" s="28">
        <f t="shared" si="4"/>
        <v>15008</v>
      </c>
      <c r="BG52" s="28">
        <f t="shared" si="4"/>
        <v>0</v>
      </c>
      <c r="BH52" s="28">
        <f t="shared" si="4"/>
        <v>0</v>
      </c>
      <c r="BI52" s="28">
        <f t="shared" si="4"/>
        <v>0</v>
      </c>
      <c r="BJ52" s="28">
        <f t="shared" si="4"/>
        <v>0</v>
      </c>
      <c r="BK52" s="28">
        <f t="shared" si="4"/>
        <v>0</v>
      </c>
      <c r="BL52" s="28">
        <f t="shared" si="4"/>
        <v>0</v>
      </c>
      <c r="BM52" s="28">
        <f t="shared" si="4"/>
        <v>0</v>
      </c>
      <c r="BN52" s="28">
        <f t="shared" si="4"/>
        <v>30981</v>
      </c>
      <c r="BO52" s="28">
        <f t="shared" ref="BO52:CD52" si="5">IF($B$52,ROUND(($B$52/($CE$90+$CF$90)*BO90),0))</f>
        <v>0</v>
      </c>
      <c r="BP52" s="28">
        <f t="shared" si="5"/>
        <v>0</v>
      </c>
      <c r="BQ52" s="28">
        <f t="shared" si="5"/>
        <v>0</v>
      </c>
      <c r="BR52" s="28">
        <f t="shared" si="5"/>
        <v>0</v>
      </c>
      <c r="BS52" s="28">
        <f t="shared" si="5"/>
        <v>0</v>
      </c>
      <c r="BT52" s="28">
        <f t="shared" si="5"/>
        <v>0</v>
      </c>
      <c r="BU52" s="28">
        <f t="shared" si="5"/>
        <v>0</v>
      </c>
      <c r="BV52" s="28">
        <f t="shared" si="5"/>
        <v>39700</v>
      </c>
      <c r="BW52" s="28">
        <f t="shared" si="5"/>
        <v>0</v>
      </c>
      <c r="BX52" s="28">
        <f t="shared" si="5"/>
        <v>0</v>
      </c>
      <c r="BY52" s="28">
        <f t="shared" si="5"/>
        <v>3603</v>
      </c>
      <c r="BZ52" s="28">
        <f t="shared" si="5"/>
        <v>0</v>
      </c>
      <c r="CA52" s="28">
        <f t="shared" si="5"/>
        <v>0</v>
      </c>
      <c r="CB52" s="28">
        <f t="shared" si="5"/>
        <v>0</v>
      </c>
      <c r="CC52" s="28">
        <f t="shared" si="5"/>
        <v>0</v>
      </c>
      <c r="CD52" s="28">
        <f t="shared" si="5"/>
        <v>0</v>
      </c>
      <c r="CE52" s="28">
        <f>SUM(C52:CD52)</f>
        <v>799703</v>
      </c>
    </row>
    <row r="53" spans="1:83" x14ac:dyDescent="0.3">
      <c r="A53" s="16" t="s">
        <v>233</v>
      </c>
      <c r="B53" s="28">
        <f>B51+B52</f>
        <v>799704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</row>
    <row r="54" spans="1:83" x14ac:dyDescent="0.3">
      <c r="A54" s="16"/>
      <c r="B54" s="16"/>
      <c r="C54" s="23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</row>
    <row r="55" spans="1:83" x14ac:dyDescent="0.3">
      <c r="A55" s="22" t="s">
        <v>236</v>
      </c>
      <c r="B55" s="16"/>
      <c r="C55" s="17" t="s">
        <v>36</v>
      </c>
      <c r="D55" s="18" t="s">
        <v>37</v>
      </c>
      <c r="E55" s="18" t="s">
        <v>38</v>
      </c>
      <c r="F55" s="18" t="s">
        <v>39</v>
      </c>
      <c r="G55" s="18" t="s">
        <v>40</v>
      </c>
      <c r="H55" s="18" t="s">
        <v>41</v>
      </c>
      <c r="I55" s="18" t="s">
        <v>42</v>
      </c>
      <c r="J55" s="18" t="s">
        <v>43</v>
      </c>
      <c r="K55" s="18" t="s">
        <v>44</v>
      </c>
      <c r="L55" s="18" t="s">
        <v>45</v>
      </c>
      <c r="M55" s="18" t="s">
        <v>46</v>
      </c>
      <c r="N55" s="18" t="s">
        <v>47</v>
      </c>
      <c r="O55" s="18" t="s">
        <v>48</v>
      </c>
      <c r="P55" s="18" t="s">
        <v>49</v>
      </c>
      <c r="Q55" s="18" t="s">
        <v>50</v>
      </c>
      <c r="R55" s="18" t="s">
        <v>51</v>
      </c>
      <c r="S55" s="18" t="s">
        <v>52</v>
      </c>
      <c r="T55" s="24" t="s">
        <v>53</v>
      </c>
      <c r="U55" s="18" t="s">
        <v>54</v>
      </c>
      <c r="V55" s="18" t="s">
        <v>55</v>
      </c>
      <c r="W55" s="18" t="s">
        <v>56</v>
      </c>
      <c r="X55" s="18" t="s">
        <v>57</v>
      </c>
      <c r="Y55" s="18" t="s">
        <v>58</v>
      </c>
      <c r="Z55" s="18" t="s">
        <v>59</v>
      </c>
      <c r="AA55" s="18" t="s">
        <v>60</v>
      </c>
      <c r="AB55" s="18" t="s">
        <v>61</v>
      </c>
      <c r="AC55" s="18" t="s">
        <v>62</v>
      </c>
      <c r="AD55" s="18" t="s">
        <v>63</v>
      </c>
      <c r="AE55" s="18" t="s">
        <v>64</v>
      </c>
      <c r="AF55" s="18" t="s">
        <v>65</v>
      </c>
      <c r="AG55" s="18" t="s">
        <v>66</v>
      </c>
      <c r="AH55" s="18" t="s">
        <v>67</v>
      </c>
      <c r="AI55" s="18" t="s">
        <v>68</v>
      </c>
      <c r="AJ55" s="18" t="s">
        <v>69</v>
      </c>
      <c r="AK55" s="18" t="s">
        <v>70</v>
      </c>
      <c r="AL55" s="18" t="s">
        <v>71</v>
      </c>
      <c r="AM55" s="18" t="s">
        <v>72</v>
      </c>
      <c r="AN55" s="18" t="s">
        <v>73</v>
      </c>
      <c r="AO55" s="18" t="s">
        <v>74</v>
      </c>
      <c r="AP55" s="18" t="s">
        <v>75</v>
      </c>
      <c r="AQ55" s="18" t="s">
        <v>76</v>
      </c>
      <c r="AR55" s="18" t="s">
        <v>77</v>
      </c>
      <c r="AS55" s="18" t="s">
        <v>78</v>
      </c>
      <c r="AT55" s="18" t="s">
        <v>79</v>
      </c>
      <c r="AU55" s="18" t="s">
        <v>80</v>
      </c>
      <c r="AV55" s="18" t="s">
        <v>81</v>
      </c>
      <c r="AW55" s="18" t="s">
        <v>82</v>
      </c>
      <c r="AX55" s="18" t="s">
        <v>83</v>
      </c>
      <c r="AY55" s="18" t="s">
        <v>84</v>
      </c>
      <c r="AZ55" s="18" t="s">
        <v>85</v>
      </c>
      <c r="BA55" s="18" t="s">
        <v>86</v>
      </c>
      <c r="BB55" s="18" t="s">
        <v>87</v>
      </c>
      <c r="BC55" s="18" t="s">
        <v>88</v>
      </c>
      <c r="BD55" s="18" t="s">
        <v>89</v>
      </c>
      <c r="BE55" s="18" t="s">
        <v>90</v>
      </c>
      <c r="BF55" s="18" t="s">
        <v>91</v>
      </c>
      <c r="BG55" s="18" t="s">
        <v>92</v>
      </c>
      <c r="BH55" s="18" t="s">
        <v>93</v>
      </c>
      <c r="BI55" s="18" t="s">
        <v>94</v>
      </c>
      <c r="BJ55" s="18" t="s">
        <v>95</v>
      </c>
      <c r="BK55" s="18" t="s">
        <v>96</v>
      </c>
      <c r="BL55" s="18" t="s">
        <v>97</v>
      </c>
      <c r="BM55" s="18" t="s">
        <v>98</v>
      </c>
      <c r="BN55" s="18" t="s">
        <v>99</v>
      </c>
      <c r="BO55" s="18" t="s">
        <v>100</v>
      </c>
      <c r="BP55" s="18" t="s">
        <v>101</v>
      </c>
      <c r="BQ55" s="18" t="s">
        <v>102</v>
      </c>
      <c r="BR55" s="18" t="s">
        <v>103</v>
      </c>
      <c r="BS55" s="18" t="s">
        <v>104</v>
      </c>
      <c r="BT55" s="18" t="s">
        <v>105</v>
      </c>
      <c r="BU55" s="18" t="s">
        <v>106</v>
      </c>
      <c r="BV55" s="18" t="s">
        <v>107</v>
      </c>
      <c r="BW55" s="18" t="s">
        <v>108</v>
      </c>
      <c r="BX55" s="18" t="s">
        <v>109</v>
      </c>
      <c r="BY55" s="18" t="s">
        <v>110</v>
      </c>
      <c r="BZ55" s="18" t="s">
        <v>111</v>
      </c>
      <c r="CA55" s="18" t="s">
        <v>112</v>
      </c>
      <c r="CB55" s="18" t="s">
        <v>113</v>
      </c>
      <c r="CC55" s="18" t="s">
        <v>114</v>
      </c>
      <c r="CD55" s="18" t="s">
        <v>115</v>
      </c>
      <c r="CE55" s="18" t="s">
        <v>116</v>
      </c>
    </row>
    <row r="56" spans="1:83" x14ac:dyDescent="0.3">
      <c r="A56" s="22" t="s">
        <v>237</v>
      </c>
      <c r="B56" s="16"/>
      <c r="C56" s="17" t="s">
        <v>118</v>
      </c>
      <c r="D56" s="18" t="s">
        <v>119</v>
      </c>
      <c r="E56" s="18" t="s">
        <v>120</v>
      </c>
      <c r="F56" s="18" t="s">
        <v>121</v>
      </c>
      <c r="G56" s="18" t="s">
        <v>122</v>
      </c>
      <c r="H56" s="18" t="s">
        <v>123</v>
      </c>
      <c r="I56" s="18" t="s">
        <v>124</v>
      </c>
      <c r="J56" s="18" t="s">
        <v>125</v>
      </c>
      <c r="K56" s="18" t="s">
        <v>126</v>
      </c>
      <c r="L56" s="18" t="s">
        <v>127</v>
      </c>
      <c r="M56" s="18" t="s">
        <v>128</v>
      </c>
      <c r="N56" s="18" t="s">
        <v>129</v>
      </c>
      <c r="O56" s="18" t="s">
        <v>130</v>
      </c>
      <c r="P56" s="18" t="s">
        <v>131</v>
      </c>
      <c r="Q56" s="18" t="s">
        <v>132</v>
      </c>
      <c r="R56" s="18" t="s">
        <v>133</v>
      </c>
      <c r="S56" s="18" t="s">
        <v>134</v>
      </c>
      <c r="T56" s="18" t="s">
        <v>135</v>
      </c>
      <c r="U56" s="18" t="s">
        <v>136</v>
      </c>
      <c r="V56" s="18" t="s">
        <v>137</v>
      </c>
      <c r="W56" s="18" t="s">
        <v>138</v>
      </c>
      <c r="X56" s="18" t="s">
        <v>139</v>
      </c>
      <c r="Y56" s="18" t="s">
        <v>140</v>
      </c>
      <c r="Z56" s="18" t="s">
        <v>140</v>
      </c>
      <c r="AA56" s="18" t="s">
        <v>141</v>
      </c>
      <c r="AB56" s="18" t="s">
        <v>142</v>
      </c>
      <c r="AC56" s="18" t="s">
        <v>143</v>
      </c>
      <c r="AD56" s="18" t="s">
        <v>144</v>
      </c>
      <c r="AE56" s="18" t="s">
        <v>122</v>
      </c>
      <c r="AF56" s="18" t="s">
        <v>123</v>
      </c>
      <c r="AG56" s="18" t="s">
        <v>145</v>
      </c>
      <c r="AH56" s="18" t="s">
        <v>146</v>
      </c>
      <c r="AI56" s="18" t="s">
        <v>147</v>
      </c>
      <c r="AJ56" s="18" t="s">
        <v>148</v>
      </c>
      <c r="AK56" s="18" t="s">
        <v>149</v>
      </c>
      <c r="AL56" s="18" t="s">
        <v>150</v>
      </c>
      <c r="AM56" s="18" t="s">
        <v>151</v>
      </c>
      <c r="AN56" s="18" t="s">
        <v>137</v>
      </c>
      <c r="AO56" s="18" t="s">
        <v>152</v>
      </c>
      <c r="AP56" s="18" t="s">
        <v>153</v>
      </c>
      <c r="AQ56" s="18" t="s">
        <v>154</v>
      </c>
      <c r="AR56" s="18" t="s">
        <v>155</v>
      </c>
      <c r="AS56" s="18" t="s">
        <v>156</v>
      </c>
      <c r="AT56" s="18" t="s">
        <v>157</v>
      </c>
      <c r="AU56" s="18" t="s">
        <v>158</v>
      </c>
      <c r="AV56" s="18" t="s">
        <v>159</v>
      </c>
      <c r="AW56" s="18" t="s">
        <v>160</v>
      </c>
      <c r="AX56" s="18" t="s">
        <v>161</v>
      </c>
      <c r="AY56" s="18" t="s">
        <v>162</v>
      </c>
      <c r="AZ56" s="18" t="s">
        <v>163</v>
      </c>
      <c r="BA56" s="18" t="s">
        <v>164</v>
      </c>
      <c r="BB56" s="18" t="s">
        <v>165</v>
      </c>
      <c r="BC56" s="18" t="s">
        <v>134</v>
      </c>
      <c r="BD56" s="18" t="s">
        <v>166</v>
      </c>
      <c r="BE56" s="18" t="s">
        <v>167</v>
      </c>
      <c r="BF56" s="18" t="s">
        <v>168</v>
      </c>
      <c r="BG56" s="18" t="s">
        <v>169</v>
      </c>
      <c r="BH56" s="18" t="s">
        <v>170</v>
      </c>
      <c r="BI56" s="18" t="s">
        <v>171</v>
      </c>
      <c r="BJ56" s="18" t="s">
        <v>172</v>
      </c>
      <c r="BK56" s="18" t="s">
        <v>173</v>
      </c>
      <c r="BL56" s="18" t="s">
        <v>174</v>
      </c>
      <c r="BM56" s="18" t="s">
        <v>159</v>
      </c>
      <c r="BN56" s="18" t="s">
        <v>175</v>
      </c>
      <c r="BO56" s="18" t="s">
        <v>176</v>
      </c>
      <c r="BP56" s="18" t="s">
        <v>177</v>
      </c>
      <c r="BQ56" s="18" t="s">
        <v>178</v>
      </c>
      <c r="BR56" s="18" t="s">
        <v>179</v>
      </c>
      <c r="BS56" s="18" t="s">
        <v>180</v>
      </c>
      <c r="BT56" s="18" t="s">
        <v>181</v>
      </c>
      <c r="BU56" s="18" t="s">
        <v>182</v>
      </c>
      <c r="BV56" s="18" t="s">
        <v>182</v>
      </c>
      <c r="BW56" s="18" t="s">
        <v>182</v>
      </c>
      <c r="BX56" s="18" t="s">
        <v>183</v>
      </c>
      <c r="BY56" s="18" t="s">
        <v>184</v>
      </c>
      <c r="BZ56" s="18" t="s">
        <v>185</v>
      </c>
      <c r="CA56" s="18" t="s">
        <v>186</v>
      </c>
      <c r="CB56" s="18" t="s">
        <v>187</v>
      </c>
      <c r="CC56" s="18" t="s">
        <v>159</v>
      </c>
      <c r="CD56" s="18" t="s">
        <v>238</v>
      </c>
      <c r="CE56" s="18" t="s">
        <v>188</v>
      </c>
    </row>
    <row r="57" spans="1:83" x14ac:dyDescent="0.3">
      <c r="A57" s="22" t="s">
        <v>239</v>
      </c>
      <c r="B57" s="16"/>
      <c r="C57" s="17" t="s">
        <v>190</v>
      </c>
      <c r="D57" s="18" t="s">
        <v>190</v>
      </c>
      <c r="E57" s="18" t="s">
        <v>190</v>
      </c>
      <c r="F57" s="18" t="s">
        <v>191</v>
      </c>
      <c r="G57" s="18" t="s">
        <v>192</v>
      </c>
      <c r="H57" s="18" t="s">
        <v>190</v>
      </c>
      <c r="I57" s="18" t="s">
        <v>193</v>
      </c>
      <c r="J57" s="18"/>
      <c r="K57" s="18" t="s">
        <v>184</v>
      </c>
      <c r="L57" s="18" t="s">
        <v>194</v>
      </c>
      <c r="M57" s="18" t="s">
        <v>195</v>
      </c>
      <c r="N57" s="18" t="s">
        <v>196</v>
      </c>
      <c r="O57" s="18" t="s">
        <v>197</v>
      </c>
      <c r="P57" s="18" t="s">
        <v>196</v>
      </c>
      <c r="Q57" s="18" t="s">
        <v>198</v>
      </c>
      <c r="R57" s="18"/>
      <c r="S57" s="18" t="s">
        <v>196</v>
      </c>
      <c r="T57" s="18" t="s">
        <v>199</v>
      </c>
      <c r="U57" s="18"/>
      <c r="V57" s="18" t="s">
        <v>200</v>
      </c>
      <c r="W57" s="18" t="s">
        <v>201</v>
      </c>
      <c r="X57" s="18" t="s">
        <v>202</v>
      </c>
      <c r="Y57" s="18" t="s">
        <v>203</v>
      </c>
      <c r="Z57" s="18" t="s">
        <v>204</v>
      </c>
      <c r="AA57" s="18" t="s">
        <v>205</v>
      </c>
      <c r="AB57" s="18"/>
      <c r="AC57" s="18" t="s">
        <v>199</v>
      </c>
      <c r="AD57" s="18"/>
      <c r="AE57" s="18" t="s">
        <v>199</v>
      </c>
      <c r="AF57" s="18" t="s">
        <v>206</v>
      </c>
      <c r="AG57" s="18" t="s">
        <v>198</v>
      </c>
      <c r="AH57" s="18"/>
      <c r="AI57" s="18" t="s">
        <v>207</v>
      </c>
      <c r="AJ57" s="18"/>
      <c r="AK57" s="18" t="s">
        <v>199</v>
      </c>
      <c r="AL57" s="18" t="s">
        <v>199</v>
      </c>
      <c r="AM57" s="18" t="s">
        <v>199</v>
      </c>
      <c r="AN57" s="18" t="s">
        <v>208</v>
      </c>
      <c r="AO57" s="18" t="s">
        <v>209</v>
      </c>
      <c r="AP57" s="18" t="s">
        <v>148</v>
      </c>
      <c r="AQ57" s="18" t="s">
        <v>210</v>
      </c>
      <c r="AR57" s="18" t="s">
        <v>196</v>
      </c>
      <c r="AS57" s="18"/>
      <c r="AT57" s="18" t="s">
        <v>211</v>
      </c>
      <c r="AU57" s="18" t="s">
        <v>212</v>
      </c>
      <c r="AV57" s="18" t="s">
        <v>213</v>
      </c>
      <c r="AW57" s="18" t="s">
        <v>214</v>
      </c>
      <c r="AX57" s="18" t="s">
        <v>215</v>
      </c>
      <c r="AY57" s="18"/>
      <c r="AZ57" s="18"/>
      <c r="BA57" s="18" t="s">
        <v>216</v>
      </c>
      <c r="BB57" s="18" t="s">
        <v>196</v>
      </c>
      <c r="BC57" s="18" t="s">
        <v>210</v>
      </c>
      <c r="BD57" s="18"/>
      <c r="BE57" s="18"/>
      <c r="BF57" s="18"/>
      <c r="BG57" s="18"/>
      <c r="BH57" s="18" t="s">
        <v>217</v>
      </c>
      <c r="BI57" s="18" t="s">
        <v>196</v>
      </c>
      <c r="BJ57" s="18"/>
      <c r="BK57" s="18" t="s">
        <v>218</v>
      </c>
      <c r="BL57" s="18"/>
      <c r="BM57" s="18" t="s">
        <v>219</v>
      </c>
      <c r="BN57" s="18" t="s">
        <v>220</v>
      </c>
      <c r="BO57" s="18" t="s">
        <v>221</v>
      </c>
      <c r="BP57" s="18" t="s">
        <v>222</v>
      </c>
      <c r="BQ57" s="18" t="s">
        <v>223</v>
      </c>
      <c r="BR57" s="18"/>
      <c r="BS57" s="18" t="s">
        <v>224</v>
      </c>
      <c r="BT57" s="18" t="s">
        <v>196</v>
      </c>
      <c r="BU57" s="18" t="s">
        <v>225</v>
      </c>
      <c r="BV57" s="18" t="s">
        <v>226</v>
      </c>
      <c r="BW57" s="18" t="s">
        <v>227</v>
      </c>
      <c r="BX57" s="18" t="s">
        <v>178</v>
      </c>
      <c r="BY57" s="18" t="s">
        <v>220</v>
      </c>
      <c r="BZ57" s="18" t="s">
        <v>179</v>
      </c>
      <c r="CA57" s="18" t="s">
        <v>228</v>
      </c>
      <c r="CB57" s="18" t="s">
        <v>228</v>
      </c>
      <c r="CC57" s="18" t="s">
        <v>229</v>
      </c>
      <c r="CD57" s="18" t="s">
        <v>240</v>
      </c>
      <c r="CE57" s="18" t="s">
        <v>230</v>
      </c>
    </row>
    <row r="58" spans="1:83" x14ac:dyDescent="0.3">
      <c r="A58" s="22" t="s">
        <v>241</v>
      </c>
      <c r="B58" s="16"/>
      <c r="C58" s="17" t="s">
        <v>242</v>
      </c>
      <c r="D58" s="18" t="s">
        <v>242</v>
      </c>
      <c r="E58" s="18" t="s">
        <v>242</v>
      </c>
      <c r="F58" s="18" t="s">
        <v>242</v>
      </c>
      <c r="G58" s="18" t="s">
        <v>242</v>
      </c>
      <c r="H58" s="18" t="s">
        <v>242</v>
      </c>
      <c r="I58" s="18" t="s">
        <v>242</v>
      </c>
      <c r="J58" s="18" t="s">
        <v>243</v>
      </c>
      <c r="K58" s="18" t="s">
        <v>242</v>
      </c>
      <c r="L58" s="18" t="s">
        <v>242</v>
      </c>
      <c r="M58" s="18" t="s">
        <v>242</v>
      </c>
      <c r="N58" s="18" t="s">
        <v>242</v>
      </c>
      <c r="O58" s="18" t="s">
        <v>244</v>
      </c>
      <c r="P58" s="18" t="s">
        <v>245</v>
      </c>
      <c r="Q58" s="18" t="s">
        <v>246</v>
      </c>
      <c r="R58" s="19" t="s">
        <v>247</v>
      </c>
      <c r="S58" s="25" t="s">
        <v>248</v>
      </c>
      <c r="T58" s="25" t="s">
        <v>248</v>
      </c>
      <c r="U58" s="18" t="s">
        <v>249</v>
      </c>
      <c r="V58" s="18" t="s">
        <v>249</v>
      </c>
      <c r="W58" s="18" t="s">
        <v>250</v>
      </c>
      <c r="X58" s="18" t="s">
        <v>251</v>
      </c>
      <c r="Y58" s="18" t="s">
        <v>252</v>
      </c>
      <c r="Z58" s="18" t="s">
        <v>252</v>
      </c>
      <c r="AA58" s="18" t="s">
        <v>252</v>
      </c>
      <c r="AB58" s="25" t="s">
        <v>248</v>
      </c>
      <c r="AC58" s="18" t="s">
        <v>253</v>
      </c>
      <c r="AD58" s="18" t="s">
        <v>254</v>
      </c>
      <c r="AE58" s="18" t="s">
        <v>253</v>
      </c>
      <c r="AF58" s="18" t="s">
        <v>255</v>
      </c>
      <c r="AG58" s="18" t="s">
        <v>255</v>
      </c>
      <c r="AH58" s="18" t="s">
        <v>256</v>
      </c>
      <c r="AI58" s="18" t="s">
        <v>257</v>
      </c>
      <c r="AJ58" s="18" t="s">
        <v>255</v>
      </c>
      <c r="AK58" s="18" t="s">
        <v>253</v>
      </c>
      <c r="AL58" s="18" t="s">
        <v>253</v>
      </c>
      <c r="AM58" s="18" t="s">
        <v>253</v>
      </c>
      <c r="AN58" s="18" t="s">
        <v>244</v>
      </c>
      <c r="AO58" s="18" t="s">
        <v>254</v>
      </c>
      <c r="AP58" s="18" t="s">
        <v>255</v>
      </c>
      <c r="AQ58" s="18" t="s">
        <v>256</v>
      </c>
      <c r="AR58" s="18" t="s">
        <v>255</v>
      </c>
      <c r="AS58" s="18" t="s">
        <v>253</v>
      </c>
      <c r="AT58" s="18" t="s">
        <v>258</v>
      </c>
      <c r="AU58" s="18" t="s">
        <v>255</v>
      </c>
      <c r="AV58" s="25" t="s">
        <v>248</v>
      </c>
      <c r="AW58" s="25" t="s">
        <v>248</v>
      </c>
      <c r="AX58" s="25" t="s">
        <v>248</v>
      </c>
      <c r="AY58" s="18" t="s">
        <v>259</v>
      </c>
      <c r="AZ58" s="18" t="s">
        <v>259</v>
      </c>
      <c r="BA58" s="25" t="s">
        <v>248</v>
      </c>
      <c r="BB58" s="25" t="s">
        <v>248</v>
      </c>
      <c r="BC58" s="25" t="s">
        <v>248</v>
      </c>
      <c r="BD58" s="25" t="s">
        <v>248</v>
      </c>
      <c r="BE58" s="18" t="s">
        <v>260</v>
      </c>
      <c r="BF58" s="25" t="s">
        <v>248</v>
      </c>
      <c r="BG58" s="25" t="s">
        <v>248</v>
      </c>
      <c r="BH58" s="25" t="s">
        <v>248</v>
      </c>
      <c r="BI58" s="25" t="s">
        <v>248</v>
      </c>
      <c r="BJ58" s="25" t="s">
        <v>248</v>
      </c>
      <c r="BK58" s="25" t="s">
        <v>248</v>
      </c>
      <c r="BL58" s="25" t="s">
        <v>248</v>
      </c>
      <c r="BM58" s="25" t="s">
        <v>248</v>
      </c>
      <c r="BN58" s="25" t="s">
        <v>248</v>
      </c>
      <c r="BO58" s="25" t="s">
        <v>248</v>
      </c>
      <c r="BP58" s="25" t="s">
        <v>248</v>
      </c>
      <c r="BQ58" s="25" t="s">
        <v>248</v>
      </c>
      <c r="BR58" s="25" t="s">
        <v>248</v>
      </c>
      <c r="BS58" s="25" t="s">
        <v>248</v>
      </c>
      <c r="BT58" s="25" t="s">
        <v>248</v>
      </c>
      <c r="BU58" s="25" t="s">
        <v>248</v>
      </c>
      <c r="BV58" s="25" t="s">
        <v>248</v>
      </c>
      <c r="BW58" s="25" t="s">
        <v>248</v>
      </c>
      <c r="BX58" s="25" t="s">
        <v>248</v>
      </c>
      <c r="BY58" s="25" t="s">
        <v>248</v>
      </c>
      <c r="BZ58" s="25" t="s">
        <v>248</v>
      </c>
      <c r="CA58" s="25" t="s">
        <v>248</v>
      </c>
      <c r="CB58" s="25" t="s">
        <v>248</v>
      </c>
      <c r="CC58" s="25" t="s">
        <v>248</v>
      </c>
      <c r="CD58" s="25" t="s">
        <v>248</v>
      </c>
      <c r="CE58" s="25" t="s">
        <v>248</v>
      </c>
    </row>
    <row r="59" spans="1:83" x14ac:dyDescent="0.3">
      <c r="A59" s="35" t="s">
        <v>261</v>
      </c>
      <c r="B59" s="28"/>
      <c r="C59" s="20"/>
      <c r="D59" s="20"/>
      <c r="E59" s="20">
        <v>997</v>
      </c>
      <c r="F59" s="20"/>
      <c r="G59" s="20"/>
      <c r="H59" s="20"/>
      <c r="I59" s="20"/>
      <c r="J59" s="20">
        <v>572</v>
      </c>
      <c r="K59" s="20"/>
      <c r="L59" s="20"/>
      <c r="M59" s="20"/>
      <c r="N59" s="20"/>
      <c r="O59" s="20">
        <v>410</v>
      </c>
      <c r="P59" s="279">
        <v>41917</v>
      </c>
      <c r="Q59" s="26"/>
      <c r="R59" s="26">
        <v>67729</v>
      </c>
      <c r="S59" s="277">
        <v>0</v>
      </c>
      <c r="T59" s="277">
        <v>0</v>
      </c>
      <c r="U59" s="27">
        <v>32156</v>
      </c>
      <c r="V59" s="26"/>
      <c r="W59" s="26"/>
      <c r="X59" s="26"/>
      <c r="Y59" s="26">
        <v>6266</v>
      </c>
      <c r="Z59" s="26"/>
      <c r="AA59" s="26"/>
      <c r="AB59" s="277">
        <v>0</v>
      </c>
      <c r="AC59" s="26">
        <v>1407</v>
      </c>
      <c r="AD59" s="26"/>
      <c r="AE59" s="26">
        <v>8544</v>
      </c>
      <c r="AF59" s="26"/>
      <c r="AG59" s="26">
        <v>5757</v>
      </c>
      <c r="AH59" s="26">
        <v>709</v>
      </c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/>
      <c r="AV59" s="277">
        <v>0</v>
      </c>
      <c r="AW59" s="277">
        <v>0</v>
      </c>
      <c r="AX59" s="277">
        <v>0</v>
      </c>
      <c r="AY59" s="26">
        <v>3832</v>
      </c>
      <c r="AZ59" s="26">
        <v>3832</v>
      </c>
      <c r="BA59" s="277">
        <v>0</v>
      </c>
      <c r="BB59" s="277">
        <v>0</v>
      </c>
      <c r="BC59" s="277">
        <v>0</v>
      </c>
      <c r="BD59" s="277">
        <v>0</v>
      </c>
      <c r="BE59" s="26">
        <v>49715</v>
      </c>
      <c r="BF59" s="277">
        <v>0</v>
      </c>
      <c r="BG59" s="277">
        <v>0</v>
      </c>
      <c r="BH59" s="277">
        <v>0</v>
      </c>
      <c r="BI59" s="277">
        <v>0</v>
      </c>
      <c r="BJ59" s="277">
        <v>0</v>
      </c>
      <c r="BK59" s="277">
        <v>0</v>
      </c>
      <c r="BL59" s="277">
        <v>0</v>
      </c>
      <c r="BM59" s="277">
        <v>0</v>
      </c>
      <c r="BN59" s="277">
        <v>0</v>
      </c>
      <c r="BO59" s="277">
        <v>0</v>
      </c>
      <c r="BP59" s="277">
        <v>0</v>
      </c>
      <c r="BQ59" s="277">
        <v>0</v>
      </c>
      <c r="BR59" s="277">
        <v>0</v>
      </c>
      <c r="BS59" s="277">
        <v>0</v>
      </c>
      <c r="BT59" s="277">
        <v>0</v>
      </c>
      <c r="BU59" s="277">
        <v>0</v>
      </c>
      <c r="BV59" s="277">
        <v>0</v>
      </c>
      <c r="BW59" s="277">
        <v>0</v>
      </c>
      <c r="BX59" s="277">
        <v>0</v>
      </c>
      <c r="BY59" s="277">
        <v>0</v>
      </c>
      <c r="BZ59" s="277">
        <v>0</v>
      </c>
      <c r="CA59" s="277">
        <v>0</v>
      </c>
      <c r="CB59" s="277">
        <v>0</v>
      </c>
      <c r="CC59" s="277">
        <v>0</v>
      </c>
      <c r="CD59" s="234">
        <v>0</v>
      </c>
      <c r="CE59" s="28">
        <v>0</v>
      </c>
    </row>
    <row r="60" spans="1:83" s="209" customFormat="1" ht="15.75" customHeight="1" x14ac:dyDescent="0.3">
      <c r="A60" s="217" t="s">
        <v>262</v>
      </c>
      <c r="B60" s="218"/>
      <c r="C60" s="278"/>
      <c r="D60" s="278"/>
      <c r="E60" s="278">
        <v>6.46</v>
      </c>
      <c r="F60" s="278"/>
      <c r="G60" s="278"/>
      <c r="H60" s="278"/>
      <c r="I60" s="278"/>
      <c r="J60" s="278"/>
      <c r="K60" s="278"/>
      <c r="L60" s="278"/>
      <c r="M60" s="278"/>
      <c r="N60" s="278"/>
      <c r="O60" s="278">
        <v>13.71</v>
      </c>
      <c r="P60" s="279">
        <v>6.34</v>
      </c>
      <c r="Q60" s="279"/>
      <c r="R60" s="279">
        <v>4.7</v>
      </c>
      <c r="S60" s="280">
        <v>1.1299999999999999</v>
      </c>
      <c r="T60" s="280"/>
      <c r="U60" s="281">
        <v>6.11</v>
      </c>
      <c r="V60" s="279"/>
      <c r="W60" s="279"/>
      <c r="X60" s="279"/>
      <c r="Y60" s="279"/>
      <c r="Z60" s="279"/>
      <c r="AA60" s="279"/>
      <c r="AB60" s="280"/>
      <c r="AC60" s="279"/>
      <c r="AD60" s="279"/>
      <c r="AE60" s="279"/>
      <c r="AF60" s="279"/>
      <c r="AG60" s="279"/>
      <c r="AH60" s="279"/>
      <c r="AI60" s="279"/>
      <c r="AJ60" s="279"/>
      <c r="AK60" s="279"/>
      <c r="AL60" s="279"/>
      <c r="AM60" s="279"/>
      <c r="AN60" s="279"/>
      <c r="AO60" s="279"/>
      <c r="AP60" s="279"/>
      <c r="AQ60" s="279"/>
      <c r="AR60" s="279"/>
      <c r="AS60" s="279"/>
      <c r="AT60" s="279"/>
      <c r="AU60" s="279"/>
      <c r="AV60" s="280"/>
      <c r="AW60" s="280"/>
      <c r="AX60" s="280"/>
      <c r="AY60" s="279"/>
      <c r="AZ60" s="279"/>
      <c r="BA60" s="280"/>
      <c r="BB60" s="280"/>
      <c r="BC60" s="280"/>
      <c r="BD60" s="280"/>
      <c r="BE60" s="279"/>
      <c r="BF60" s="280"/>
      <c r="BG60" s="280"/>
      <c r="BH60" s="280"/>
      <c r="BI60" s="280"/>
      <c r="BJ60" s="280"/>
      <c r="BK60" s="280"/>
      <c r="BL60" s="280"/>
      <c r="BM60" s="280"/>
      <c r="BN60" s="280"/>
      <c r="BO60" s="280"/>
      <c r="BP60" s="280"/>
      <c r="BQ60" s="280"/>
      <c r="BR60" s="280"/>
      <c r="BS60" s="280"/>
      <c r="BT60" s="280"/>
      <c r="BU60" s="280"/>
      <c r="BV60" s="280"/>
      <c r="BW60" s="280"/>
      <c r="BX60" s="280"/>
      <c r="BY60" s="280"/>
      <c r="BZ60" s="280"/>
      <c r="CA60" s="280"/>
      <c r="CB60" s="280"/>
      <c r="CC60" s="280"/>
      <c r="CD60" s="219" t="s">
        <v>248</v>
      </c>
      <c r="CE60" s="237">
        <f t="shared" ref="CE60:CE68" si="6">SUM(C60:CD60)</f>
        <v>38.450000000000003</v>
      </c>
    </row>
    <row r="61" spans="1:83" x14ac:dyDescent="0.3">
      <c r="A61" s="35" t="s">
        <v>263</v>
      </c>
      <c r="B61" s="16"/>
      <c r="C61" s="20">
        <v>0</v>
      </c>
      <c r="D61" s="20">
        <v>0</v>
      </c>
      <c r="E61" s="20">
        <v>1231441</v>
      </c>
      <c r="F61" s="20">
        <v>0</v>
      </c>
      <c r="G61" s="20">
        <v>0</v>
      </c>
      <c r="H61" s="20">
        <v>0</v>
      </c>
      <c r="I61" s="20">
        <v>0</v>
      </c>
      <c r="J61" s="20">
        <v>0</v>
      </c>
      <c r="K61" s="20">
        <v>0</v>
      </c>
      <c r="L61" s="20">
        <v>0</v>
      </c>
      <c r="M61" s="20">
        <v>0</v>
      </c>
      <c r="N61" s="20">
        <v>0</v>
      </c>
      <c r="O61" s="20">
        <v>1096875</v>
      </c>
      <c r="P61" s="26">
        <v>533507</v>
      </c>
      <c r="Q61" s="26">
        <v>0</v>
      </c>
      <c r="R61" s="26">
        <v>829631</v>
      </c>
      <c r="S61" s="282">
        <v>53472</v>
      </c>
      <c r="T61" s="282">
        <v>0</v>
      </c>
      <c r="U61" s="27">
        <v>537265</v>
      </c>
      <c r="V61" s="26">
        <v>0</v>
      </c>
      <c r="W61" s="26">
        <v>0</v>
      </c>
      <c r="X61" s="26">
        <v>0</v>
      </c>
      <c r="Y61" s="26">
        <v>786176</v>
      </c>
      <c r="Z61" s="26">
        <v>0</v>
      </c>
      <c r="AA61" s="26">
        <v>0</v>
      </c>
      <c r="AB61" s="283">
        <v>48543</v>
      </c>
      <c r="AC61" s="26">
        <v>216514</v>
      </c>
      <c r="AD61" s="26">
        <v>0</v>
      </c>
      <c r="AE61" s="26">
        <v>421058</v>
      </c>
      <c r="AF61" s="26">
        <v>0</v>
      </c>
      <c r="AG61" s="26">
        <v>1030755</v>
      </c>
      <c r="AH61" s="26">
        <v>487885</v>
      </c>
      <c r="AI61" s="26">
        <v>0</v>
      </c>
      <c r="AJ61" s="26">
        <v>0</v>
      </c>
      <c r="AK61" s="26">
        <v>0</v>
      </c>
      <c r="AL61" s="26">
        <v>0</v>
      </c>
      <c r="AM61" s="26">
        <v>0</v>
      </c>
      <c r="AN61" s="26">
        <v>0</v>
      </c>
      <c r="AO61" s="26">
        <v>0</v>
      </c>
      <c r="AP61" s="26">
        <v>0</v>
      </c>
      <c r="AQ61" s="26">
        <v>0</v>
      </c>
      <c r="AR61" s="26">
        <v>0</v>
      </c>
      <c r="AS61" s="26">
        <v>0</v>
      </c>
      <c r="AT61" s="26">
        <v>0</v>
      </c>
      <c r="AU61" s="26">
        <v>0</v>
      </c>
      <c r="AV61" s="282">
        <v>15107</v>
      </c>
      <c r="AW61" s="282">
        <v>0</v>
      </c>
      <c r="AX61" s="282">
        <v>0</v>
      </c>
      <c r="AY61" s="26">
        <v>0</v>
      </c>
      <c r="AZ61" s="26">
        <v>321856</v>
      </c>
      <c r="BA61" s="282">
        <v>0</v>
      </c>
      <c r="BB61" s="282">
        <v>0</v>
      </c>
      <c r="BC61" s="282">
        <v>0</v>
      </c>
      <c r="BD61" s="282">
        <v>120511</v>
      </c>
      <c r="BE61" s="26">
        <v>337411</v>
      </c>
      <c r="BF61" s="282">
        <v>340301</v>
      </c>
      <c r="BG61" s="282">
        <v>0</v>
      </c>
      <c r="BH61" s="282">
        <v>0</v>
      </c>
      <c r="BI61" s="282">
        <v>0</v>
      </c>
      <c r="BJ61" s="282">
        <v>0</v>
      </c>
      <c r="BK61" s="282">
        <v>184817</v>
      </c>
      <c r="BL61" s="282">
        <v>255921</v>
      </c>
      <c r="BM61" s="282">
        <v>290104</v>
      </c>
      <c r="BN61" s="282">
        <v>547920</v>
      </c>
      <c r="BO61" s="282">
        <v>0</v>
      </c>
      <c r="BP61" s="282">
        <v>0</v>
      </c>
      <c r="BQ61" s="282">
        <v>0</v>
      </c>
      <c r="BR61" s="282">
        <v>0</v>
      </c>
      <c r="BS61" s="282">
        <v>0</v>
      </c>
      <c r="BT61" s="282">
        <v>0</v>
      </c>
      <c r="BU61" s="282">
        <v>0</v>
      </c>
      <c r="BV61" s="282">
        <v>361475</v>
      </c>
      <c r="BW61" s="282">
        <v>0</v>
      </c>
      <c r="BX61" s="282">
        <v>0</v>
      </c>
      <c r="BY61" s="282">
        <v>90102</v>
      </c>
      <c r="BZ61" s="282">
        <v>0</v>
      </c>
      <c r="CA61" s="282">
        <v>0</v>
      </c>
      <c r="CB61" s="282">
        <v>0</v>
      </c>
      <c r="CC61" s="282">
        <v>0</v>
      </c>
      <c r="CD61" s="25" t="s">
        <v>248</v>
      </c>
      <c r="CE61" s="28">
        <f t="shared" si="6"/>
        <v>10138647</v>
      </c>
    </row>
    <row r="62" spans="1:83" x14ac:dyDescent="0.3">
      <c r="A62" s="35" t="s">
        <v>11</v>
      </c>
      <c r="B62" s="16"/>
      <c r="C62" s="28">
        <f t="shared" ref="C62:AH62" si="7">ROUND(C47+C48,0)</f>
        <v>0</v>
      </c>
      <c r="D62" s="28">
        <f t="shared" si="7"/>
        <v>0</v>
      </c>
      <c r="E62" s="28">
        <f t="shared" si="7"/>
        <v>299826</v>
      </c>
      <c r="F62" s="28">
        <f t="shared" si="7"/>
        <v>0</v>
      </c>
      <c r="G62" s="28">
        <f t="shared" si="7"/>
        <v>0</v>
      </c>
      <c r="H62" s="28">
        <f t="shared" si="7"/>
        <v>0</v>
      </c>
      <c r="I62" s="28">
        <f t="shared" si="7"/>
        <v>0</v>
      </c>
      <c r="J62" s="28">
        <f t="shared" si="7"/>
        <v>0</v>
      </c>
      <c r="K62" s="28">
        <f t="shared" si="7"/>
        <v>0</v>
      </c>
      <c r="L62" s="28">
        <f t="shared" si="7"/>
        <v>0</v>
      </c>
      <c r="M62" s="28">
        <f t="shared" si="7"/>
        <v>0</v>
      </c>
      <c r="N62" s="28">
        <f t="shared" si="7"/>
        <v>0</v>
      </c>
      <c r="O62" s="28">
        <f t="shared" si="7"/>
        <v>265438</v>
      </c>
      <c r="P62" s="28">
        <f t="shared" si="7"/>
        <v>131960</v>
      </c>
      <c r="Q62" s="28">
        <f t="shared" si="7"/>
        <v>0</v>
      </c>
      <c r="R62" s="28">
        <f t="shared" si="7"/>
        <v>187282</v>
      </c>
      <c r="S62" s="28">
        <f t="shared" si="7"/>
        <v>13432</v>
      </c>
      <c r="T62" s="28">
        <f t="shared" si="7"/>
        <v>0</v>
      </c>
      <c r="U62" s="28">
        <f t="shared" si="7"/>
        <v>133839</v>
      </c>
      <c r="V62" s="28">
        <f t="shared" si="7"/>
        <v>0</v>
      </c>
      <c r="W62" s="28">
        <f t="shared" si="7"/>
        <v>0</v>
      </c>
      <c r="X62" s="28">
        <f t="shared" si="7"/>
        <v>0</v>
      </c>
      <c r="Y62" s="28">
        <f t="shared" si="7"/>
        <v>195802</v>
      </c>
      <c r="Z62" s="28">
        <f t="shared" si="7"/>
        <v>0</v>
      </c>
      <c r="AA62" s="28">
        <f t="shared" si="7"/>
        <v>0</v>
      </c>
      <c r="AB62" s="28">
        <f t="shared" si="7"/>
        <v>12142</v>
      </c>
      <c r="AC62" s="28">
        <f t="shared" si="7"/>
        <v>54436</v>
      </c>
      <c r="AD62" s="28">
        <f t="shared" si="7"/>
        <v>0</v>
      </c>
      <c r="AE62" s="28">
        <f t="shared" si="7"/>
        <v>102008</v>
      </c>
      <c r="AF62" s="28">
        <f t="shared" si="7"/>
        <v>0</v>
      </c>
      <c r="AG62" s="28">
        <f t="shared" si="7"/>
        <v>255195</v>
      </c>
      <c r="AH62" s="28">
        <f t="shared" si="7"/>
        <v>121995</v>
      </c>
      <c r="AI62" s="28">
        <f t="shared" ref="AI62:BN62" si="8">ROUND(AI47+AI48,0)</f>
        <v>0</v>
      </c>
      <c r="AJ62" s="28">
        <f t="shared" si="8"/>
        <v>0</v>
      </c>
      <c r="AK62" s="28">
        <f t="shared" si="8"/>
        <v>0</v>
      </c>
      <c r="AL62" s="28">
        <f t="shared" si="8"/>
        <v>0</v>
      </c>
      <c r="AM62" s="28">
        <f t="shared" si="8"/>
        <v>0</v>
      </c>
      <c r="AN62" s="28">
        <f t="shared" si="8"/>
        <v>0</v>
      </c>
      <c r="AO62" s="28">
        <f t="shared" si="8"/>
        <v>0</v>
      </c>
      <c r="AP62" s="28">
        <f t="shared" si="8"/>
        <v>0</v>
      </c>
      <c r="AQ62" s="28">
        <f t="shared" si="8"/>
        <v>0</v>
      </c>
      <c r="AR62" s="28">
        <f t="shared" si="8"/>
        <v>0</v>
      </c>
      <c r="AS62" s="28">
        <f t="shared" si="8"/>
        <v>0</v>
      </c>
      <c r="AT62" s="28">
        <f t="shared" si="8"/>
        <v>0</v>
      </c>
      <c r="AU62" s="28">
        <f t="shared" si="8"/>
        <v>0</v>
      </c>
      <c r="AV62" s="28">
        <f t="shared" si="8"/>
        <v>3794</v>
      </c>
      <c r="AW62" s="28">
        <f t="shared" si="8"/>
        <v>0</v>
      </c>
      <c r="AX62" s="28">
        <f t="shared" si="8"/>
        <v>0</v>
      </c>
      <c r="AY62" s="28">
        <f t="shared" si="8"/>
        <v>0</v>
      </c>
      <c r="AZ62" s="28">
        <f t="shared" si="8"/>
        <v>79717</v>
      </c>
      <c r="BA62" s="28">
        <f t="shared" si="8"/>
        <v>0</v>
      </c>
      <c r="BB62" s="28">
        <f t="shared" si="8"/>
        <v>0</v>
      </c>
      <c r="BC62" s="28">
        <f t="shared" si="8"/>
        <v>0</v>
      </c>
      <c r="BD62" s="28">
        <f t="shared" si="8"/>
        <v>29839</v>
      </c>
      <c r="BE62" s="28">
        <f t="shared" si="8"/>
        <v>83442</v>
      </c>
      <c r="BF62" s="28">
        <f t="shared" si="8"/>
        <v>85747</v>
      </c>
      <c r="BG62" s="28">
        <f t="shared" si="8"/>
        <v>0</v>
      </c>
      <c r="BH62" s="28">
        <f t="shared" si="8"/>
        <v>0</v>
      </c>
      <c r="BI62" s="28">
        <f t="shared" si="8"/>
        <v>0</v>
      </c>
      <c r="BJ62" s="28">
        <f t="shared" si="8"/>
        <v>0</v>
      </c>
      <c r="BK62" s="28">
        <f t="shared" si="8"/>
        <v>46120</v>
      </c>
      <c r="BL62" s="28">
        <f t="shared" si="8"/>
        <v>64026</v>
      </c>
      <c r="BM62" s="28">
        <f t="shared" si="8"/>
        <v>72065</v>
      </c>
      <c r="BN62" s="28">
        <f t="shared" si="8"/>
        <v>135692</v>
      </c>
      <c r="BO62" s="28">
        <f t="shared" ref="BO62:CC62" si="9">ROUND(BO47+BO48,0)</f>
        <v>0</v>
      </c>
      <c r="BP62" s="28">
        <f t="shared" si="9"/>
        <v>0</v>
      </c>
      <c r="BQ62" s="28">
        <f t="shared" si="9"/>
        <v>0</v>
      </c>
      <c r="BR62" s="28">
        <f t="shared" si="9"/>
        <v>0</v>
      </c>
      <c r="BS62" s="28">
        <f t="shared" si="9"/>
        <v>0</v>
      </c>
      <c r="BT62" s="28">
        <f t="shared" si="9"/>
        <v>0</v>
      </c>
      <c r="BU62" s="28">
        <f t="shared" si="9"/>
        <v>0</v>
      </c>
      <c r="BV62" s="28">
        <f t="shared" si="9"/>
        <v>90380</v>
      </c>
      <c r="BW62" s="28">
        <f t="shared" si="9"/>
        <v>0</v>
      </c>
      <c r="BX62" s="28">
        <f t="shared" si="9"/>
        <v>0</v>
      </c>
      <c r="BY62" s="28">
        <f t="shared" si="9"/>
        <v>22047</v>
      </c>
      <c r="BZ62" s="28">
        <f t="shared" si="9"/>
        <v>0</v>
      </c>
      <c r="CA62" s="28">
        <f t="shared" si="9"/>
        <v>0</v>
      </c>
      <c r="CB62" s="28">
        <f t="shared" si="9"/>
        <v>0</v>
      </c>
      <c r="CC62" s="28">
        <f t="shared" si="9"/>
        <v>0</v>
      </c>
      <c r="CD62" s="25" t="s">
        <v>248</v>
      </c>
      <c r="CE62" s="28">
        <f t="shared" si="6"/>
        <v>2486224</v>
      </c>
    </row>
    <row r="63" spans="1:83" x14ac:dyDescent="0.3">
      <c r="A63" s="35" t="s">
        <v>264</v>
      </c>
      <c r="B63" s="16"/>
      <c r="C63" s="20">
        <v>0</v>
      </c>
      <c r="D63" s="20">
        <v>0</v>
      </c>
      <c r="E63" s="20">
        <v>0</v>
      </c>
      <c r="F63" s="20">
        <v>0</v>
      </c>
      <c r="G63" s="20">
        <v>0</v>
      </c>
      <c r="H63" s="20">
        <v>0</v>
      </c>
      <c r="I63" s="20">
        <v>0</v>
      </c>
      <c r="J63" s="20">
        <v>0</v>
      </c>
      <c r="K63" s="20">
        <v>0</v>
      </c>
      <c r="L63" s="20">
        <v>0</v>
      </c>
      <c r="M63" s="20">
        <v>0</v>
      </c>
      <c r="N63" s="20">
        <v>0</v>
      </c>
      <c r="O63" s="20">
        <v>0</v>
      </c>
      <c r="P63" s="26">
        <v>0</v>
      </c>
      <c r="Q63" s="26">
        <v>0</v>
      </c>
      <c r="R63" s="26">
        <v>0</v>
      </c>
      <c r="S63" s="282">
        <v>0</v>
      </c>
      <c r="T63" s="282">
        <v>0</v>
      </c>
      <c r="U63" s="27">
        <v>0</v>
      </c>
      <c r="V63" s="26">
        <v>0</v>
      </c>
      <c r="W63" s="26">
        <v>0</v>
      </c>
      <c r="X63" s="26">
        <v>0</v>
      </c>
      <c r="Y63" s="26">
        <v>0</v>
      </c>
      <c r="Z63" s="26">
        <v>0</v>
      </c>
      <c r="AA63" s="26">
        <v>0</v>
      </c>
      <c r="AB63" s="283">
        <v>0</v>
      </c>
      <c r="AC63" s="26">
        <v>0</v>
      </c>
      <c r="AD63" s="26">
        <v>0</v>
      </c>
      <c r="AE63" s="26">
        <v>0</v>
      </c>
      <c r="AF63" s="26">
        <v>0</v>
      </c>
      <c r="AG63" s="26">
        <v>0</v>
      </c>
      <c r="AH63" s="26">
        <v>0</v>
      </c>
      <c r="AI63" s="26">
        <v>0</v>
      </c>
      <c r="AJ63" s="26">
        <v>0</v>
      </c>
      <c r="AK63" s="26">
        <v>0</v>
      </c>
      <c r="AL63" s="26">
        <v>0</v>
      </c>
      <c r="AM63" s="26">
        <v>0</v>
      </c>
      <c r="AN63" s="26">
        <v>0</v>
      </c>
      <c r="AO63" s="26">
        <v>0</v>
      </c>
      <c r="AP63" s="26">
        <v>0</v>
      </c>
      <c r="AQ63" s="26">
        <v>0</v>
      </c>
      <c r="AR63" s="26">
        <v>0</v>
      </c>
      <c r="AS63" s="26">
        <v>0</v>
      </c>
      <c r="AT63" s="26">
        <v>0</v>
      </c>
      <c r="AU63" s="26">
        <v>0</v>
      </c>
      <c r="AV63" s="282">
        <v>0</v>
      </c>
      <c r="AW63" s="282">
        <v>0</v>
      </c>
      <c r="AX63" s="282">
        <v>0</v>
      </c>
      <c r="AY63" s="26">
        <v>0</v>
      </c>
      <c r="AZ63" s="26">
        <v>0</v>
      </c>
      <c r="BA63" s="282">
        <v>0</v>
      </c>
      <c r="BB63" s="282">
        <v>0</v>
      </c>
      <c r="BC63" s="282">
        <v>0</v>
      </c>
      <c r="BD63" s="282">
        <v>0</v>
      </c>
      <c r="BE63" s="26">
        <v>0</v>
      </c>
      <c r="BF63" s="282">
        <v>0</v>
      </c>
      <c r="BG63" s="282">
        <v>0</v>
      </c>
      <c r="BH63" s="282">
        <v>0</v>
      </c>
      <c r="BI63" s="282">
        <v>0</v>
      </c>
      <c r="BJ63" s="282">
        <v>0</v>
      </c>
      <c r="BK63" s="282">
        <v>91652</v>
      </c>
      <c r="BL63" s="282">
        <v>0</v>
      </c>
      <c r="BM63" s="282">
        <v>71105</v>
      </c>
      <c r="BN63" s="282">
        <v>8517</v>
      </c>
      <c r="BO63" s="282">
        <v>0</v>
      </c>
      <c r="BP63" s="282">
        <v>0</v>
      </c>
      <c r="BQ63" s="282">
        <v>0</v>
      </c>
      <c r="BR63" s="282">
        <v>0</v>
      </c>
      <c r="BS63" s="282">
        <v>0</v>
      </c>
      <c r="BT63" s="282">
        <v>0</v>
      </c>
      <c r="BU63" s="282">
        <v>0</v>
      </c>
      <c r="BV63" s="282">
        <v>-58</v>
      </c>
      <c r="BW63" s="282">
        <v>0</v>
      </c>
      <c r="BX63" s="282">
        <v>0</v>
      </c>
      <c r="BY63" s="282">
        <v>0</v>
      </c>
      <c r="BZ63" s="282">
        <v>0</v>
      </c>
      <c r="CA63" s="282">
        <v>0</v>
      </c>
      <c r="CB63" s="282">
        <v>0</v>
      </c>
      <c r="CC63" s="282">
        <v>26240</v>
      </c>
      <c r="CD63" s="25" t="s">
        <v>248</v>
      </c>
      <c r="CE63" s="28">
        <f t="shared" si="6"/>
        <v>197456</v>
      </c>
    </row>
    <row r="64" spans="1:83" x14ac:dyDescent="0.3">
      <c r="A64" s="35" t="s">
        <v>265</v>
      </c>
      <c r="B64" s="16"/>
      <c r="C64" s="20">
        <v>0</v>
      </c>
      <c r="D64" s="20">
        <v>0</v>
      </c>
      <c r="E64" s="20">
        <v>114688</v>
      </c>
      <c r="F64" s="20">
        <v>0</v>
      </c>
      <c r="G64" s="20">
        <v>0</v>
      </c>
      <c r="H64" s="20">
        <v>0</v>
      </c>
      <c r="I64" s="20">
        <v>0</v>
      </c>
      <c r="J64" s="20">
        <v>0</v>
      </c>
      <c r="K64" s="20">
        <v>0</v>
      </c>
      <c r="L64" s="20">
        <v>0</v>
      </c>
      <c r="M64" s="20">
        <v>0</v>
      </c>
      <c r="N64" s="20">
        <v>0</v>
      </c>
      <c r="O64" s="20">
        <v>46771</v>
      </c>
      <c r="P64" s="26">
        <v>146314</v>
      </c>
      <c r="Q64" s="26">
        <v>67</v>
      </c>
      <c r="R64" s="26">
        <v>26157</v>
      </c>
      <c r="S64" s="282">
        <v>1760</v>
      </c>
      <c r="T64" s="282">
        <v>0</v>
      </c>
      <c r="U64" s="27">
        <v>394714</v>
      </c>
      <c r="V64" s="26">
        <v>1154</v>
      </c>
      <c r="W64" s="26">
        <v>0</v>
      </c>
      <c r="X64" s="26">
        <v>0</v>
      </c>
      <c r="Y64" s="26">
        <v>38402</v>
      </c>
      <c r="Z64" s="26">
        <v>0</v>
      </c>
      <c r="AA64" s="26">
        <v>0</v>
      </c>
      <c r="AB64" s="283">
        <v>226452</v>
      </c>
      <c r="AC64" s="26">
        <v>32732</v>
      </c>
      <c r="AD64" s="26">
        <v>0</v>
      </c>
      <c r="AE64" s="26">
        <v>5990</v>
      </c>
      <c r="AF64" s="26">
        <v>0</v>
      </c>
      <c r="AG64" s="26">
        <v>96391</v>
      </c>
      <c r="AH64" s="26">
        <v>35323</v>
      </c>
      <c r="AI64" s="26">
        <v>0</v>
      </c>
      <c r="AJ64" s="26">
        <v>0</v>
      </c>
      <c r="AK64" s="26">
        <v>0</v>
      </c>
      <c r="AL64" s="26">
        <v>0</v>
      </c>
      <c r="AM64" s="26">
        <v>0</v>
      </c>
      <c r="AN64" s="26">
        <v>0</v>
      </c>
      <c r="AO64" s="26">
        <v>0</v>
      </c>
      <c r="AP64" s="26">
        <v>0</v>
      </c>
      <c r="AQ64" s="26">
        <v>0</v>
      </c>
      <c r="AR64" s="26">
        <v>0</v>
      </c>
      <c r="AS64" s="26">
        <v>0</v>
      </c>
      <c r="AT64" s="26">
        <v>0</v>
      </c>
      <c r="AU64" s="26">
        <v>0</v>
      </c>
      <c r="AV64" s="282">
        <v>6801</v>
      </c>
      <c r="AW64" s="282">
        <v>0</v>
      </c>
      <c r="AX64" s="282">
        <v>0</v>
      </c>
      <c r="AY64" s="26">
        <v>0</v>
      </c>
      <c r="AZ64" s="26">
        <v>25214</v>
      </c>
      <c r="BA64" s="282">
        <v>0</v>
      </c>
      <c r="BB64" s="282">
        <v>0</v>
      </c>
      <c r="BC64" s="282">
        <v>0</v>
      </c>
      <c r="BD64" s="282">
        <v>7648</v>
      </c>
      <c r="BE64" s="26">
        <v>88167</v>
      </c>
      <c r="BF64" s="282">
        <v>35467</v>
      </c>
      <c r="BG64" s="282">
        <v>0</v>
      </c>
      <c r="BH64" s="282">
        <v>0</v>
      </c>
      <c r="BI64" s="282">
        <v>0</v>
      </c>
      <c r="BJ64" s="282">
        <v>0</v>
      </c>
      <c r="BK64" s="282">
        <v>6635</v>
      </c>
      <c r="BL64" s="282">
        <v>12688</v>
      </c>
      <c r="BM64" s="282">
        <v>6698</v>
      </c>
      <c r="BN64" s="282">
        <v>17118</v>
      </c>
      <c r="BO64" s="282">
        <v>0</v>
      </c>
      <c r="BP64" s="282">
        <v>0</v>
      </c>
      <c r="BQ64" s="282">
        <v>0</v>
      </c>
      <c r="BR64" s="282">
        <v>0</v>
      </c>
      <c r="BS64" s="282">
        <v>0</v>
      </c>
      <c r="BT64" s="282">
        <v>0</v>
      </c>
      <c r="BU64" s="282">
        <v>0</v>
      </c>
      <c r="BV64" s="282">
        <v>6004</v>
      </c>
      <c r="BW64" s="282">
        <v>0</v>
      </c>
      <c r="BX64" s="282">
        <v>0</v>
      </c>
      <c r="BY64" s="282">
        <v>1410</v>
      </c>
      <c r="BZ64" s="282">
        <v>0</v>
      </c>
      <c r="CA64" s="282">
        <v>0</v>
      </c>
      <c r="CB64" s="282">
        <v>0</v>
      </c>
      <c r="CC64" s="282">
        <v>9</v>
      </c>
      <c r="CD64" s="25" t="s">
        <v>248</v>
      </c>
      <c r="CE64" s="28">
        <f t="shared" si="6"/>
        <v>1380774</v>
      </c>
    </row>
    <row r="65" spans="1:83" x14ac:dyDescent="0.3">
      <c r="A65" s="35" t="s">
        <v>266</v>
      </c>
      <c r="B65" s="16"/>
      <c r="C65" s="20">
        <v>0</v>
      </c>
      <c r="D65" s="20">
        <v>0</v>
      </c>
      <c r="E65" s="20">
        <v>0</v>
      </c>
      <c r="F65" s="20">
        <v>0</v>
      </c>
      <c r="G65" s="20">
        <v>0</v>
      </c>
      <c r="H65" s="20">
        <v>0</v>
      </c>
      <c r="I65" s="20">
        <v>0</v>
      </c>
      <c r="J65" s="20">
        <v>0</v>
      </c>
      <c r="K65" s="20">
        <v>0</v>
      </c>
      <c r="L65" s="20">
        <v>0</v>
      </c>
      <c r="M65" s="20">
        <v>0</v>
      </c>
      <c r="N65" s="20">
        <v>0</v>
      </c>
      <c r="O65" s="20">
        <v>0</v>
      </c>
      <c r="P65" s="26">
        <v>0</v>
      </c>
      <c r="Q65" s="26">
        <v>0</v>
      </c>
      <c r="R65" s="26">
        <v>0</v>
      </c>
      <c r="S65" s="282">
        <v>0</v>
      </c>
      <c r="T65" s="282">
        <v>0</v>
      </c>
      <c r="U65" s="27">
        <v>0</v>
      </c>
      <c r="V65" s="26">
        <v>0</v>
      </c>
      <c r="W65" s="26">
        <v>0</v>
      </c>
      <c r="X65" s="26">
        <v>0</v>
      </c>
      <c r="Y65" s="26">
        <v>0</v>
      </c>
      <c r="Z65" s="26">
        <v>0</v>
      </c>
      <c r="AA65" s="26">
        <v>0</v>
      </c>
      <c r="AB65" s="283">
        <v>0</v>
      </c>
      <c r="AC65" s="26">
        <v>0</v>
      </c>
      <c r="AD65" s="26">
        <v>0</v>
      </c>
      <c r="AE65" s="26">
        <v>0</v>
      </c>
      <c r="AF65" s="26">
        <v>0</v>
      </c>
      <c r="AG65" s="26">
        <v>0</v>
      </c>
      <c r="AH65" s="26">
        <v>0</v>
      </c>
      <c r="AI65" s="26">
        <v>0</v>
      </c>
      <c r="AJ65" s="26">
        <v>0</v>
      </c>
      <c r="AK65" s="26">
        <v>0</v>
      </c>
      <c r="AL65" s="26">
        <v>0</v>
      </c>
      <c r="AM65" s="26">
        <v>0</v>
      </c>
      <c r="AN65" s="26">
        <v>0</v>
      </c>
      <c r="AO65" s="26">
        <v>0</v>
      </c>
      <c r="AP65" s="26">
        <v>0</v>
      </c>
      <c r="AQ65" s="26">
        <v>0</v>
      </c>
      <c r="AR65" s="26">
        <v>0</v>
      </c>
      <c r="AS65" s="26">
        <v>0</v>
      </c>
      <c r="AT65" s="26">
        <v>0</v>
      </c>
      <c r="AU65" s="26">
        <v>0</v>
      </c>
      <c r="AV65" s="282">
        <v>0</v>
      </c>
      <c r="AW65" s="282">
        <v>0</v>
      </c>
      <c r="AX65" s="282">
        <v>0</v>
      </c>
      <c r="AY65" s="26">
        <v>0</v>
      </c>
      <c r="AZ65" s="26">
        <v>0</v>
      </c>
      <c r="BA65" s="282">
        <v>0</v>
      </c>
      <c r="BB65" s="282">
        <v>0</v>
      </c>
      <c r="BC65" s="282">
        <v>0</v>
      </c>
      <c r="BD65" s="282">
        <v>0</v>
      </c>
      <c r="BE65" s="26">
        <v>0</v>
      </c>
      <c r="BF65" s="282">
        <v>0</v>
      </c>
      <c r="BG65" s="282">
        <v>0</v>
      </c>
      <c r="BH65" s="282">
        <v>0</v>
      </c>
      <c r="BI65" s="282">
        <v>0</v>
      </c>
      <c r="BJ65" s="282">
        <v>0</v>
      </c>
      <c r="BK65" s="282">
        <v>0</v>
      </c>
      <c r="BL65" s="282">
        <v>0</v>
      </c>
      <c r="BM65" s="282">
        <v>0</v>
      </c>
      <c r="BN65" s="282">
        <v>0</v>
      </c>
      <c r="BO65" s="282">
        <v>0</v>
      </c>
      <c r="BP65" s="282">
        <v>0</v>
      </c>
      <c r="BQ65" s="282">
        <v>0</v>
      </c>
      <c r="BR65" s="282">
        <v>0</v>
      </c>
      <c r="BS65" s="282">
        <v>0</v>
      </c>
      <c r="BT65" s="282">
        <v>0</v>
      </c>
      <c r="BU65" s="282">
        <v>0</v>
      </c>
      <c r="BV65" s="282">
        <v>0</v>
      </c>
      <c r="BW65" s="282">
        <v>0</v>
      </c>
      <c r="BX65" s="282">
        <v>0</v>
      </c>
      <c r="BY65" s="282">
        <v>0</v>
      </c>
      <c r="BZ65" s="282">
        <v>0</v>
      </c>
      <c r="CA65" s="282">
        <v>0</v>
      </c>
      <c r="CB65" s="282">
        <v>0</v>
      </c>
      <c r="CC65" s="282">
        <v>0</v>
      </c>
      <c r="CD65" s="25" t="s">
        <v>248</v>
      </c>
      <c r="CE65" s="28">
        <f t="shared" si="6"/>
        <v>0</v>
      </c>
    </row>
    <row r="66" spans="1:83" x14ac:dyDescent="0.3">
      <c r="A66" s="35" t="s">
        <v>267</v>
      </c>
      <c r="B66" s="16"/>
      <c r="C66" s="20">
        <v>0</v>
      </c>
      <c r="D66" s="20">
        <v>0</v>
      </c>
      <c r="E66" s="20">
        <v>249959</v>
      </c>
      <c r="F66" s="20">
        <v>0</v>
      </c>
      <c r="G66" s="20">
        <v>0</v>
      </c>
      <c r="H66" s="20">
        <v>0</v>
      </c>
      <c r="I66" s="20">
        <v>0</v>
      </c>
      <c r="J66" s="20">
        <v>0</v>
      </c>
      <c r="K66" s="20">
        <v>0</v>
      </c>
      <c r="L66" s="20">
        <v>0</v>
      </c>
      <c r="M66" s="20">
        <v>0</v>
      </c>
      <c r="N66" s="20">
        <v>0</v>
      </c>
      <c r="O66" s="20">
        <v>223149</v>
      </c>
      <c r="P66" s="26">
        <v>534233</v>
      </c>
      <c r="Q66" s="26">
        <v>0</v>
      </c>
      <c r="R66" s="26">
        <v>3687</v>
      </c>
      <c r="S66" s="282">
        <v>0</v>
      </c>
      <c r="T66" s="282">
        <v>0</v>
      </c>
      <c r="U66" s="27">
        <v>327302</v>
      </c>
      <c r="V66" s="26">
        <v>0</v>
      </c>
      <c r="W66" s="26">
        <v>0</v>
      </c>
      <c r="X66" s="26">
        <v>0</v>
      </c>
      <c r="Y66" s="26">
        <v>551479</v>
      </c>
      <c r="Z66" s="26">
        <v>0</v>
      </c>
      <c r="AA66" s="26">
        <v>0</v>
      </c>
      <c r="AB66" s="283">
        <v>182442</v>
      </c>
      <c r="AC66" s="26">
        <v>8096</v>
      </c>
      <c r="AD66" s="26">
        <v>0</v>
      </c>
      <c r="AE66" s="26">
        <v>47</v>
      </c>
      <c r="AF66" s="26">
        <v>0</v>
      </c>
      <c r="AG66" s="26">
        <v>1183098</v>
      </c>
      <c r="AH66" s="26">
        <v>29088</v>
      </c>
      <c r="AI66" s="26">
        <v>0</v>
      </c>
      <c r="AJ66" s="26">
        <v>0</v>
      </c>
      <c r="AK66" s="26">
        <v>0</v>
      </c>
      <c r="AL66" s="26">
        <v>0</v>
      </c>
      <c r="AM66" s="26">
        <v>0</v>
      </c>
      <c r="AN66" s="26">
        <v>0</v>
      </c>
      <c r="AO66" s="26">
        <v>0</v>
      </c>
      <c r="AP66" s="26">
        <v>0</v>
      </c>
      <c r="AQ66" s="26">
        <v>0</v>
      </c>
      <c r="AR66" s="26">
        <v>0</v>
      </c>
      <c r="AS66" s="26">
        <v>0</v>
      </c>
      <c r="AT66" s="26">
        <v>0</v>
      </c>
      <c r="AU66" s="26">
        <v>0</v>
      </c>
      <c r="AV66" s="282">
        <v>427122</v>
      </c>
      <c r="AW66" s="282">
        <v>0</v>
      </c>
      <c r="AX66" s="282">
        <v>0</v>
      </c>
      <c r="AY66" s="26">
        <v>0</v>
      </c>
      <c r="AZ66" s="26">
        <v>4449</v>
      </c>
      <c r="BA66" s="282">
        <v>0</v>
      </c>
      <c r="BB66" s="282">
        <v>0</v>
      </c>
      <c r="BC66" s="282">
        <v>0</v>
      </c>
      <c r="BD66" s="282">
        <v>4781</v>
      </c>
      <c r="BE66" s="26">
        <v>124896</v>
      </c>
      <c r="BF66" s="282">
        <v>98873</v>
      </c>
      <c r="BG66" s="282">
        <v>0</v>
      </c>
      <c r="BH66" s="282">
        <v>0</v>
      </c>
      <c r="BI66" s="282">
        <v>0</v>
      </c>
      <c r="BJ66" s="282">
        <v>0</v>
      </c>
      <c r="BK66" s="282">
        <v>27361</v>
      </c>
      <c r="BL66" s="282">
        <v>6647</v>
      </c>
      <c r="BM66" s="282">
        <v>1045128</v>
      </c>
      <c r="BN66" s="282">
        <v>144991</v>
      </c>
      <c r="BO66" s="282">
        <v>0</v>
      </c>
      <c r="BP66" s="282">
        <v>0</v>
      </c>
      <c r="BQ66" s="282">
        <v>0</v>
      </c>
      <c r="BR66" s="282">
        <v>0</v>
      </c>
      <c r="BS66" s="282">
        <v>0</v>
      </c>
      <c r="BT66" s="282">
        <v>0</v>
      </c>
      <c r="BU66" s="282">
        <v>0</v>
      </c>
      <c r="BV66" s="282">
        <v>64144</v>
      </c>
      <c r="BW66" s="282">
        <v>0</v>
      </c>
      <c r="BX66" s="282">
        <v>0</v>
      </c>
      <c r="BY66" s="282">
        <v>0</v>
      </c>
      <c r="BZ66" s="282">
        <v>0</v>
      </c>
      <c r="CA66" s="282">
        <v>0</v>
      </c>
      <c r="CB66" s="282">
        <v>0</v>
      </c>
      <c r="CC66" s="282">
        <v>0</v>
      </c>
      <c r="CD66" s="25" t="s">
        <v>248</v>
      </c>
      <c r="CE66" s="28">
        <f t="shared" si="6"/>
        <v>5240972</v>
      </c>
    </row>
    <row r="67" spans="1:83" x14ac:dyDescent="0.3">
      <c r="A67" s="35" t="s">
        <v>16</v>
      </c>
      <c r="B67" s="16"/>
      <c r="C67" s="28">
        <f t="shared" ref="C67:AH67" si="10">ROUND(C51+C52,0)</f>
        <v>0</v>
      </c>
      <c r="D67" s="28">
        <f t="shared" si="10"/>
        <v>0</v>
      </c>
      <c r="E67" s="28">
        <f t="shared" si="10"/>
        <v>192016</v>
      </c>
      <c r="F67" s="28">
        <f t="shared" si="10"/>
        <v>0</v>
      </c>
      <c r="G67" s="28">
        <f t="shared" si="10"/>
        <v>0</v>
      </c>
      <c r="H67" s="28">
        <f t="shared" si="10"/>
        <v>0</v>
      </c>
      <c r="I67" s="28">
        <f t="shared" si="10"/>
        <v>0</v>
      </c>
      <c r="J67" s="28">
        <f t="shared" si="10"/>
        <v>2895</v>
      </c>
      <c r="K67" s="28">
        <f t="shared" si="10"/>
        <v>0</v>
      </c>
      <c r="L67" s="28">
        <f t="shared" si="10"/>
        <v>0</v>
      </c>
      <c r="M67" s="28">
        <f t="shared" si="10"/>
        <v>0</v>
      </c>
      <c r="N67" s="28">
        <f t="shared" si="10"/>
        <v>0</v>
      </c>
      <c r="O67" s="28">
        <f t="shared" si="10"/>
        <v>69877</v>
      </c>
      <c r="P67" s="28">
        <f t="shared" si="10"/>
        <v>71855</v>
      </c>
      <c r="Q67" s="28">
        <f t="shared" si="10"/>
        <v>0</v>
      </c>
      <c r="R67" s="28">
        <f t="shared" si="10"/>
        <v>0</v>
      </c>
      <c r="S67" s="28">
        <f t="shared" si="10"/>
        <v>19142</v>
      </c>
      <c r="T67" s="28">
        <f t="shared" si="10"/>
        <v>0</v>
      </c>
      <c r="U67" s="28">
        <f t="shared" si="10"/>
        <v>21281</v>
      </c>
      <c r="V67" s="28">
        <f t="shared" si="10"/>
        <v>0</v>
      </c>
      <c r="W67" s="28">
        <f t="shared" si="10"/>
        <v>0</v>
      </c>
      <c r="X67" s="28">
        <f t="shared" si="10"/>
        <v>0</v>
      </c>
      <c r="Y67" s="28">
        <f t="shared" si="10"/>
        <v>58793</v>
      </c>
      <c r="Z67" s="28">
        <f t="shared" si="10"/>
        <v>0</v>
      </c>
      <c r="AA67" s="28">
        <f t="shared" si="10"/>
        <v>0</v>
      </c>
      <c r="AB67" s="28">
        <f t="shared" si="10"/>
        <v>16488</v>
      </c>
      <c r="AC67" s="28">
        <f t="shared" si="10"/>
        <v>6949</v>
      </c>
      <c r="AD67" s="28">
        <f t="shared" si="10"/>
        <v>0</v>
      </c>
      <c r="AE67" s="28">
        <f t="shared" si="10"/>
        <v>60804</v>
      </c>
      <c r="AF67" s="28">
        <f t="shared" si="10"/>
        <v>0</v>
      </c>
      <c r="AG67" s="28">
        <f t="shared" si="10"/>
        <v>52777</v>
      </c>
      <c r="AH67" s="28">
        <f t="shared" si="10"/>
        <v>35003</v>
      </c>
      <c r="AI67" s="28">
        <f t="shared" ref="AI67:BN67" si="11">ROUND(AI51+AI52,0)</f>
        <v>0</v>
      </c>
      <c r="AJ67" s="28">
        <f t="shared" si="11"/>
        <v>0</v>
      </c>
      <c r="AK67" s="28">
        <f t="shared" si="11"/>
        <v>0</v>
      </c>
      <c r="AL67" s="28">
        <f t="shared" si="11"/>
        <v>0</v>
      </c>
      <c r="AM67" s="28">
        <f t="shared" si="11"/>
        <v>0</v>
      </c>
      <c r="AN67" s="28">
        <f t="shared" si="11"/>
        <v>0</v>
      </c>
      <c r="AO67" s="28">
        <f t="shared" si="11"/>
        <v>0</v>
      </c>
      <c r="AP67" s="28">
        <f t="shared" si="11"/>
        <v>0</v>
      </c>
      <c r="AQ67" s="28">
        <f t="shared" si="11"/>
        <v>0</v>
      </c>
      <c r="AR67" s="28">
        <f t="shared" si="11"/>
        <v>0</v>
      </c>
      <c r="AS67" s="28">
        <f t="shared" si="11"/>
        <v>0</v>
      </c>
      <c r="AT67" s="28">
        <f t="shared" si="11"/>
        <v>0</v>
      </c>
      <c r="AU67" s="28">
        <f t="shared" si="11"/>
        <v>0</v>
      </c>
      <c r="AV67" s="28">
        <f t="shared" si="11"/>
        <v>18016</v>
      </c>
      <c r="AW67" s="28">
        <f t="shared" si="11"/>
        <v>0</v>
      </c>
      <c r="AX67" s="28">
        <f t="shared" si="11"/>
        <v>0</v>
      </c>
      <c r="AY67" s="28">
        <f t="shared" si="11"/>
        <v>0</v>
      </c>
      <c r="AZ67" s="28">
        <f t="shared" si="11"/>
        <v>31882</v>
      </c>
      <c r="BA67" s="28">
        <f t="shared" si="11"/>
        <v>9137</v>
      </c>
      <c r="BB67" s="28">
        <f t="shared" si="11"/>
        <v>0</v>
      </c>
      <c r="BC67" s="28">
        <f t="shared" si="11"/>
        <v>0</v>
      </c>
      <c r="BD67" s="28">
        <f t="shared" si="11"/>
        <v>0</v>
      </c>
      <c r="BE67" s="28">
        <f t="shared" si="11"/>
        <v>43496</v>
      </c>
      <c r="BF67" s="28">
        <f t="shared" si="11"/>
        <v>15008</v>
      </c>
      <c r="BG67" s="28">
        <f t="shared" si="11"/>
        <v>0</v>
      </c>
      <c r="BH67" s="28">
        <f t="shared" si="11"/>
        <v>0</v>
      </c>
      <c r="BI67" s="28">
        <f t="shared" si="11"/>
        <v>0</v>
      </c>
      <c r="BJ67" s="28">
        <f t="shared" si="11"/>
        <v>0</v>
      </c>
      <c r="BK67" s="28">
        <f t="shared" si="11"/>
        <v>0</v>
      </c>
      <c r="BL67" s="28">
        <f t="shared" si="11"/>
        <v>0</v>
      </c>
      <c r="BM67" s="28">
        <f t="shared" si="11"/>
        <v>0</v>
      </c>
      <c r="BN67" s="28">
        <f t="shared" si="11"/>
        <v>30981</v>
      </c>
      <c r="BO67" s="28">
        <f t="shared" ref="BO67:CC67" si="12">ROUND(BO51+BO52,0)</f>
        <v>0</v>
      </c>
      <c r="BP67" s="28">
        <f t="shared" si="12"/>
        <v>0</v>
      </c>
      <c r="BQ67" s="28">
        <f t="shared" si="12"/>
        <v>0</v>
      </c>
      <c r="BR67" s="28">
        <f t="shared" si="12"/>
        <v>0</v>
      </c>
      <c r="BS67" s="28">
        <f t="shared" si="12"/>
        <v>0</v>
      </c>
      <c r="BT67" s="28">
        <f t="shared" si="12"/>
        <v>0</v>
      </c>
      <c r="BU67" s="28">
        <f t="shared" si="12"/>
        <v>0</v>
      </c>
      <c r="BV67" s="28">
        <f t="shared" si="12"/>
        <v>39700</v>
      </c>
      <c r="BW67" s="28">
        <f t="shared" si="12"/>
        <v>0</v>
      </c>
      <c r="BX67" s="28">
        <f t="shared" si="12"/>
        <v>0</v>
      </c>
      <c r="BY67" s="28">
        <f t="shared" si="12"/>
        <v>3603</v>
      </c>
      <c r="BZ67" s="28">
        <f t="shared" si="12"/>
        <v>0</v>
      </c>
      <c r="CA67" s="28">
        <f t="shared" si="12"/>
        <v>0</v>
      </c>
      <c r="CB67" s="28">
        <f t="shared" si="12"/>
        <v>0</v>
      </c>
      <c r="CC67" s="28">
        <f t="shared" si="12"/>
        <v>0</v>
      </c>
      <c r="CD67" s="25" t="s">
        <v>248</v>
      </c>
      <c r="CE67" s="28">
        <f t="shared" si="6"/>
        <v>799703</v>
      </c>
    </row>
    <row r="68" spans="1:83" x14ac:dyDescent="0.3">
      <c r="A68" s="35" t="s">
        <v>268</v>
      </c>
      <c r="B68" s="28"/>
      <c r="C68" s="20">
        <v>0</v>
      </c>
      <c r="D68" s="20">
        <v>0</v>
      </c>
      <c r="E68" s="20">
        <v>0</v>
      </c>
      <c r="F68" s="20">
        <v>0</v>
      </c>
      <c r="G68" s="20">
        <v>0</v>
      </c>
      <c r="H68" s="20">
        <v>0</v>
      </c>
      <c r="I68" s="20">
        <v>0</v>
      </c>
      <c r="J68" s="20">
        <v>0</v>
      </c>
      <c r="K68" s="20">
        <v>0</v>
      </c>
      <c r="L68" s="20">
        <v>0</v>
      </c>
      <c r="M68" s="20">
        <v>0</v>
      </c>
      <c r="N68" s="20">
        <v>0</v>
      </c>
      <c r="O68" s="20">
        <v>0</v>
      </c>
      <c r="P68" s="26">
        <v>0</v>
      </c>
      <c r="Q68" s="26">
        <v>0</v>
      </c>
      <c r="R68" s="26">
        <v>0</v>
      </c>
      <c r="S68" s="282">
        <v>0</v>
      </c>
      <c r="T68" s="282">
        <v>0</v>
      </c>
      <c r="U68" s="27">
        <v>0</v>
      </c>
      <c r="V68" s="26">
        <v>0</v>
      </c>
      <c r="W68" s="26">
        <v>0</v>
      </c>
      <c r="X68" s="26">
        <v>0</v>
      </c>
      <c r="Y68" s="26">
        <v>0</v>
      </c>
      <c r="Z68" s="26">
        <v>0</v>
      </c>
      <c r="AA68" s="26">
        <v>0</v>
      </c>
      <c r="AB68" s="283">
        <v>0</v>
      </c>
      <c r="AC68" s="26">
        <v>0</v>
      </c>
      <c r="AD68" s="26">
        <v>0</v>
      </c>
      <c r="AE68" s="26">
        <v>0</v>
      </c>
      <c r="AF68" s="26">
        <v>0</v>
      </c>
      <c r="AG68" s="26">
        <v>0</v>
      </c>
      <c r="AH68" s="26">
        <v>0</v>
      </c>
      <c r="AI68" s="26">
        <v>0</v>
      </c>
      <c r="AJ68" s="26">
        <v>0</v>
      </c>
      <c r="AK68" s="26">
        <v>0</v>
      </c>
      <c r="AL68" s="26">
        <v>0</v>
      </c>
      <c r="AM68" s="26">
        <v>0</v>
      </c>
      <c r="AN68" s="26">
        <v>0</v>
      </c>
      <c r="AO68" s="26">
        <v>0</v>
      </c>
      <c r="AP68" s="26">
        <v>0</v>
      </c>
      <c r="AQ68" s="26">
        <v>0</v>
      </c>
      <c r="AR68" s="26">
        <v>0</v>
      </c>
      <c r="AS68" s="26">
        <v>0</v>
      </c>
      <c r="AT68" s="26">
        <v>0</v>
      </c>
      <c r="AU68" s="26">
        <v>0</v>
      </c>
      <c r="AV68" s="282">
        <v>0</v>
      </c>
      <c r="AW68" s="282">
        <v>0</v>
      </c>
      <c r="AX68" s="282">
        <v>0</v>
      </c>
      <c r="AY68" s="26">
        <v>0</v>
      </c>
      <c r="AZ68" s="26">
        <v>0</v>
      </c>
      <c r="BA68" s="282">
        <v>0</v>
      </c>
      <c r="BB68" s="282">
        <v>0</v>
      </c>
      <c r="BC68" s="282">
        <v>0</v>
      </c>
      <c r="BD68" s="282">
        <v>0</v>
      </c>
      <c r="BE68" s="26">
        <v>0</v>
      </c>
      <c r="BF68" s="282">
        <v>0</v>
      </c>
      <c r="BG68" s="282">
        <v>0</v>
      </c>
      <c r="BH68" s="282">
        <v>0</v>
      </c>
      <c r="BI68" s="282">
        <v>0</v>
      </c>
      <c r="BJ68" s="282">
        <v>0</v>
      </c>
      <c r="BK68" s="282">
        <v>0</v>
      </c>
      <c r="BL68" s="282">
        <v>0</v>
      </c>
      <c r="BM68" s="282">
        <v>0</v>
      </c>
      <c r="BN68" s="282">
        <v>0</v>
      </c>
      <c r="BO68" s="282">
        <v>0</v>
      </c>
      <c r="BP68" s="282">
        <v>0</v>
      </c>
      <c r="BQ68" s="282">
        <v>0</v>
      </c>
      <c r="BR68" s="282">
        <v>0</v>
      </c>
      <c r="BS68" s="282">
        <v>0</v>
      </c>
      <c r="BT68" s="282">
        <v>0</v>
      </c>
      <c r="BU68" s="282">
        <v>0</v>
      </c>
      <c r="BV68" s="282">
        <v>0</v>
      </c>
      <c r="BW68" s="282">
        <v>0</v>
      </c>
      <c r="BX68" s="282">
        <v>0</v>
      </c>
      <c r="BY68" s="282">
        <v>0</v>
      </c>
      <c r="BZ68" s="282">
        <v>0</v>
      </c>
      <c r="CA68" s="282">
        <v>0</v>
      </c>
      <c r="CB68" s="282">
        <v>0</v>
      </c>
      <c r="CC68" s="282">
        <v>0</v>
      </c>
      <c r="CD68" s="25" t="s">
        <v>248</v>
      </c>
      <c r="CE68" s="28">
        <f t="shared" si="6"/>
        <v>0</v>
      </c>
    </row>
    <row r="69" spans="1:83" x14ac:dyDescent="0.3">
      <c r="A69" s="35" t="s">
        <v>269</v>
      </c>
      <c r="B69" s="16"/>
      <c r="C69" s="28">
        <f t="shared" ref="C69:AH69" si="13">SUM(C70:C83)</f>
        <v>0</v>
      </c>
      <c r="D69" s="28">
        <f t="shared" si="13"/>
        <v>0</v>
      </c>
      <c r="E69" s="28">
        <f t="shared" si="13"/>
        <v>14425</v>
      </c>
      <c r="F69" s="28">
        <f t="shared" si="13"/>
        <v>0</v>
      </c>
      <c r="G69" s="28">
        <f t="shared" si="13"/>
        <v>0</v>
      </c>
      <c r="H69" s="28">
        <f t="shared" si="13"/>
        <v>0</v>
      </c>
      <c r="I69" s="28">
        <f t="shared" si="13"/>
        <v>0</v>
      </c>
      <c r="J69" s="28">
        <f t="shared" si="13"/>
        <v>0</v>
      </c>
      <c r="K69" s="28">
        <f t="shared" si="13"/>
        <v>0</v>
      </c>
      <c r="L69" s="28">
        <f t="shared" si="13"/>
        <v>0</v>
      </c>
      <c r="M69" s="28">
        <f t="shared" si="13"/>
        <v>0</v>
      </c>
      <c r="N69" s="28">
        <f t="shared" si="13"/>
        <v>0</v>
      </c>
      <c r="O69" s="28">
        <f t="shared" si="13"/>
        <v>5633</v>
      </c>
      <c r="P69" s="28">
        <f t="shared" si="13"/>
        <v>439</v>
      </c>
      <c r="Q69" s="28">
        <f t="shared" si="13"/>
        <v>0</v>
      </c>
      <c r="R69" s="28">
        <f t="shared" si="13"/>
        <v>7522</v>
      </c>
      <c r="S69" s="28">
        <f t="shared" si="13"/>
        <v>61</v>
      </c>
      <c r="T69" s="28">
        <f t="shared" si="13"/>
        <v>0</v>
      </c>
      <c r="U69" s="28">
        <f t="shared" si="13"/>
        <v>5617</v>
      </c>
      <c r="V69" s="28">
        <f t="shared" si="13"/>
        <v>0</v>
      </c>
      <c r="W69" s="28">
        <f t="shared" si="13"/>
        <v>0</v>
      </c>
      <c r="X69" s="28">
        <f t="shared" si="13"/>
        <v>0</v>
      </c>
      <c r="Y69" s="28">
        <f t="shared" si="13"/>
        <v>1277</v>
      </c>
      <c r="Z69" s="28">
        <f t="shared" si="13"/>
        <v>0</v>
      </c>
      <c r="AA69" s="28">
        <f t="shared" si="13"/>
        <v>0</v>
      </c>
      <c r="AB69" s="28">
        <f t="shared" si="13"/>
        <v>50924</v>
      </c>
      <c r="AC69" s="28">
        <f t="shared" si="13"/>
        <v>31</v>
      </c>
      <c r="AD69" s="28">
        <f t="shared" si="13"/>
        <v>0</v>
      </c>
      <c r="AE69" s="28">
        <f t="shared" si="13"/>
        <v>9034</v>
      </c>
      <c r="AF69" s="28">
        <f t="shared" si="13"/>
        <v>0</v>
      </c>
      <c r="AG69" s="28">
        <f t="shared" si="13"/>
        <v>6289</v>
      </c>
      <c r="AH69" s="28">
        <f t="shared" si="13"/>
        <v>23404</v>
      </c>
      <c r="AI69" s="28">
        <f t="shared" ref="AI69:BN69" si="14">SUM(AI70:AI83)</f>
        <v>0</v>
      </c>
      <c r="AJ69" s="28">
        <f t="shared" si="14"/>
        <v>0</v>
      </c>
      <c r="AK69" s="28">
        <f t="shared" si="14"/>
        <v>0</v>
      </c>
      <c r="AL69" s="28">
        <f t="shared" si="14"/>
        <v>0</v>
      </c>
      <c r="AM69" s="28">
        <f t="shared" si="14"/>
        <v>0</v>
      </c>
      <c r="AN69" s="28">
        <f t="shared" si="14"/>
        <v>0</v>
      </c>
      <c r="AO69" s="28">
        <f t="shared" si="14"/>
        <v>0</v>
      </c>
      <c r="AP69" s="28">
        <f t="shared" si="14"/>
        <v>0</v>
      </c>
      <c r="AQ69" s="28">
        <f t="shared" si="14"/>
        <v>0</v>
      </c>
      <c r="AR69" s="28">
        <f t="shared" si="14"/>
        <v>0</v>
      </c>
      <c r="AS69" s="28">
        <f t="shared" si="14"/>
        <v>0</v>
      </c>
      <c r="AT69" s="28">
        <f t="shared" si="14"/>
        <v>0</v>
      </c>
      <c r="AU69" s="28">
        <f t="shared" si="14"/>
        <v>0</v>
      </c>
      <c r="AV69" s="28">
        <f t="shared" si="14"/>
        <v>0</v>
      </c>
      <c r="AW69" s="28">
        <f t="shared" si="14"/>
        <v>0</v>
      </c>
      <c r="AX69" s="28">
        <f t="shared" si="14"/>
        <v>0</v>
      </c>
      <c r="AY69" s="28">
        <f t="shared" si="14"/>
        <v>597</v>
      </c>
      <c r="AZ69" s="28">
        <f t="shared" si="14"/>
        <v>93223</v>
      </c>
      <c r="BA69" s="28">
        <f t="shared" si="14"/>
        <v>0</v>
      </c>
      <c r="BB69" s="28">
        <f t="shared" si="14"/>
        <v>0</v>
      </c>
      <c r="BC69" s="28">
        <f t="shared" si="14"/>
        <v>0</v>
      </c>
      <c r="BD69" s="28">
        <f t="shared" si="14"/>
        <v>0</v>
      </c>
      <c r="BE69" s="28">
        <f t="shared" si="14"/>
        <v>320302</v>
      </c>
      <c r="BF69" s="28">
        <f t="shared" si="14"/>
        <v>42</v>
      </c>
      <c r="BG69" s="28">
        <f t="shared" si="14"/>
        <v>0</v>
      </c>
      <c r="BH69" s="28">
        <f t="shared" si="14"/>
        <v>0</v>
      </c>
      <c r="BI69" s="28">
        <f t="shared" si="14"/>
        <v>0</v>
      </c>
      <c r="BJ69" s="28">
        <f t="shared" si="14"/>
        <v>0</v>
      </c>
      <c r="BK69" s="28">
        <f t="shared" si="14"/>
        <v>0</v>
      </c>
      <c r="BL69" s="28">
        <f t="shared" si="14"/>
        <v>76046</v>
      </c>
      <c r="BM69" s="28">
        <f t="shared" si="14"/>
        <v>77320</v>
      </c>
      <c r="BN69" s="28">
        <f t="shared" si="14"/>
        <v>121680</v>
      </c>
      <c r="BO69" s="28">
        <f t="shared" ref="BO69:CD69" si="15">SUM(BO70:BO83)</f>
        <v>0</v>
      </c>
      <c r="BP69" s="28">
        <f t="shared" si="15"/>
        <v>0</v>
      </c>
      <c r="BQ69" s="28">
        <f t="shared" si="15"/>
        <v>0</v>
      </c>
      <c r="BR69" s="28">
        <f t="shared" si="15"/>
        <v>0</v>
      </c>
      <c r="BS69" s="28">
        <f t="shared" si="15"/>
        <v>0</v>
      </c>
      <c r="BT69" s="28">
        <f t="shared" si="15"/>
        <v>0</v>
      </c>
      <c r="BU69" s="28">
        <f t="shared" si="15"/>
        <v>0</v>
      </c>
      <c r="BV69" s="28">
        <f t="shared" si="15"/>
        <v>565</v>
      </c>
      <c r="BW69" s="28">
        <f t="shared" si="15"/>
        <v>0</v>
      </c>
      <c r="BX69" s="28">
        <f t="shared" si="15"/>
        <v>0</v>
      </c>
      <c r="BY69" s="28">
        <f t="shared" si="15"/>
        <v>319</v>
      </c>
      <c r="BZ69" s="28">
        <f t="shared" si="15"/>
        <v>0</v>
      </c>
      <c r="CA69" s="28">
        <f t="shared" si="15"/>
        <v>0</v>
      </c>
      <c r="CB69" s="28">
        <f t="shared" si="15"/>
        <v>0</v>
      </c>
      <c r="CC69" s="28">
        <f t="shared" si="15"/>
        <v>9023</v>
      </c>
      <c r="CD69" s="28">
        <f t="shared" si="15"/>
        <v>2303636</v>
      </c>
      <c r="CE69" s="28">
        <f>SUM(CE70:CE84)</f>
        <v>3127409</v>
      </c>
    </row>
    <row r="70" spans="1:83" x14ac:dyDescent="0.3">
      <c r="A70" s="29" t="s">
        <v>270</v>
      </c>
      <c r="B70" s="30"/>
      <c r="C70" s="240">
        <v>0</v>
      </c>
      <c r="D70" s="240">
        <v>0</v>
      </c>
      <c r="E70" s="240">
        <v>0</v>
      </c>
      <c r="F70" s="240">
        <v>0</v>
      </c>
      <c r="G70" s="240">
        <v>0</v>
      </c>
      <c r="H70" s="240">
        <v>0</v>
      </c>
      <c r="I70" s="240">
        <v>0</v>
      </c>
      <c r="J70" s="240">
        <v>0</v>
      </c>
      <c r="K70" s="240">
        <v>0</v>
      </c>
      <c r="L70" s="240">
        <v>0</v>
      </c>
      <c r="M70" s="240">
        <v>0</v>
      </c>
      <c r="N70" s="240">
        <v>0</v>
      </c>
      <c r="O70" s="240">
        <v>0</v>
      </c>
      <c r="P70" s="240">
        <v>0</v>
      </c>
      <c r="Q70" s="240">
        <v>0</v>
      </c>
      <c r="R70" s="240">
        <v>0</v>
      </c>
      <c r="S70" s="240">
        <v>0</v>
      </c>
      <c r="T70" s="240">
        <v>0</v>
      </c>
      <c r="U70" s="240">
        <v>0</v>
      </c>
      <c r="V70" s="240">
        <v>0</v>
      </c>
      <c r="W70" s="240">
        <v>0</v>
      </c>
      <c r="X70" s="240">
        <v>0</v>
      </c>
      <c r="Y70" s="240">
        <v>0</v>
      </c>
      <c r="Z70" s="240">
        <v>0</v>
      </c>
      <c r="AA70" s="240">
        <v>0</v>
      </c>
      <c r="AB70" s="240">
        <v>0</v>
      </c>
      <c r="AC70" s="240">
        <v>0</v>
      </c>
      <c r="AD70" s="240">
        <v>0</v>
      </c>
      <c r="AE70" s="240">
        <v>0</v>
      </c>
      <c r="AF70" s="240">
        <v>0</v>
      </c>
      <c r="AG70" s="240">
        <v>0</v>
      </c>
      <c r="AH70" s="240">
        <v>0</v>
      </c>
      <c r="AI70" s="240">
        <v>0</v>
      </c>
      <c r="AJ70" s="240">
        <v>0</v>
      </c>
      <c r="AK70" s="240">
        <v>0</v>
      </c>
      <c r="AL70" s="240">
        <v>0</v>
      </c>
      <c r="AM70" s="240">
        <v>0</v>
      </c>
      <c r="AN70" s="240">
        <v>0</v>
      </c>
      <c r="AO70" s="240">
        <v>0</v>
      </c>
      <c r="AP70" s="240">
        <v>0</v>
      </c>
      <c r="AQ70" s="240">
        <v>0</v>
      </c>
      <c r="AR70" s="240">
        <v>0</v>
      </c>
      <c r="AS70" s="240">
        <v>0</v>
      </c>
      <c r="AT70" s="240">
        <v>0</v>
      </c>
      <c r="AU70" s="240">
        <v>0</v>
      </c>
      <c r="AV70" s="240">
        <v>0</v>
      </c>
      <c r="AW70" s="240">
        <v>0</v>
      </c>
      <c r="AX70" s="240">
        <v>0</v>
      </c>
      <c r="AY70" s="240">
        <v>0</v>
      </c>
      <c r="AZ70" s="240">
        <v>0</v>
      </c>
      <c r="BA70" s="240">
        <v>0</v>
      </c>
      <c r="BB70" s="240">
        <v>0</v>
      </c>
      <c r="BC70" s="240">
        <v>0</v>
      </c>
      <c r="BD70" s="240">
        <v>0</v>
      </c>
      <c r="BE70" s="240">
        <v>0</v>
      </c>
      <c r="BF70" s="240">
        <v>0</v>
      </c>
      <c r="BG70" s="240">
        <v>0</v>
      </c>
      <c r="BH70" s="240">
        <v>0</v>
      </c>
      <c r="BI70" s="240">
        <v>0</v>
      </c>
      <c r="BJ70" s="240">
        <v>0</v>
      </c>
      <c r="BK70" s="240">
        <v>0</v>
      </c>
      <c r="BL70" s="240">
        <v>0</v>
      </c>
      <c r="BM70" s="240">
        <v>0</v>
      </c>
      <c r="BN70" s="240">
        <v>0</v>
      </c>
      <c r="BO70" s="240">
        <v>0</v>
      </c>
      <c r="BP70" s="240">
        <v>0</v>
      </c>
      <c r="BQ70" s="240">
        <v>0</v>
      </c>
      <c r="BR70" s="240">
        <v>0</v>
      </c>
      <c r="BS70" s="240">
        <v>0</v>
      </c>
      <c r="BT70" s="240">
        <v>0</v>
      </c>
      <c r="BU70" s="240">
        <v>0</v>
      </c>
      <c r="BV70" s="240">
        <v>0</v>
      </c>
      <c r="BW70" s="240">
        <v>0</v>
      </c>
      <c r="BX70" s="240">
        <v>0</v>
      </c>
      <c r="BY70" s="240">
        <v>0</v>
      </c>
      <c r="BZ70" s="240">
        <v>0</v>
      </c>
      <c r="CA70" s="240">
        <v>0</v>
      </c>
      <c r="CB70" s="240">
        <v>0</v>
      </c>
      <c r="CC70" s="240">
        <v>0</v>
      </c>
      <c r="CD70" s="240">
        <v>0</v>
      </c>
      <c r="CE70" s="28">
        <f t="shared" ref="CE70:CE85" si="16">SUM(C70:CD70)</f>
        <v>0</v>
      </c>
    </row>
    <row r="71" spans="1:83" x14ac:dyDescent="0.3">
      <c r="A71" s="29" t="s">
        <v>271</v>
      </c>
      <c r="B71" s="30"/>
      <c r="C71" s="240">
        <v>0</v>
      </c>
      <c r="D71" s="240">
        <v>0</v>
      </c>
      <c r="E71" s="240">
        <v>0</v>
      </c>
      <c r="F71" s="240">
        <v>0</v>
      </c>
      <c r="G71" s="240">
        <v>0</v>
      </c>
      <c r="H71" s="240">
        <v>0</v>
      </c>
      <c r="I71" s="240">
        <v>0</v>
      </c>
      <c r="J71" s="240">
        <v>0</v>
      </c>
      <c r="K71" s="240">
        <v>0</v>
      </c>
      <c r="L71" s="240">
        <v>0</v>
      </c>
      <c r="M71" s="240">
        <v>0</v>
      </c>
      <c r="N71" s="240">
        <v>0</v>
      </c>
      <c r="O71" s="240">
        <v>0</v>
      </c>
      <c r="P71" s="240">
        <v>0</v>
      </c>
      <c r="Q71" s="240">
        <v>0</v>
      </c>
      <c r="R71" s="240">
        <v>0</v>
      </c>
      <c r="S71" s="240">
        <v>0</v>
      </c>
      <c r="T71" s="240">
        <v>0</v>
      </c>
      <c r="U71" s="240">
        <v>0</v>
      </c>
      <c r="V71" s="240">
        <v>0</v>
      </c>
      <c r="W71" s="240">
        <v>0</v>
      </c>
      <c r="X71" s="240">
        <v>0</v>
      </c>
      <c r="Y71" s="240">
        <v>0</v>
      </c>
      <c r="Z71" s="240">
        <v>0</v>
      </c>
      <c r="AA71" s="240">
        <v>0</v>
      </c>
      <c r="AB71" s="240">
        <v>0</v>
      </c>
      <c r="AC71" s="240">
        <v>0</v>
      </c>
      <c r="AD71" s="240">
        <v>0</v>
      </c>
      <c r="AE71" s="240">
        <v>0</v>
      </c>
      <c r="AF71" s="240">
        <v>0</v>
      </c>
      <c r="AG71" s="240">
        <v>0</v>
      </c>
      <c r="AH71" s="240">
        <v>0</v>
      </c>
      <c r="AI71" s="240">
        <v>0</v>
      </c>
      <c r="AJ71" s="240">
        <v>0</v>
      </c>
      <c r="AK71" s="240">
        <v>0</v>
      </c>
      <c r="AL71" s="240">
        <v>0</v>
      </c>
      <c r="AM71" s="240">
        <v>0</v>
      </c>
      <c r="AN71" s="240">
        <v>0</v>
      </c>
      <c r="AO71" s="240">
        <v>0</v>
      </c>
      <c r="AP71" s="240">
        <v>0</v>
      </c>
      <c r="AQ71" s="240">
        <v>0</v>
      </c>
      <c r="AR71" s="240">
        <v>0</v>
      </c>
      <c r="AS71" s="240">
        <v>0</v>
      </c>
      <c r="AT71" s="240">
        <v>0</v>
      </c>
      <c r="AU71" s="240">
        <v>0</v>
      </c>
      <c r="AV71" s="240">
        <v>0</v>
      </c>
      <c r="AW71" s="240">
        <v>0</v>
      </c>
      <c r="AX71" s="240">
        <v>0</v>
      </c>
      <c r="AY71" s="240">
        <v>0</v>
      </c>
      <c r="AZ71" s="240">
        <v>0</v>
      </c>
      <c r="BA71" s="240">
        <v>0</v>
      </c>
      <c r="BB71" s="240">
        <v>0</v>
      </c>
      <c r="BC71" s="240">
        <v>0</v>
      </c>
      <c r="BD71" s="240">
        <v>0</v>
      </c>
      <c r="BE71" s="240">
        <v>0</v>
      </c>
      <c r="BF71" s="240">
        <v>0</v>
      </c>
      <c r="BG71" s="240">
        <v>0</v>
      </c>
      <c r="BH71" s="240">
        <v>0</v>
      </c>
      <c r="BI71" s="240">
        <v>0</v>
      </c>
      <c r="BJ71" s="240">
        <v>0</v>
      </c>
      <c r="BK71" s="240">
        <v>0</v>
      </c>
      <c r="BL71" s="240">
        <v>0</v>
      </c>
      <c r="BM71" s="240">
        <v>0</v>
      </c>
      <c r="BN71" s="240">
        <v>0</v>
      </c>
      <c r="BO71" s="240">
        <v>0</v>
      </c>
      <c r="BP71" s="240">
        <v>0</v>
      </c>
      <c r="BQ71" s="240">
        <v>0</v>
      </c>
      <c r="BR71" s="240">
        <v>0</v>
      </c>
      <c r="BS71" s="240">
        <v>0</v>
      </c>
      <c r="BT71" s="240">
        <v>0</v>
      </c>
      <c r="BU71" s="240">
        <v>0</v>
      </c>
      <c r="BV71" s="240">
        <v>0</v>
      </c>
      <c r="BW71" s="240">
        <v>0</v>
      </c>
      <c r="BX71" s="240">
        <v>0</v>
      </c>
      <c r="BY71" s="240">
        <v>0</v>
      </c>
      <c r="BZ71" s="240">
        <v>0</v>
      </c>
      <c r="CA71" s="240">
        <v>0</v>
      </c>
      <c r="CB71" s="240">
        <v>0</v>
      </c>
      <c r="CC71" s="240">
        <v>0</v>
      </c>
      <c r="CD71" s="240">
        <v>0</v>
      </c>
      <c r="CE71" s="28">
        <f t="shared" si="16"/>
        <v>0</v>
      </c>
    </row>
    <row r="72" spans="1:83" x14ac:dyDescent="0.3">
      <c r="A72" s="29" t="s">
        <v>272</v>
      </c>
      <c r="B72" s="30"/>
      <c r="C72" s="240">
        <v>0</v>
      </c>
      <c r="D72" s="240">
        <v>0</v>
      </c>
      <c r="E72" s="240">
        <v>0</v>
      </c>
      <c r="F72" s="240">
        <v>0</v>
      </c>
      <c r="G72" s="240">
        <v>0</v>
      </c>
      <c r="H72" s="240">
        <v>0</v>
      </c>
      <c r="I72" s="240">
        <v>0</v>
      </c>
      <c r="J72" s="240">
        <v>0</v>
      </c>
      <c r="K72" s="240">
        <v>0</v>
      </c>
      <c r="L72" s="240">
        <v>0</v>
      </c>
      <c r="M72" s="240">
        <v>0</v>
      </c>
      <c r="N72" s="240">
        <v>0</v>
      </c>
      <c r="O72" s="240">
        <v>0</v>
      </c>
      <c r="P72" s="240">
        <v>0</v>
      </c>
      <c r="Q72" s="240">
        <v>0</v>
      </c>
      <c r="R72" s="240">
        <v>0</v>
      </c>
      <c r="S72" s="240">
        <v>0</v>
      </c>
      <c r="T72" s="240">
        <v>0</v>
      </c>
      <c r="U72" s="240">
        <v>0</v>
      </c>
      <c r="V72" s="240">
        <v>0</v>
      </c>
      <c r="W72" s="240">
        <v>0</v>
      </c>
      <c r="X72" s="240">
        <v>0</v>
      </c>
      <c r="Y72" s="240">
        <v>0</v>
      </c>
      <c r="Z72" s="240">
        <v>0</v>
      </c>
      <c r="AA72" s="240">
        <v>0</v>
      </c>
      <c r="AB72" s="240">
        <v>0</v>
      </c>
      <c r="AC72" s="240">
        <v>0</v>
      </c>
      <c r="AD72" s="240">
        <v>0</v>
      </c>
      <c r="AE72" s="240">
        <v>0</v>
      </c>
      <c r="AF72" s="240">
        <v>0</v>
      </c>
      <c r="AG72" s="240">
        <v>0</v>
      </c>
      <c r="AH72" s="240">
        <v>0</v>
      </c>
      <c r="AI72" s="240">
        <v>0</v>
      </c>
      <c r="AJ72" s="240">
        <v>0</v>
      </c>
      <c r="AK72" s="240">
        <v>0</v>
      </c>
      <c r="AL72" s="240">
        <v>0</v>
      </c>
      <c r="AM72" s="240">
        <v>0</v>
      </c>
      <c r="AN72" s="240">
        <v>0</v>
      </c>
      <c r="AO72" s="240">
        <v>0</v>
      </c>
      <c r="AP72" s="240">
        <v>0</v>
      </c>
      <c r="AQ72" s="240">
        <v>0</v>
      </c>
      <c r="AR72" s="240">
        <v>0</v>
      </c>
      <c r="AS72" s="240">
        <v>0</v>
      </c>
      <c r="AT72" s="240">
        <v>0</v>
      </c>
      <c r="AU72" s="240">
        <v>0</v>
      </c>
      <c r="AV72" s="240">
        <v>0</v>
      </c>
      <c r="AW72" s="240">
        <v>0</v>
      </c>
      <c r="AX72" s="240">
        <v>0</v>
      </c>
      <c r="AY72" s="240">
        <v>0</v>
      </c>
      <c r="AZ72" s="240">
        <v>0</v>
      </c>
      <c r="BA72" s="240">
        <v>0</v>
      </c>
      <c r="BB72" s="240">
        <v>0</v>
      </c>
      <c r="BC72" s="240">
        <v>0</v>
      </c>
      <c r="BD72" s="240">
        <v>0</v>
      </c>
      <c r="BE72" s="240">
        <v>0</v>
      </c>
      <c r="BF72" s="240">
        <v>0</v>
      </c>
      <c r="BG72" s="240">
        <v>0</v>
      </c>
      <c r="BH72" s="240">
        <v>0</v>
      </c>
      <c r="BI72" s="240">
        <v>0</v>
      </c>
      <c r="BJ72" s="240">
        <v>0</v>
      </c>
      <c r="BK72" s="240">
        <v>0</v>
      </c>
      <c r="BL72" s="240">
        <v>0</v>
      </c>
      <c r="BM72" s="240">
        <v>0</v>
      </c>
      <c r="BN72" s="240">
        <v>0</v>
      </c>
      <c r="BO72" s="240">
        <v>0</v>
      </c>
      <c r="BP72" s="240">
        <v>0</v>
      </c>
      <c r="BQ72" s="240">
        <v>0</v>
      </c>
      <c r="BR72" s="240">
        <v>0</v>
      </c>
      <c r="BS72" s="240">
        <v>0</v>
      </c>
      <c r="BT72" s="240">
        <v>0</v>
      </c>
      <c r="BU72" s="240">
        <v>0</v>
      </c>
      <c r="BV72" s="240">
        <v>0</v>
      </c>
      <c r="BW72" s="240">
        <v>0</v>
      </c>
      <c r="BX72" s="240">
        <v>0</v>
      </c>
      <c r="BY72" s="240">
        <v>0</v>
      </c>
      <c r="BZ72" s="240">
        <v>0</v>
      </c>
      <c r="CA72" s="240">
        <v>0</v>
      </c>
      <c r="CB72" s="240">
        <v>0</v>
      </c>
      <c r="CC72" s="240">
        <v>0</v>
      </c>
      <c r="CD72" s="240">
        <v>0</v>
      </c>
      <c r="CE72" s="28">
        <f t="shared" si="16"/>
        <v>0</v>
      </c>
    </row>
    <row r="73" spans="1:83" x14ac:dyDescent="0.3">
      <c r="A73" s="29" t="s">
        <v>273</v>
      </c>
      <c r="B73" s="30"/>
      <c r="C73" s="240">
        <v>0</v>
      </c>
      <c r="D73" s="240">
        <v>0</v>
      </c>
      <c r="E73" s="240">
        <v>0</v>
      </c>
      <c r="F73" s="240">
        <v>0</v>
      </c>
      <c r="G73" s="240">
        <v>0</v>
      </c>
      <c r="H73" s="240">
        <v>0</v>
      </c>
      <c r="I73" s="240">
        <v>0</v>
      </c>
      <c r="J73" s="240">
        <v>0</v>
      </c>
      <c r="K73" s="240">
        <v>0</v>
      </c>
      <c r="L73" s="240">
        <v>0</v>
      </c>
      <c r="M73" s="240">
        <v>0</v>
      </c>
      <c r="N73" s="240">
        <v>0</v>
      </c>
      <c r="O73" s="240">
        <v>0</v>
      </c>
      <c r="P73" s="240">
        <v>0</v>
      </c>
      <c r="Q73" s="240">
        <v>0</v>
      </c>
      <c r="R73" s="240">
        <v>0</v>
      </c>
      <c r="S73" s="240">
        <v>0</v>
      </c>
      <c r="T73" s="240">
        <v>0</v>
      </c>
      <c r="U73" s="240">
        <v>0</v>
      </c>
      <c r="V73" s="240">
        <v>0</v>
      </c>
      <c r="W73" s="240">
        <v>0</v>
      </c>
      <c r="X73" s="240">
        <v>0</v>
      </c>
      <c r="Y73" s="240">
        <v>0</v>
      </c>
      <c r="Z73" s="240">
        <v>0</v>
      </c>
      <c r="AA73" s="240">
        <v>0</v>
      </c>
      <c r="AB73" s="240">
        <v>0</v>
      </c>
      <c r="AC73" s="240">
        <v>0</v>
      </c>
      <c r="AD73" s="240">
        <v>0</v>
      </c>
      <c r="AE73" s="240">
        <v>0</v>
      </c>
      <c r="AF73" s="240">
        <v>0</v>
      </c>
      <c r="AG73" s="240">
        <v>0</v>
      </c>
      <c r="AH73" s="240">
        <v>13755</v>
      </c>
      <c r="AI73" s="240">
        <v>0</v>
      </c>
      <c r="AJ73" s="240">
        <v>0</v>
      </c>
      <c r="AK73" s="240">
        <v>0</v>
      </c>
      <c r="AL73" s="240">
        <v>0</v>
      </c>
      <c r="AM73" s="240">
        <v>0</v>
      </c>
      <c r="AN73" s="240">
        <v>0</v>
      </c>
      <c r="AO73" s="240">
        <v>0</v>
      </c>
      <c r="AP73" s="240">
        <v>0</v>
      </c>
      <c r="AQ73" s="240">
        <v>0</v>
      </c>
      <c r="AR73" s="240">
        <v>0</v>
      </c>
      <c r="AS73" s="240">
        <v>0</v>
      </c>
      <c r="AT73" s="240">
        <v>0</v>
      </c>
      <c r="AU73" s="240">
        <v>0</v>
      </c>
      <c r="AV73" s="240">
        <v>0</v>
      </c>
      <c r="AW73" s="240">
        <v>0</v>
      </c>
      <c r="AX73" s="240">
        <v>0</v>
      </c>
      <c r="AY73" s="240">
        <v>0</v>
      </c>
      <c r="AZ73" s="240">
        <v>0</v>
      </c>
      <c r="BA73" s="240">
        <v>0</v>
      </c>
      <c r="BB73" s="240">
        <v>0</v>
      </c>
      <c r="BC73" s="240">
        <v>0</v>
      </c>
      <c r="BD73" s="240">
        <v>0</v>
      </c>
      <c r="BE73" s="240">
        <v>0</v>
      </c>
      <c r="BF73" s="240">
        <v>0</v>
      </c>
      <c r="BG73" s="240">
        <v>0</v>
      </c>
      <c r="BH73" s="240">
        <v>0</v>
      </c>
      <c r="BI73" s="240">
        <v>0</v>
      </c>
      <c r="BJ73" s="240">
        <v>0</v>
      </c>
      <c r="BK73" s="240">
        <v>0</v>
      </c>
      <c r="BL73" s="240">
        <v>0</v>
      </c>
      <c r="BM73" s="240">
        <v>0</v>
      </c>
      <c r="BN73" s="240">
        <v>0</v>
      </c>
      <c r="BO73" s="240">
        <v>0</v>
      </c>
      <c r="BP73" s="240">
        <v>0</v>
      </c>
      <c r="BQ73" s="240">
        <v>0</v>
      </c>
      <c r="BR73" s="240">
        <v>0</v>
      </c>
      <c r="BS73" s="240">
        <v>0</v>
      </c>
      <c r="BT73" s="240">
        <v>0</v>
      </c>
      <c r="BU73" s="240">
        <v>0</v>
      </c>
      <c r="BV73" s="240">
        <v>0</v>
      </c>
      <c r="BW73" s="240">
        <v>0</v>
      </c>
      <c r="BX73" s="240">
        <v>0</v>
      </c>
      <c r="BY73" s="240">
        <v>0</v>
      </c>
      <c r="BZ73" s="240">
        <v>0</v>
      </c>
      <c r="CA73" s="240">
        <v>0</v>
      </c>
      <c r="CB73" s="240">
        <v>0</v>
      </c>
      <c r="CC73" s="240">
        <v>0</v>
      </c>
      <c r="CD73" s="240">
        <v>188512</v>
      </c>
      <c r="CE73" s="28">
        <f t="shared" si="16"/>
        <v>202267</v>
      </c>
    </row>
    <row r="74" spans="1:83" x14ac:dyDescent="0.3">
      <c r="A74" s="29" t="s">
        <v>274</v>
      </c>
      <c r="B74" s="30"/>
      <c r="C74" s="240">
        <v>0</v>
      </c>
      <c r="D74" s="240">
        <v>0</v>
      </c>
      <c r="E74" s="240">
        <v>0</v>
      </c>
      <c r="F74" s="240">
        <v>0</v>
      </c>
      <c r="G74" s="240">
        <v>0</v>
      </c>
      <c r="H74" s="240">
        <v>0</v>
      </c>
      <c r="I74" s="240">
        <v>0</v>
      </c>
      <c r="J74" s="240">
        <v>0</v>
      </c>
      <c r="K74" s="240">
        <v>0</v>
      </c>
      <c r="L74" s="240">
        <v>0</v>
      </c>
      <c r="M74" s="240">
        <v>0</v>
      </c>
      <c r="N74" s="240">
        <v>0</v>
      </c>
      <c r="O74" s="240">
        <v>0</v>
      </c>
      <c r="P74" s="240">
        <v>0</v>
      </c>
      <c r="Q74" s="240">
        <v>0</v>
      </c>
      <c r="R74" s="240">
        <v>0</v>
      </c>
      <c r="S74" s="240">
        <v>0</v>
      </c>
      <c r="T74" s="240">
        <v>0</v>
      </c>
      <c r="U74" s="240">
        <v>0</v>
      </c>
      <c r="V74" s="240">
        <v>0</v>
      </c>
      <c r="W74" s="240">
        <v>0</v>
      </c>
      <c r="X74" s="240">
        <v>0</v>
      </c>
      <c r="Y74" s="240">
        <v>0</v>
      </c>
      <c r="Z74" s="240">
        <v>0</v>
      </c>
      <c r="AA74" s="240">
        <v>0</v>
      </c>
      <c r="AB74" s="240">
        <v>0</v>
      </c>
      <c r="AC74" s="240">
        <v>0</v>
      </c>
      <c r="AD74" s="240">
        <v>0</v>
      </c>
      <c r="AE74" s="240">
        <v>0</v>
      </c>
      <c r="AF74" s="240">
        <v>0</v>
      </c>
      <c r="AG74" s="240">
        <v>0</v>
      </c>
      <c r="AH74" s="240">
        <v>0</v>
      </c>
      <c r="AI74" s="240">
        <v>0</v>
      </c>
      <c r="AJ74" s="240">
        <v>0</v>
      </c>
      <c r="AK74" s="240">
        <v>0</v>
      </c>
      <c r="AL74" s="240">
        <v>0</v>
      </c>
      <c r="AM74" s="240">
        <v>0</v>
      </c>
      <c r="AN74" s="240">
        <v>0</v>
      </c>
      <c r="AO74" s="240">
        <v>0</v>
      </c>
      <c r="AP74" s="240">
        <v>0</v>
      </c>
      <c r="AQ74" s="240">
        <v>0</v>
      </c>
      <c r="AR74" s="240">
        <v>0</v>
      </c>
      <c r="AS74" s="240">
        <v>0</v>
      </c>
      <c r="AT74" s="240">
        <v>0</v>
      </c>
      <c r="AU74" s="240">
        <v>0</v>
      </c>
      <c r="AV74" s="240">
        <v>0</v>
      </c>
      <c r="AW74" s="240">
        <v>0</v>
      </c>
      <c r="AX74" s="240">
        <v>0</v>
      </c>
      <c r="AY74" s="240">
        <v>0</v>
      </c>
      <c r="AZ74" s="240">
        <v>0</v>
      </c>
      <c r="BA74" s="240">
        <v>0</v>
      </c>
      <c r="BB74" s="240">
        <v>0</v>
      </c>
      <c r="BC74" s="240">
        <v>0</v>
      </c>
      <c r="BD74" s="240">
        <v>0</v>
      </c>
      <c r="BE74" s="240">
        <v>0</v>
      </c>
      <c r="BF74" s="240">
        <v>0</v>
      </c>
      <c r="BG74" s="240">
        <v>0</v>
      </c>
      <c r="BH74" s="240">
        <v>0</v>
      </c>
      <c r="BI74" s="240">
        <v>0</v>
      </c>
      <c r="BJ74" s="240">
        <v>0</v>
      </c>
      <c r="BK74" s="240">
        <v>0</v>
      </c>
      <c r="BL74" s="240">
        <v>0</v>
      </c>
      <c r="BM74" s="240">
        <v>0</v>
      </c>
      <c r="BN74" s="240">
        <v>0</v>
      </c>
      <c r="BO74" s="240">
        <v>0</v>
      </c>
      <c r="BP74" s="240">
        <v>0</v>
      </c>
      <c r="BQ74" s="240">
        <v>0</v>
      </c>
      <c r="BR74" s="240">
        <v>0</v>
      </c>
      <c r="BS74" s="240">
        <v>0</v>
      </c>
      <c r="BT74" s="240">
        <v>0</v>
      </c>
      <c r="BU74" s="240">
        <v>0</v>
      </c>
      <c r="BV74" s="240">
        <v>0</v>
      </c>
      <c r="BW74" s="240">
        <v>0</v>
      </c>
      <c r="BX74" s="240">
        <v>0</v>
      </c>
      <c r="BY74" s="240">
        <v>0</v>
      </c>
      <c r="BZ74" s="240">
        <v>0</v>
      </c>
      <c r="CA74" s="240">
        <v>0</v>
      </c>
      <c r="CB74" s="240">
        <v>0</v>
      </c>
      <c r="CC74" s="240">
        <v>0</v>
      </c>
      <c r="CD74" s="240">
        <v>0</v>
      </c>
      <c r="CE74" s="28">
        <f t="shared" si="16"/>
        <v>0</v>
      </c>
    </row>
    <row r="75" spans="1:83" x14ac:dyDescent="0.3">
      <c r="A75" s="29" t="s">
        <v>275</v>
      </c>
      <c r="B75" s="30"/>
      <c r="C75" s="240">
        <v>0</v>
      </c>
      <c r="D75" s="240">
        <v>0</v>
      </c>
      <c r="E75" s="240">
        <v>0</v>
      </c>
      <c r="F75" s="240">
        <v>0</v>
      </c>
      <c r="G75" s="240">
        <v>0</v>
      </c>
      <c r="H75" s="240">
        <v>0</v>
      </c>
      <c r="I75" s="240">
        <v>0</v>
      </c>
      <c r="J75" s="240">
        <v>0</v>
      </c>
      <c r="K75" s="240">
        <v>0</v>
      </c>
      <c r="L75" s="240">
        <v>0</v>
      </c>
      <c r="M75" s="240">
        <v>0</v>
      </c>
      <c r="N75" s="240">
        <v>0</v>
      </c>
      <c r="O75" s="240">
        <v>0</v>
      </c>
      <c r="P75" s="240">
        <v>0</v>
      </c>
      <c r="Q75" s="240">
        <v>0</v>
      </c>
      <c r="R75" s="240">
        <v>0</v>
      </c>
      <c r="S75" s="240">
        <v>0</v>
      </c>
      <c r="T75" s="240">
        <v>0</v>
      </c>
      <c r="U75" s="240">
        <v>0</v>
      </c>
      <c r="V75" s="240">
        <v>0</v>
      </c>
      <c r="W75" s="240">
        <v>0</v>
      </c>
      <c r="X75" s="240">
        <v>0</v>
      </c>
      <c r="Y75" s="240">
        <v>0</v>
      </c>
      <c r="Z75" s="240">
        <v>0</v>
      </c>
      <c r="AA75" s="240">
        <v>0</v>
      </c>
      <c r="AB75" s="240">
        <v>0</v>
      </c>
      <c r="AC75" s="240">
        <v>0</v>
      </c>
      <c r="AD75" s="240">
        <v>0</v>
      </c>
      <c r="AE75" s="240">
        <v>0</v>
      </c>
      <c r="AF75" s="240">
        <v>0</v>
      </c>
      <c r="AG75" s="240">
        <v>0</v>
      </c>
      <c r="AH75" s="240">
        <v>0</v>
      </c>
      <c r="AI75" s="240">
        <v>0</v>
      </c>
      <c r="AJ75" s="240">
        <v>0</v>
      </c>
      <c r="AK75" s="240">
        <v>0</v>
      </c>
      <c r="AL75" s="240">
        <v>0</v>
      </c>
      <c r="AM75" s="240">
        <v>0</v>
      </c>
      <c r="AN75" s="240">
        <v>0</v>
      </c>
      <c r="AO75" s="240">
        <v>0</v>
      </c>
      <c r="AP75" s="240">
        <v>0</v>
      </c>
      <c r="AQ75" s="240">
        <v>0</v>
      </c>
      <c r="AR75" s="240">
        <v>0</v>
      </c>
      <c r="AS75" s="240">
        <v>0</v>
      </c>
      <c r="AT75" s="240">
        <v>0</v>
      </c>
      <c r="AU75" s="240">
        <v>0</v>
      </c>
      <c r="AV75" s="240">
        <v>0</v>
      </c>
      <c r="AW75" s="240">
        <v>0</v>
      </c>
      <c r="AX75" s="240">
        <v>0</v>
      </c>
      <c r="AY75" s="240">
        <v>0</v>
      </c>
      <c r="AZ75" s="240">
        <v>0</v>
      </c>
      <c r="BA75" s="240">
        <v>0</v>
      </c>
      <c r="BB75" s="240">
        <v>0</v>
      </c>
      <c r="BC75" s="240">
        <v>0</v>
      </c>
      <c r="BD75" s="240">
        <v>0</v>
      </c>
      <c r="BE75" s="240">
        <v>0</v>
      </c>
      <c r="BF75" s="240">
        <v>0</v>
      </c>
      <c r="BG75" s="240">
        <v>0</v>
      </c>
      <c r="BH75" s="240">
        <v>0</v>
      </c>
      <c r="BI75" s="240">
        <v>0</v>
      </c>
      <c r="BJ75" s="240">
        <v>0</v>
      </c>
      <c r="BK75" s="240">
        <v>0</v>
      </c>
      <c r="BL75" s="240">
        <v>0</v>
      </c>
      <c r="BM75" s="240">
        <v>0</v>
      </c>
      <c r="BN75" s="240">
        <v>0</v>
      </c>
      <c r="BO75" s="240">
        <v>0</v>
      </c>
      <c r="BP75" s="240">
        <v>0</v>
      </c>
      <c r="BQ75" s="240">
        <v>0</v>
      </c>
      <c r="BR75" s="240">
        <v>0</v>
      </c>
      <c r="BS75" s="240">
        <v>0</v>
      </c>
      <c r="BT75" s="240">
        <v>0</v>
      </c>
      <c r="BU75" s="240">
        <v>0</v>
      </c>
      <c r="BV75" s="240">
        <v>0</v>
      </c>
      <c r="BW75" s="240">
        <v>0</v>
      </c>
      <c r="BX75" s="240">
        <v>0</v>
      </c>
      <c r="BY75" s="240">
        <v>0</v>
      </c>
      <c r="BZ75" s="240">
        <v>0</v>
      </c>
      <c r="CA75" s="240">
        <v>0</v>
      </c>
      <c r="CB75" s="240">
        <v>0</v>
      </c>
      <c r="CC75" s="240">
        <v>0</v>
      </c>
      <c r="CD75" s="240">
        <v>0</v>
      </c>
      <c r="CE75" s="28">
        <f t="shared" si="16"/>
        <v>0</v>
      </c>
    </row>
    <row r="76" spans="1:83" x14ac:dyDescent="0.3">
      <c r="A76" s="29" t="s">
        <v>276</v>
      </c>
      <c r="B76" s="211"/>
      <c r="C76" s="240">
        <v>0</v>
      </c>
      <c r="D76" s="240">
        <v>0</v>
      </c>
      <c r="E76" s="240">
        <v>0</v>
      </c>
      <c r="F76" s="240">
        <v>0</v>
      </c>
      <c r="G76" s="240">
        <v>0</v>
      </c>
      <c r="H76" s="240">
        <v>0</v>
      </c>
      <c r="I76" s="240">
        <v>0</v>
      </c>
      <c r="J76" s="240">
        <v>0</v>
      </c>
      <c r="K76" s="240">
        <v>0</v>
      </c>
      <c r="L76" s="240">
        <v>0</v>
      </c>
      <c r="M76" s="240">
        <v>0</v>
      </c>
      <c r="N76" s="240">
        <v>0</v>
      </c>
      <c r="O76" s="240">
        <v>0</v>
      </c>
      <c r="P76" s="240">
        <v>0</v>
      </c>
      <c r="Q76" s="240">
        <v>0</v>
      </c>
      <c r="R76" s="240">
        <v>0</v>
      </c>
      <c r="S76" s="240">
        <v>0</v>
      </c>
      <c r="T76" s="240">
        <v>0</v>
      </c>
      <c r="U76" s="240">
        <v>0</v>
      </c>
      <c r="V76" s="240">
        <v>0</v>
      </c>
      <c r="W76" s="240">
        <v>0</v>
      </c>
      <c r="X76" s="240">
        <v>0</v>
      </c>
      <c r="Y76" s="240">
        <v>0</v>
      </c>
      <c r="Z76" s="240">
        <v>0</v>
      </c>
      <c r="AA76" s="240">
        <v>0</v>
      </c>
      <c r="AB76" s="240">
        <v>0</v>
      </c>
      <c r="AC76" s="240">
        <v>0</v>
      </c>
      <c r="AD76" s="240">
        <v>0</v>
      </c>
      <c r="AE76" s="240">
        <v>0</v>
      </c>
      <c r="AF76" s="240">
        <v>0</v>
      </c>
      <c r="AG76" s="240">
        <v>0</v>
      </c>
      <c r="AH76" s="240">
        <v>0</v>
      </c>
      <c r="AI76" s="240">
        <v>0</v>
      </c>
      <c r="AJ76" s="240">
        <v>0</v>
      </c>
      <c r="AK76" s="240">
        <v>0</v>
      </c>
      <c r="AL76" s="240">
        <v>0</v>
      </c>
      <c r="AM76" s="240">
        <v>0</v>
      </c>
      <c r="AN76" s="240">
        <v>0</v>
      </c>
      <c r="AO76" s="240">
        <v>0</v>
      </c>
      <c r="AP76" s="240">
        <v>0</v>
      </c>
      <c r="AQ76" s="240">
        <v>0</v>
      </c>
      <c r="AR76" s="240">
        <v>0</v>
      </c>
      <c r="AS76" s="240">
        <v>0</v>
      </c>
      <c r="AT76" s="240">
        <v>0</v>
      </c>
      <c r="AU76" s="240">
        <v>0</v>
      </c>
      <c r="AV76" s="240">
        <v>0</v>
      </c>
      <c r="AW76" s="240">
        <v>0</v>
      </c>
      <c r="AX76" s="240">
        <v>0</v>
      </c>
      <c r="AY76" s="240">
        <v>0</v>
      </c>
      <c r="AZ76" s="240">
        <v>0</v>
      </c>
      <c r="BA76" s="240">
        <v>0</v>
      </c>
      <c r="BB76" s="240">
        <v>0</v>
      </c>
      <c r="BC76" s="240">
        <v>0</v>
      </c>
      <c r="BD76" s="240">
        <v>0</v>
      </c>
      <c r="BE76" s="240">
        <v>0</v>
      </c>
      <c r="BF76" s="240">
        <v>0</v>
      </c>
      <c r="BG76" s="240">
        <v>0</v>
      </c>
      <c r="BH76" s="240">
        <v>0</v>
      </c>
      <c r="BI76" s="240">
        <v>0</v>
      </c>
      <c r="BJ76" s="240">
        <v>0</v>
      </c>
      <c r="BK76" s="240">
        <v>0</v>
      </c>
      <c r="BL76" s="240">
        <v>0</v>
      </c>
      <c r="BM76" s="240">
        <v>0</v>
      </c>
      <c r="BN76" s="240">
        <v>0</v>
      </c>
      <c r="BO76" s="240">
        <v>0</v>
      </c>
      <c r="BP76" s="240">
        <v>0</v>
      </c>
      <c r="BQ76" s="240">
        <v>0</v>
      </c>
      <c r="BR76" s="240">
        <v>0</v>
      </c>
      <c r="BS76" s="240">
        <v>0</v>
      </c>
      <c r="BT76" s="240">
        <v>0</v>
      </c>
      <c r="BU76" s="240">
        <v>0</v>
      </c>
      <c r="BV76" s="240">
        <v>0</v>
      </c>
      <c r="BW76" s="240">
        <v>0</v>
      </c>
      <c r="BX76" s="240">
        <v>0</v>
      </c>
      <c r="BY76" s="240">
        <v>0</v>
      </c>
      <c r="BZ76" s="240">
        <v>0</v>
      </c>
      <c r="CA76" s="240">
        <v>0</v>
      </c>
      <c r="CB76" s="240">
        <v>0</v>
      </c>
      <c r="CC76" s="240">
        <v>0</v>
      </c>
      <c r="CD76" s="240">
        <v>0</v>
      </c>
      <c r="CE76" s="28">
        <f t="shared" si="16"/>
        <v>0</v>
      </c>
    </row>
    <row r="77" spans="1:83" x14ac:dyDescent="0.3">
      <c r="A77" s="29" t="s">
        <v>277</v>
      </c>
      <c r="B77" s="30"/>
      <c r="C77" s="240">
        <v>0</v>
      </c>
      <c r="D77" s="240">
        <v>0</v>
      </c>
      <c r="E77" s="240">
        <v>0</v>
      </c>
      <c r="F77" s="240">
        <v>0</v>
      </c>
      <c r="G77" s="240">
        <v>0</v>
      </c>
      <c r="H77" s="240">
        <v>0</v>
      </c>
      <c r="I77" s="240">
        <v>0</v>
      </c>
      <c r="J77" s="240">
        <v>0</v>
      </c>
      <c r="K77" s="240">
        <v>0</v>
      </c>
      <c r="L77" s="240">
        <v>0</v>
      </c>
      <c r="M77" s="240">
        <v>0</v>
      </c>
      <c r="N77" s="240">
        <v>0</v>
      </c>
      <c r="O77" s="240">
        <v>0</v>
      </c>
      <c r="P77" s="240">
        <v>0</v>
      </c>
      <c r="Q77" s="240">
        <v>0</v>
      </c>
      <c r="R77" s="240">
        <v>0</v>
      </c>
      <c r="S77" s="240">
        <v>0</v>
      </c>
      <c r="T77" s="240">
        <v>0</v>
      </c>
      <c r="U77" s="240">
        <v>0</v>
      </c>
      <c r="V77" s="240">
        <v>0</v>
      </c>
      <c r="W77" s="240">
        <v>0</v>
      </c>
      <c r="X77" s="240">
        <v>0</v>
      </c>
      <c r="Y77" s="240">
        <v>0</v>
      </c>
      <c r="Z77" s="240">
        <v>0</v>
      </c>
      <c r="AA77" s="240">
        <v>0</v>
      </c>
      <c r="AB77" s="240">
        <v>0</v>
      </c>
      <c r="AC77" s="240">
        <v>0</v>
      </c>
      <c r="AD77" s="240">
        <v>0</v>
      </c>
      <c r="AE77" s="240">
        <v>0</v>
      </c>
      <c r="AF77" s="240">
        <v>0</v>
      </c>
      <c r="AG77" s="240">
        <v>0</v>
      </c>
      <c r="AH77" s="240">
        <v>0</v>
      </c>
      <c r="AI77" s="240">
        <v>0</v>
      </c>
      <c r="AJ77" s="240">
        <v>0</v>
      </c>
      <c r="AK77" s="240">
        <v>0</v>
      </c>
      <c r="AL77" s="240">
        <v>0</v>
      </c>
      <c r="AM77" s="240">
        <v>0</v>
      </c>
      <c r="AN77" s="240">
        <v>0</v>
      </c>
      <c r="AO77" s="240">
        <v>0</v>
      </c>
      <c r="AP77" s="240">
        <v>0</v>
      </c>
      <c r="AQ77" s="240">
        <v>0</v>
      </c>
      <c r="AR77" s="240">
        <v>0</v>
      </c>
      <c r="AS77" s="240">
        <v>0</v>
      </c>
      <c r="AT77" s="240">
        <v>0</v>
      </c>
      <c r="AU77" s="240">
        <v>0</v>
      </c>
      <c r="AV77" s="240">
        <v>0</v>
      </c>
      <c r="AW77" s="240">
        <v>0</v>
      </c>
      <c r="AX77" s="240">
        <v>0</v>
      </c>
      <c r="AY77" s="240">
        <v>0</v>
      </c>
      <c r="AZ77" s="240">
        <v>0</v>
      </c>
      <c r="BA77" s="240">
        <v>0</v>
      </c>
      <c r="BB77" s="240">
        <v>0</v>
      </c>
      <c r="BC77" s="240">
        <v>0</v>
      </c>
      <c r="BD77" s="240">
        <v>0</v>
      </c>
      <c r="BE77" s="240">
        <v>0</v>
      </c>
      <c r="BF77" s="240">
        <v>0</v>
      </c>
      <c r="BG77" s="240">
        <v>0</v>
      </c>
      <c r="BH77" s="240">
        <v>0</v>
      </c>
      <c r="BI77" s="240">
        <v>0</v>
      </c>
      <c r="BJ77" s="240">
        <v>0</v>
      </c>
      <c r="BK77" s="240">
        <v>0</v>
      </c>
      <c r="BL77" s="240">
        <v>0</v>
      </c>
      <c r="BM77" s="240">
        <v>0</v>
      </c>
      <c r="BN77" s="240">
        <v>0</v>
      </c>
      <c r="BO77" s="240">
        <v>0</v>
      </c>
      <c r="BP77" s="240">
        <v>0</v>
      </c>
      <c r="BQ77" s="240">
        <v>0</v>
      </c>
      <c r="BR77" s="240">
        <v>0</v>
      </c>
      <c r="BS77" s="240">
        <v>0</v>
      </c>
      <c r="BT77" s="240">
        <v>0</v>
      </c>
      <c r="BU77" s="240">
        <v>0</v>
      </c>
      <c r="BV77" s="240">
        <v>0</v>
      </c>
      <c r="BW77" s="240">
        <v>0</v>
      </c>
      <c r="BX77" s="240">
        <v>0</v>
      </c>
      <c r="BY77" s="240">
        <v>0</v>
      </c>
      <c r="BZ77" s="240">
        <v>0</v>
      </c>
      <c r="CA77" s="240">
        <v>0</v>
      </c>
      <c r="CB77" s="240">
        <v>0</v>
      </c>
      <c r="CC77" s="240">
        <v>0</v>
      </c>
      <c r="CD77" s="240">
        <v>0</v>
      </c>
      <c r="CE77" s="28">
        <f t="shared" si="16"/>
        <v>0</v>
      </c>
    </row>
    <row r="78" spans="1:83" x14ac:dyDescent="0.3">
      <c r="A78" s="29" t="s">
        <v>278</v>
      </c>
      <c r="B78" s="16"/>
      <c r="C78" s="240">
        <v>0</v>
      </c>
      <c r="D78" s="240">
        <v>0</v>
      </c>
      <c r="E78" s="240">
        <v>0</v>
      </c>
      <c r="F78" s="240">
        <v>0</v>
      </c>
      <c r="G78" s="240">
        <v>0</v>
      </c>
      <c r="H78" s="240">
        <v>0</v>
      </c>
      <c r="I78" s="240">
        <v>0</v>
      </c>
      <c r="J78" s="240">
        <v>0</v>
      </c>
      <c r="K78" s="240">
        <v>0</v>
      </c>
      <c r="L78" s="240">
        <v>0</v>
      </c>
      <c r="M78" s="240">
        <v>0</v>
      </c>
      <c r="N78" s="240">
        <v>0</v>
      </c>
      <c r="O78" s="240">
        <v>0</v>
      </c>
      <c r="P78" s="240">
        <v>0</v>
      </c>
      <c r="Q78" s="240">
        <v>0</v>
      </c>
      <c r="R78" s="240">
        <v>0</v>
      </c>
      <c r="S78" s="240">
        <v>0</v>
      </c>
      <c r="T78" s="240">
        <v>0</v>
      </c>
      <c r="U78" s="240">
        <v>0</v>
      </c>
      <c r="V78" s="240">
        <v>0</v>
      </c>
      <c r="W78" s="240">
        <v>0</v>
      </c>
      <c r="X78" s="240">
        <v>0</v>
      </c>
      <c r="Y78" s="240">
        <v>0</v>
      </c>
      <c r="Z78" s="240">
        <v>0</v>
      </c>
      <c r="AA78" s="240">
        <v>0</v>
      </c>
      <c r="AB78" s="240">
        <v>0</v>
      </c>
      <c r="AC78" s="240">
        <v>0</v>
      </c>
      <c r="AD78" s="240">
        <v>0</v>
      </c>
      <c r="AE78" s="240">
        <v>0</v>
      </c>
      <c r="AF78" s="240">
        <v>0</v>
      </c>
      <c r="AG78" s="240">
        <v>0</v>
      </c>
      <c r="AH78" s="240">
        <v>0</v>
      </c>
      <c r="AI78" s="240">
        <v>0</v>
      </c>
      <c r="AJ78" s="240">
        <v>0</v>
      </c>
      <c r="AK78" s="240">
        <v>0</v>
      </c>
      <c r="AL78" s="240">
        <v>0</v>
      </c>
      <c r="AM78" s="240">
        <v>0</v>
      </c>
      <c r="AN78" s="240">
        <v>0</v>
      </c>
      <c r="AO78" s="240">
        <v>0</v>
      </c>
      <c r="AP78" s="240">
        <v>0</v>
      </c>
      <c r="AQ78" s="240">
        <v>0</v>
      </c>
      <c r="AR78" s="240">
        <v>0</v>
      </c>
      <c r="AS78" s="240">
        <v>0</v>
      </c>
      <c r="AT78" s="240">
        <v>0</v>
      </c>
      <c r="AU78" s="240">
        <v>0</v>
      </c>
      <c r="AV78" s="240">
        <v>0</v>
      </c>
      <c r="AW78" s="240">
        <v>0</v>
      </c>
      <c r="AX78" s="240">
        <v>0</v>
      </c>
      <c r="AY78" s="240">
        <v>0</v>
      </c>
      <c r="AZ78" s="240">
        <v>0</v>
      </c>
      <c r="BA78" s="240">
        <v>0</v>
      </c>
      <c r="BB78" s="240">
        <v>0</v>
      </c>
      <c r="BC78" s="240">
        <v>0</v>
      </c>
      <c r="BD78" s="240">
        <v>0</v>
      </c>
      <c r="BE78" s="240">
        <v>0</v>
      </c>
      <c r="BF78" s="240">
        <v>0</v>
      </c>
      <c r="BG78" s="240">
        <v>0</v>
      </c>
      <c r="BH78" s="240">
        <v>0</v>
      </c>
      <c r="BI78" s="240">
        <v>0</v>
      </c>
      <c r="BJ78" s="240">
        <v>0</v>
      </c>
      <c r="BK78" s="240">
        <v>0</v>
      </c>
      <c r="BL78" s="240">
        <v>0</v>
      </c>
      <c r="BM78" s="240">
        <v>0</v>
      </c>
      <c r="BN78" s="240">
        <v>0</v>
      </c>
      <c r="BO78" s="240">
        <v>0</v>
      </c>
      <c r="BP78" s="240">
        <v>0</v>
      </c>
      <c r="BQ78" s="240">
        <v>0</v>
      </c>
      <c r="BR78" s="240">
        <v>0</v>
      </c>
      <c r="BS78" s="240">
        <v>0</v>
      </c>
      <c r="BT78" s="240">
        <v>0</v>
      </c>
      <c r="BU78" s="240">
        <v>0</v>
      </c>
      <c r="BV78" s="240">
        <v>0</v>
      </c>
      <c r="BW78" s="240">
        <v>0</v>
      </c>
      <c r="BX78" s="240">
        <v>0</v>
      </c>
      <c r="BY78" s="240">
        <v>0</v>
      </c>
      <c r="BZ78" s="240">
        <v>0</v>
      </c>
      <c r="CA78" s="240">
        <v>0</v>
      </c>
      <c r="CB78" s="240">
        <v>0</v>
      </c>
      <c r="CC78" s="240">
        <v>0</v>
      </c>
      <c r="CD78" s="240">
        <v>0</v>
      </c>
      <c r="CE78" s="28">
        <f t="shared" si="16"/>
        <v>0</v>
      </c>
    </row>
    <row r="79" spans="1:83" x14ac:dyDescent="0.3">
      <c r="A79" s="29" t="s">
        <v>279</v>
      </c>
      <c r="B79" s="16"/>
      <c r="C79" s="240">
        <v>0</v>
      </c>
      <c r="D79" s="240">
        <v>0</v>
      </c>
      <c r="E79" s="240">
        <v>0</v>
      </c>
      <c r="F79" s="240">
        <v>0</v>
      </c>
      <c r="G79" s="240">
        <v>0</v>
      </c>
      <c r="H79" s="240">
        <v>0</v>
      </c>
      <c r="I79" s="240">
        <v>0</v>
      </c>
      <c r="J79" s="240">
        <v>0</v>
      </c>
      <c r="K79" s="240">
        <v>0</v>
      </c>
      <c r="L79" s="240">
        <v>0</v>
      </c>
      <c r="M79" s="240">
        <v>0</v>
      </c>
      <c r="N79" s="240">
        <v>0</v>
      </c>
      <c r="O79" s="240">
        <v>0</v>
      </c>
      <c r="P79" s="240">
        <v>0</v>
      </c>
      <c r="Q79" s="240">
        <v>0</v>
      </c>
      <c r="R79" s="240">
        <v>0</v>
      </c>
      <c r="S79" s="240">
        <v>0</v>
      </c>
      <c r="T79" s="240">
        <v>0</v>
      </c>
      <c r="U79" s="240">
        <v>0</v>
      </c>
      <c r="V79" s="240">
        <v>0</v>
      </c>
      <c r="W79" s="240">
        <v>0</v>
      </c>
      <c r="X79" s="240">
        <v>0</v>
      </c>
      <c r="Y79" s="240">
        <v>0</v>
      </c>
      <c r="Z79" s="240">
        <v>0</v>
      </c>
      <c r="AA79" s="240">
        <v>0</v>
      </c>
      <c r="AB79" s="240">
        <v>0</v>
      </c>
      <c r="AC79" s="240">
        <v>0</v>
      </c>
      <c r="AD79" s="240">
        <v>0</v>
      </c>
      <c r="AE79" s="240">
        <v>0</v>
      </c>
      <c r="AF79" s="240">
        <v>0</v>
      </c>
      <c r="AG79" s="240">
        <v>0</v>
      </c>
      <c r="AH79" s="240">
        <v>0</v>
      </c>
      <c r="AI79" s="240">
        <v>0</v>
      </c>
      <c r="AJ79" s="240">
        <v>0</v>
      </c>
      <c r="AK79" s="240">
        <v>0</v>
      </c>
      <c r="AL79" s="240">
        <v>0</v>
      </c>
      <c r="AM79" s="240">
        <v>0</v>
      </c>
      <c r="AN79" s="240">
        <v>0</v>
      </c>
      <c r="AO79" s="240">
        <v>0</v>
      </c>
      <c r="AP79" s="240">
        <v>0</v>
      </c>
      <c r="AQ79" s="240">
        <v>0</v>
      </c>
      <c r="AR79" s="240">
        <v>0</v>
      </c>
      <c r="AS79" s="240">
        <v>0</v>
      </c>
      <c r="AT79" s="240">
        <v>0</v>
      </c>
      <c r="AU79" s="240">
        <v>0</v>
      </c>
      <c r="AV79" s="240">
        <v>0</v>
      </c>
      <c r="AW79" s="240">
        <v>0</v>
      </c>
      <c r="AX79" s="240">
        <v>0</v>
      </c>
      <c r="AY79" s="240">
        <v>0</v>
      </c>
      <c r="AZ79" s="240">
        <v>0</v>
      </c>
      <c r="BA79" s="240">
        <v>0</v>
      </c>
      <c r="BB79" s="240">
        <v>0</v>
      </c>
      <c r="BC79" s="240">
        <v>0</v>
      </c>
      <c r="BD79" s="240">
        <v>0</v>
      </c>
      <c r="BE79" s="240">
        <v>0</v>
      </c>
      <c r="BF79" s="240">
        <v>0</v>
      </c>
      <c r="BG79" s="240">
        <v>0</v>
      </c>
      <c r="BH79" s="240">
        <v>0</v>
      </c>
      <c r="BI79" s="240">
        <v>0</v>
      </c>
      <c r="BJ79" s="240">
        <v>0</v>
      </c>
      <c r="BK79" s="240">
        <v>0</v>
      </c>
      <c r="BL79" s="240">
        <v>0</v>
      </c>
      <c r="BM79" s="240">
        <v>0</v>
      </c>
      <c r="BN79" s="240">
        <v>0</v>
      </c>
      <c r="BO79" s="240">
        <v>0</v>
      </c>
      <c r="BP79" s="240">
        <v>0</v>
      </c>
      <c r="BQ79" s="240">
        <v>0</v>
      </c>
      <c r="BR79" s="240">
        <v>0</v>
      </c>
      <c r="BS79" s="240">
        <v>0</v>
      </c>
      <c r="BT79" s="240">
        <v>0</v>
      </c>
      <c r="BU79" s="240">
        <v>0</v>
      </c>
      <c r="BV79" s="240">
        <v>0</v>
      </c>
      <c r="BW79" s="240">
        <v>0</v>
      </c>
      <c r="BX79" s="240">
        <v>0</v>
      </c>
      <c r="BY79" s="240">
        <v>0</v>
      </c>
      <c r="BZ79" s="240">
        <v>0</v>
      </c>
      <c r="CA79" s="240">
        <v>0</v>
      </c>
      <c r="CB79" s="240">
        <v>0</v>
      </c>
      <c r="CC79" s="240">
        <v>0</v>
      </c>
      <c r="CD79" s="240">
        <v>0</v>
      </c>
      <c r="CE79" s="28">
        <f t="shared" si="16"/>
        <v>0</v>
      </c>
    </row>
    <row r="80" spans="1:83" x14ac:dyDescent="0.3">
      <c r="A80" s="29" t="s">
        <v>280</v>
      </c>
      <c r="B80" s="16"/>
      <c r="C80" s="240">
        <v>0</v>
      </c>
      <c r="D80" s="240">
        <v>0</v>
      </c>
      <c r="E80" s="240">
        <v>12904</v>
      </c>
      <c r="F80" s="240">
        <v>0</v>
      </c>
      <c r="G80" s="240">
        <v>0</v>
      </c>
      <c r="H80" s="240">
        <v>0</v>
      </c>
      <c r="I80" s="240">
        <v>0</v>
      </c>
      <c r="J80" s="240">
        <v>0</v>
      </c>
      <c r="K80" s="240">
        <v>0</v>
      </c>
      <c r="L80" s="240">
        <v>0</v>
      </c>
      <c r="M80" s="240">
        <v>0</v>
      </c>
      <c r="N80" s="240">
        <v>0</v>
      </c>
      <c r="O80" s="240">
        <v>5633</v>
      </c>
      <c r="P80" s="240">
        <v>311</v>
      </c>
      <c r="Q80" s="240">
        <v>0</v>
      </c>
      <c r="R80" s="240">
        <v>5202</v>
      </c>
      <c r="S80" s="240">
        <v>61</v>
      </c>
      <c r="T80" s="240">
        <v>0</v>
      </c>
      <c r="U80" s="240">
        <v>143</v>
      </c>
      <c r="V80" s="240">
        <v>0</v>
      </c>
      <c r="W80" s="240">
        <v>0</v>
      </c>
      <c r="X80" s="240">
        <v>0</v>
      </c>
      <c r="Y80" s="240">
        <v>0</v>
      </c>
      <c r="Z80" s="240">
        <v>0</v>
      </c>
      <c r="AA80" s="240">
        <v>0</v>
      </c>
      <c r="AB80" s="240">
        <v>49986</v>
      </c>
      <c r="AC80" s="240">
        <v>31</v>
      </c>
      <c r="AD80" s="240">
        <v>0</v>
      </c>
      <c r="AE80" s="240">
        <v>8589</v>
      </c>
      <c r="AF80" s="240">
        <v>0</v>
      </c>
      <c r="AG80" s="240">
        <v>5996</v>
      </c>
      <c r="AH80" s="240">
        <v>7334</v>
      </c>
      <c r="AI80" s="240">
        <v>0</v>
      </c>
      <c r="AJ80" s="240">
        <v>0</v>
      </c>
      <c r="AK80" s="240">
        <v>0</v>
      </c>
      <c r="AL80" s="240">
        <v>0</v>
      </c>
      <c r="AM80" s="240">
        <v>0</v>
      </c>
      <c r="AN80" s="240">
        <v>0</v>
      </c>
      <c r="AO80" s="240">
        <v>0</v>
      </c>
      <c r="AP80" s="240">
        <v>0</v>
      </c>
      <c r="AQ80" s="240">
        <v>0</v>
      </c>
      <c r="AR80" s="240">
        <v>0</v>
      </c>
      <c r="AS80" s="240">
        <v>0</v>
      </c>
      <c r="AT80" s="240">
        <v>0</v>
      </c>
      <c r="AU80" s="240">
        <v>0</v>
      </c>
      <c r="AV80" s="240">
        <v>0</v>
      </c>
      <c r="AW80" s="240">
        <v>0</v>
      </c>
      <c r="AX80" s="240">
        <v>0</v>
      </c>
      <c r="AY80" s="240">
        <v>597</v>
      </c>
      <c r="AZ80" s="240">
        <v>0</v>
      </c>
      <c r="BA80" s="240">
        <v>0</v>
      </c>
      <c r="BB80" s="240">
        <v>0</v>
      </c>
      <c r="BC80" s="240">
        <v>0</v>
      </c>
      <c r="BD80" s="240">
        <v>0</v>
      </c>
      <c r="BE80" s="240">
        <v>1511</v>
      </c>
      <c r="BF80" s="240">
        <v>42</v>
      </c>
      <c r="BG80" s="240">
        <v>0</v>
      </c>
      <c r="BH80" s="240">
        <v>0</v>
      </c>
      <c r="BI80" s="240">
        <v>0</v>
      </c>
      <c r="BJ80" s="240">
        <v>0</v>
      </c>
      <c r="BK80" s="240">
        <v>0</v>
      </c>
      <c r="BL80" s="240">
        <v>574</v>
      </c>
      <c r="BM80" s="240">
        <v>0</v>
      </c>
      <c r="BN80" s="240">
        <v>8054</v>
      </c>
      <c r="BO80" s="240">
        <v>0</v>
      </c>
      <c r="BP80" s="240">
        <v>0</v>
      </c>
      <c r="BQ80" s="240">
        <v>0</v>
      </c>
      <c r="BR80" s="240">
        <v>0</v>
      </c>
      <c r="BS80" s="240">
        <v>0</v>
      </c>
      <c r="BT80" s="240">
        <v>0</v>
      </c>
      <c r="BU80" s="240">
        <v>0</v>
      </c>
      <c r="BV80" s="240">
        <v>26</v>
      </c>
      <c r="BW80" s="240">
        <v>0</v>
      </c>
      <c r="BX80" s="240">
        <v>0</v>
      </c>
      <c r="BY80" s="240">
        <v>319</v>
      </c>
      <c r="BZ80" s="240">
        <v>0</v>
      </c>
      <c r="CA80" s="240">
        <v>0</v>
      </c>
      <c r="CB80" s="240">
        <v>0</v>
      </c>
      <c r="CC80" s="240">
        <v>9060</v>
      </c>
      <c r="CD80" s="240">
        <v>0</v>
      </c>
      <c r="CE80" s="28">
        <f t="shared" si="16"/>
        <v>116373</v>
      </c>
    </row>
    <row r="81" spans="1:84" x14ac:dyDescent="0.3">
      <c r="A81" s="29" t="s">
        <v>281</v>
      </c>
      <c r="B81" s="16"/>
      <c r="C81" s="240">
        <v>0</v>
      </c>
      <c r="D81" s="240">
        <v>0</v>
      </c>
      <c r="E81" s="240">
        <v>0</v>
      </c>
      <c r="F81" s="240">
        <v>0</v>
      </c>
      <c r="G81" s="240">
        <v>0</v>
      </c>
      <c r="H81" s="240">
        <v>0</v>
      </c>
      <c r="I81" s="240">
        <v>0</v>
      </c>
      <c r="J81" s="240">
        <v>0</v>
      </c>
      <c r="K81" s="240">
        <v>0</v>
      </c>
      <c r="L81" s="240">
        <v>0</v>
      </c>
      <c r="M81" s="240">
        <v>0</v>
      </c>
      <c r="N81" s="240">
        <v>0</v>
      </c>
      <c r="O81" s="240">
        <v>0</v>
      </c>
      <c r="P81" s="240">
        <v>0</v>
      </c>
      <c r="Q81" s="240">
        <v>0</v>
      </c>
      <c r="R81" s="240">
        <v>0</v>
      </c>
      <c r="S81" s="240">
        <v>0</v>
      </c>
      <c r="T81" s="240">
        <v>0</v>
      </c>
      <c r="U81" s="240">
        <v>0</v>
      </c>
      <c r="V81" s="240">
        <v>0</v>
      </c>
      <c r="W81" s="240">
        <v>0</v>
      </c>
      <c r="X81" s="240">
        <v>0</v>
      </c>
      <c r="Y81" s="240">
        <v>0</v>
      </c>
      <c r="Z81" s="240">
        <v>0</v>
      </c>
      <c r="AA81" s="240">
        <v>0</v>
      </c>
      <c r="AB81" s="240">
        <v>0</v>
      </c>
      <c r="AC81" s="240">
        <v>0</v>
      </c>
      <c r="AD81" s="240">
        <v>0</v>
      </c>
      <c r="AE81" s="240">
        <v>0</v>
      </c>
      <c r="AF81" s="240">
        <v>0</v>
      </c>
      <c r="AG81" s="240">
        <v>0</v>
      </c>
      <c r="AH81" s="240">
        <v>0</v>
      </c>
      <c r="AI81" s="240">
        <v>0</v>
      </c>
      <c r="AJ81" s="240">
        <v>0</v>
      </c>
      <c r="AK81" s="240">
        <v>0</v>
      </c>
      <c r="AL81" s="240">
        <v>0</v>
      </c>
      <c r="AM81" s="240">
        <v>0</v>
      </c>
      <c r="AN81" s="240">
        <v>0</v>
      </c>
      <c r="AO81" s="240">
        <v>0</v>
      </c>
      <c r="AP81" s="240">
        <v>0</v>
      </c>
      <c r="AQ81" s="240">
        <v>0</v>
      </c>
      <c r="AR81" s="240">
        <v>0</v>
      </c>
      <c r="AS81" s="240">
        <v>0</v>
      </c>
      <c r="AT81" s="240">
        <v>0</v>
      </c>
      <c r="AU81" s="240">
        <v>0</v>
      </c>
      <c r="AV81" s="240">
        <v>0</v>
      </c>
      <c r="AW81" s="240">
        <v>0</v>
      </c>
      <c r="AX81" s="240">
        <v>0</v>
      </c>
      <c r="AY81" s="240">
        <v>0</v>
      </c>
      <c r="AZ81" s="240">
        <v>0</v>
      </c>
      <c r="BA81" s="240">
        <v>0</v>
      </c>
      <c r="BB81" s="240">
        <v>0</v>
      </c>
      <c r="BC81" s="240">
        <v>0</v>
      </c>
      <c r="BD81" s="240">
        <v>0</v>
      </c>
      <c r="BE81" s="240">
        <v>0</v>
      </c>
      <c r="BF81" s="240">
        <v>0</v>
      </c>
      <c r="BG81" s="240">
        <v>0</v>
      </c>
      <c r="BH81" s="240">
        <v>0</v>
      </c>
      <c r="BI81" s="240">
        <v>0</v>
      </c>
      <c r="BJ81" s="240">
        <v>0</v>
      </c>
      <c r="BK81" s="240">
        <v>0</v>
      </c>
      <c r="BL81" s="240">
        <v>0</v>
      </c>
      <c r="BM81" s="240">
        <v>0</v>
      </c>
      <c r="BN81" s="240">
        <v>0</v>
      </c>
      <c r="BO81" s="240">
        <v>0</v>
      </c>
      <c r="BP81" s="240">
        <v>0</v>
      </c>
      <c r="BQ81" s="240">
        <v>0</v>
      </c>
      <c r="BR81" s="240">
        <v>0</v>
      </c>
      <c r="BS81" s="240">
        <v>0</v>
      </c>
      <c r="BT81" s="240">
        <v>0</v>
      </c>
      <c r="BU81" s="240">
        <v>0</v>
      </c>
      <c r="BV81" s="240">
        <v>0</v>
      </c>
      <c r="BW81" s="240">
        <v>0</v>
      </c>
      <c r="BX81" s="240">
        <v>0</v>
      </c>
      <c r="BY81" s="240">
        <v>0</v>
      </c>
      <c r="BZ81" s="240">
        <v>0</v>
      </c>
      <c r="CA81" s="240">
        <v>0</v>
      </c>
      <c r="CB81" s="240">
        <v>0</v>
      </c>
      <c r="CC81" s="240">
        <v>0</v>
      </c>
      <c r="CD81" s="240">
        <v>107431</v>
      </c>
      <c r="CE81" s="28">
        <f t="shared" si="16"/>
        <v>107431</v>
      </c>
    </row>
    <row r="82" spans="1:84" x14ac:dyDescent="0.3">
      <c r="A82" s="29" t="s">
        <v>282</v>
      </c>
      <c r="B82" s="16"/>
      <c r="C82" s="240">
        <v>0</v>
      </c>
      <c r="D82" s="240">
        <v>0</v>
      </c>
      <c r="E82" s="240">
        <v>0</v>
      </c>
      <c r="F82" s="240">
        <v>0</v>
      </c>
      <c r="G82" s="240">
        <v>0</v>
      </c>
      <c r="H82" s="240">
        <v>0</v>
      </c>
      <c r="I82" s="240">
        <v>0</v>
      </c>
      <c r="J82" s="240">
        <v>0</v>
      </c>
      <c r="K82" s="240">
        <v>0</v>
      </c>
      <c r="L82" s="240">
        <v>0</v>
      </c>
      <c r="M82" s="240">
        <v>0</v>
      </c>
      <c r="N82" s="240">
        <v>0</v>
      </c>
      <c r="O82" s="240">
        <v>0</v>
      </c>
      <c r="P82" s="240">
        <v>0</v>
      </c>
      <c r="Q82" s="240">
        <v>0</v>
      </c>
      <c r="R82" s="240">
        <v>0</v>
      </c>
      <c r="S82" s="240">
        <v>0</v>
      </c>
      <c r="T82" s="240">
        <v>0</v>
      </c>
      <c r="U82" s="240">
        <v>0</v>
      </c>
      <c r="V82" s="240">
        <v>0</v>
      </c>
      <c r="W82" s="240">
        <v>0</v>
      </c>
      <c r="X82" s="240">
        <v>0</v>
      </c>
      <c r="Y82" s="240">
        <v>0</v>
      </c>
      <c r="Z82" s="240">
        <v>0</v>
      </c>
      <c r="AA82" s="240">
        <v>0</v>
      </c>
      <c r="AB82" s="240">
        <v>0</v>
      </c>
      <c r="AC82" s="240">
        <v>0</v>
      </c>
      <c r="AD82" s="240">
        <v>0</v>
      </c>
      <c r="AE82" s="240">
        <v>0</v>
      </c>
      <c r="AF82" s="240">
        <v>0</v>
      </c>
      <c r="AG82" s="240">
        <v>0</v>
      </c>
      <c r="AH82" s="240">
        <v>2207</v>
      </c>
      <c r="AI82" s="240">
        <v>0</v>
      </c>
      <c r="AJ82" s="240">
        <v>0</v>
      </c>
      <c r="AK82" s="240">
        <v>0</v>
      </c>
      <c r="AL82" s="240">
        <v>0</v>
      </c>
      <c r="AM82" s="240">
        <v>0</v>
      </c>
      <c r="AN82" s="240">
        <v>0</v>
      </c>
      <c r="AO82" s="240">
        <v>0</v>
      </c>
      <c r="AP82" s="240">
        <v>0</v>
      </c>
      <c r="AQ82" s="240">
        <v>0</v>
      </c>
      <c r="AR82" s="240">
        <v>0</v>
      </c>
      <c r="AS82" s="240">
        <v>0</v>
      </c>
      <c r="AT82" s="240">
        <v>0</v>
      </c>
      <c r="AU82" s="240">
        <v>0</v>
      </c>
      <c r="AV82" s="240">
        <v>0</v>
      </c>
      <c r="AW82" s="240">
        <v>0</v>
      </c>
      <c r="AX82" s="240">
        <v>0</v>
      </c>
      <c r="AY82" s="240">
        <v>0</v>
      </c>
      <c r="AZ82" s="240">
        <v>0</v>
      </c>
      <c r="BA82" s="240">
        <v>0</v>
      </c>
      <c r="BB82" s="240">
        <v>0</v>
      </c>
      <c r="BC82" s="240">
        <v>0</v>
      </c>
      <c r="BD82" s="240">
        <v>0</v>
      </c>
      <c r="BE82" s="240">
        <v>318621</v>
      </c>
      <c r="BF82" s="240">
        <v>0</v>
      </c>
      <c r="BG82" s="240">
        <v>0</v>
      </c>
      <c r="BH82" s="240">
        <v>0</v>
      </c>
      <c r="BI82" s="240">
        <v>0</v>
      </c>
      <c r="BJ82" s="240">
        <v>0</v>
      </c>
      <c r="BK82" s="240">
        <v>0</v>
      </c>
      <c r="BL82" s="240">
        <v>0</v>
      </c>
      <c r="BM82" s="240">
        <v>0</v>
      </c>
      <c r="BN82" s="240">
        <v>0</v>
      </c>
      <c r="BO82" s="240">
        <v>0</v>
      </c>
      <c r="BP82" s="240">
        <v>0</v>
      </c>
      <c r="BQ82" s="240">
        <v>0</v>
      </c>
      <c r="BR82" s="240">
        <v>0</v>
      </c>
      <c r="BS82" s="240">
        <v>0</v>
      </c>
      <c r="BT82" s="240">
        <v>0</v>
      </c>
      <c r="BU82" s="240">
        <v>0</v>
      </c>
      <c r="BV82" s="240">
        <v>0</v>
      </c>
      <c r="BW82" s="240">
        <v>0</v>
      </c>
      <c r="BX82" s="240">
        <v>0</v>
      </c>
      <c r="BY82" s="240">
        <v>0</v>
      </c>
      <c r="BZ82" s="240">
        <v>0</v>
      </c>
      <c r="CA82" s="240">
        <v>0</v>
      </c>
      <c r="CB82" s="240">
        <v>0</v>
      </c>
      <c r="CC82" s="240">
        <v>0</v>
      </c>
      <c r="CD82" s="240">
        <v>0</v>
      </c>
      <c r="CE82" s="28">
        <f t="shared" si="16"/>
        <v>320828</v>
      </c>
    </row>
    <row r="83" spans="1:84" x14ac:dyDescent="0.3">
      <c r="A83" s="29" t="s">
        <v>283</v>
      </c>
      <c r="B83" s="16"/>
      <c r="C83" s="20">
        <v>0</v>
      </c>
      <c r="D83" s="20">
        <v>0</v>
      </c>
      <c r="E83" s="26">
        <v>1521</v>
      </c>
      <c r="F83" s="26">
        <v>0</v>
      </c>
      <c r="G83" s="20">
        <v>0</v>
      </c>
      <c r="H83" s="20">
        <v>0</v>
      </c>
      <c r="I83" s="26">
        <v>0</v>
      </c>
      <c r="J83" s="26">
        <v>0</v>
      </c>
      <c r="K83" s="26">
        <v>0</v>
      </c>
      <c r="L83" s="26">
        <v>0</v>
      </c>
      <c r="M83" s="20">
        <v>0</v>
      </c>
      <c r="N83" s="20">
        <v>0</v>
      </c>
      <c r="O83" s="20">
        <v>0</v>
      </c>
      <c r="P83" s="26">
        <v>128</v>
      </c>
      <c r="Q83" s="26">
        <v>0</v>
      </c>
      <c r="R83" s="27">
        <v>2320</v>
      </c>
      <c r="S83" s="26">
        <v>0</v>
      </c>
      <c r="T83" s="20">
        <v>0</v>
      </c>
      <c r="U83" s="26">
        <v>5474</v>
      </c>
      <c r="V83" s="26">
        <v>0</v>
      </c>
      <c r="W83" s="20">
        <v>0</v>
      </c>
      <c r="X83" s="26">
        <v>0</v>
      </c>
      <c r="Y83" s="26">
        <v>1277</v>
      </c>
      <c r="Z83" s="26">
        <v>0</v>
      </c>
      <c r="AA83" s="26">
        <v>0</v>
      </c>
      <c r="AB83" s="26">
        <v>938</v>
      </c>
      <c r="AC83" s="26">
        <v>0</v>
      </c>
      <c r="AD83" s="26">
        <v>0</v>
      </c>
      <c r="AE83" s="26">
        <v>445</v>
      </c>
      <c r="AF83" s="26">
        <v>0</v>
      </c>
      <c r="AG83" s="26">
        <v>293</v>
      </c>
      <c r="AH83" s="26">
        <v>108</v>
      </c>
      <c r="AI83" s="26">
        <v>0</v>
      </c>
      <c r="AJ83" s="26">
        <v>0</v>
      </c>
      <c r="AK83" s="26">
        <v>0</v>
      </c>
      <c r="AL83" s="26">
        <v>0</v>
      </c>
      <c r="AM83" s="26">
        <v>0</v>
      </c>
      <c r="AN83" s="26">
        <v>0</v>
      </c>
      <c r="AO83" s="20">
        <v>0</v>
      </c>
      <c r="AP83" s="26">
        <v>0</v>
      </c>
      <c r="AQ83" s="20">
        <v>0</v>
      </c>
      <c r="AR83" s="20">
        <v>0</v>
      </c>
      <c r="AS83" s="20">
        <v>0</v>
      </c>
      <c r="AT83" s="20">
        <v>0</v>
      </c>
      <c r="AU83" s="26">
        <v>0</v>
      </c>
      <c r="AV83" s="26">
        <v>0</v>
      </c>
      <c r="AW83" s="26">
        <v>0</v>
      </c>
      <c r="AX83" s="26">
        <v>0</v>
      </c>
      <c r="AY83" s="26">
        <v>0</v>
      </c>
      <c r="AZ83" s="26">
        <v>93223</v>
      </c>
      <c r="BA83" s="26">
        <v>0</v>
      </c>
      <c r="BB83" s="26">
        <v>0</v>
      </c>
      <c r="BC83" s="26">
        <v>0</v>
      </c>
      <c r="BD83" s="26">
        <v>0</v>
      </c>
      <c r="BE83" s="26">
        <v>170</v>
      </c>
      <c r="BF83" s="26">
        <v>0</v>
      </c>
      <c r="BG83" s="26">
        <v>0</v>
      </c>
      <c r="BH83" s="27">
        <v>0</v>
      </c>
      <c r="BI83" s="26">
        <v>0</v>
      </c>
      <c r="BJ83" s="26">
        <v>0</v>
      </c>
      <c r="BK83" s="26">
        <v>0</v>
      </c>
      <c r="BL83" s="26">
        <v>75472</v>
      </c>
      <c r="BM83" s="26">
        <v>77320</v>
      </c>
      <c r="BN83" s="26">
        <v>113626</v>
      </c>
      <c r="BO83" s="26">
        <v>0</v>
      </c>
      <c r="BP83" s="26">
        <v>0</v>
      </c>
      <c r="BQ83" s="26">
        <v>0</v>
      </c>
      <c r="BR83" s="26">
        <v>0</v>
      </c>
      <c r="BS83" s="26">
        <v>0</v>
      </c>
      <c r="BT83" s="26">
        <v>0</v>
      </c>
      <c r="BU83" s="26">
        <v>0</v>
      </c>
      <c r="BV83" s="26">
        <v>539</v>
      </c>
      <c r="BW83" s="26">
        <v>0</v>
      </c>
      <c r="BX83" s="26">
        <v>0</v>
      </c>
      <c r="BY83" s="26">
        <v>0</v>
      </c>
      <c r="BZ83" s="26">
        <v>0</v>
      </c>
      <c r="CA83" s="26">
        <v>0</v>
      </c>
      <c r="CB83" s="26">
        <v>0</v>
      </c>
      <c r="CC83" s="26">
        <v>-37</v>
      </c>
      <c r="CD83" s="31">
        <v>2007693</v>
      </c>
      <c r="CE83" s="28">
        <f t="shared" si="16"/>
        <v>2380510</v>
      </c>
    </row>
    <row r="84" spans="1:84" x14ac:dyDescent="0.3">
      <c r="A84" s="35" t="s">
        <v>284</v>
      </c>
      <c r="B84" s="16"/>
      <c r="C84" s="20">
        <v>0</v>
      </c>
      <c r="D84" s="20">
        <v>0</v>
      </c>
      <c r="E84" s="20">
        <v>0</v>
      </c>
      <c r="F84" s="20">
        <v>0</v>
      </c>
      <c r="G84" s="20">
        <v>0</v>
      </c>
      <c r="H84" s="20">
        <v>0</v>
      </c>
      <c r="I84" s="20">
        <v>0</v>
      </c>
      <c r="J84" s="20">
        <v>0</v>
      </c>
      <c r="K84" s="20">
        <v>0</v>
      </c>
      <c r="L84" s="20">
        <v>0</v>
      </c>
      <c r="M84" s="20">
        <v>0</v>
      </c>
      <c r="N84" s="20">
        <v>0</v>
      </c>
      <c r="O84" s="20">
        <v>0</v>
      </c>
      <c r="P84" s="20">
        <v>0</v>
      </c>
      <c r="Q84" s="20">
        <v>0</v>
      </c>
      <c r="R84" s="20">
        <v>0</v>
      </c>
      <c r="S84" s="20">
        <v>0</v>
      </c>
      <c r="T84" s="20">
        <v>0</v>
      </c>
      <c r="U84" s="20">
        <v>0</v>
      </c>
      <c r="V84" s="20">
        <v>0</v>
      </c>
      <c r="W84" s="20">
        <v>0</v>
      </c>
      <c r="X84" s="20">
        <v>0</v>
      </c>
      <c r="Y84" s="20">
        <v>0</v>
      </c>
      <c r="Z84" s="20">
        <v>0</v>
      </c>
      <c r="AA84" s="20">
        <v>0</v>
      </c>
      <c r="AB84" s="20">
        <v>0</v>
      </c>
      <c r="AC84" s="20">
        <v>0</v>
      </c>
      <c r="AD84" s="20">
        <v>0</v>
      </c>
      <c r="AE84" s="20">
        <v>0</v>
      </c>
      <c r="AF84" s="20">
        <v>0</v>
      </c>
      <c r="AG84" s="20">
        <v>0</v>
      </c>
      <c r="AH84" s="20">
        <v>0</v>
      </c>
      <c r="AI84" s="20">
        <v>0</v>
      </c>
      <c r="AJ84" s="20">
        <v>0</v>
      </c>
      <c r="AK84" s="20">
        <v>0</v>
      </c>
      <c r="AL84" s="20">
        <v>0</v>
      </c>
      <c r="AM84" s="20">
        <v>0</v>
      </c>
      <c r="AN84" s="20">
        <v>0</v>
      </c>
      <c r="AO84" s="20">
        <v>0</v>
      </c>
      <c r="AP84" s="20">
        <v>0</v>
      </c>
      <c r="AQ84" s="20">
        <v>0</v>
      </c>
      <c r="AR84" s="20">
        <v>0</v>
      </c>
      <c r="AS84" s="20">
        <v>0</v>
      </c>
      <c r="AT84" s="20">
        <v>0</v>
      </c>
      <c r="AU84" s="20">
        <v>0</v>
      </c>
      <c r="AV84" s="20">
        <v>0</v>
      </c>
      <c r="AW84" s="20">
        <v>0</v>
      </c>
      <c r="AX84" s="20">
        <v>0</v>
      </c>
      <c r="AY84" s="20">
        <v>0</v>
      </c>
      <c r="AZ84" s="20">
        <v>0</v>
      </c>
      <c r="BA84" s="20">
        <v>0</v>
      </c>
      <c r="BB84" s="20">
        <v>0</v>
      </c>
      <c r="BC84" s="20">
        <v>0</v>
      </c>
      <c r="BD84" s="20">
        <v>0</v>
      </c>
      <c r="BE84" s="20">
        <v>0</v>
      </c>
      <c r="BF84" s="20">
        <v>0</v>
      </c>
      <c r="BG84" s="20">
        <v>0</v>
      </c>
      <c r="BH84" s="20">
        <v>0</v>
      </c>
      <c r="BI84" s="20">
        <v>0</v>
      </c>
      <c r="BJ84" s="20">
        <v>0</v>
      </c>
      <c r="BK84" s="20">
        <v>0</v>
      </c>
      <c r="BL84" s="20">
        <v>0</v>
      </c>
      <c r="BM84" s="20">
        <v>0</v>
      </c>
      <c r="BN84" s="20">
        <v>0</v>
      </c>
      <c r="BO84" s="20">
        <v>0</v>
      </c>
      <c r="BP84" s="20">
        <v>0</v>
      </c>
      <c r="BQ84" s="20">
        <v>0</v>
      </c>
      <c r="BR84" s="20">
        <v>0</v>
      </c>
      <c r="BS84" s="20">
        <v>0</v>
      </c>
      <c r="BT84" s="20">
        <v>0</v>
      </c>
      <c r="BU84" s="20">
        <v>0</v>
      </c>
      <c r="BV84" s="20">
        <v>0</v>
      </c>
      <c r="BW84" s="20">
        <v>0</v>
      </c>
      <c r="BX84" s="20">
        <v>0</v>
      </c>
      <c r="BY84" s="20">
        <v>0</v>
      </c>
      <c r="BZ84" s="20">
        <v>0</v>
      </c>
      <c r="CA84" s="20">
        <v>0</v>
      </c>
      <c r="CB84" s="20">
        <v>0</v>
      </c>
      <c r="CC84" s="20">
        <v>0</v>
      </c>
      <c r="CD84" s="31">
        <v>0</v>
      </c>
      <c r="CE84" s="28">
        <f t="shared" si="16"/>
        <v>0</v>
      </c>
    </row>
    <row r="85" spans="1:84" x14ac:dyDescent="0.3">
      <c r="A85" s="35" t="s">
        <v>285</v>
      </c>
      <c r="B85" s="28"/>
      <c r="C85" s="28">
        <f t="shared" ref="C85:AH85" si="17">SUM(C61:C69)-C84</f>
        <v>0</v>
      </c>
      <c r="D85" s="28">
        <f t="shared" si="17"/>
        <v>0</v>
      </c>
      <c r="E85" s="28">
        <f t="shared" si="17"/>
        <v>2102355</v>
      </c>
      <c r="F85" s="28">
        <f t="shared" si="17"/>
        <v>0</v>
      </c>
      <c r="G85" s="28">
        <f t="shared" si="17"/>
        <v>0</v>
      </c>
      <c r="H85" s="28">
        <f t="shared" si="17"/>
        <v>0</v>
      </c>
      <c r="I85" s="28">
        <f t="shared" si="17"/>
        <v>0</v>
      </c>
      <c r="J85" s="28">
        <f t="shared" si="17"/>
        <v>2895</v>
      </c>
      <c r="K85" s="28">
        <f t="shared" si="17"/>
        <v>0</v>
      </c>
      <c r="L85" s="28">
        <f t="shared" si="17"/>
        <v>0</v>
      </c>
      <c r="M85" s="28">
        <f t="shared" si="17"/>
        <v>0</v>
      </c>
      <c r="N85" s="28">
        <f t="shared" si="17"/>
        <v>0</v>
      </c>
      <c r="O85" s="28">
        <f t="shared" si="17"/>
        <v>1707743</v>
      </c>
      <c r="P85" s="28">
        <f t="shared" si="17"/>
        <v>1418308</v>
      </c>
      <c r="Q85" s="28">
        <f t="shared" si="17"/>
        <v>67</v>
      </c>
      <c r="R85" s="28">
        <f t="shared" si="17"/>
        <v>1054279</v>
      </c>
      <c r="S85" s="28">
        <f t="shared" si="17"/>
        <v>87867</v>
      </c>
      <c r="T85" s="28">
        <f t="shared" si="17"/>
        <v>0</v>
      </c>
      <c r="U85" s="28">
        <f t="shared" si="17"/>
        <v>1420018</v>
      </c>
      <c r="V85" s="28">
        <f t="shared" si="17"/>
        <v>1154</v>
      </c>
      <c r="W85" s="28">
        <f t="shared" si="17"/>
        <v>0</v>
      </c>
      <c r="X85" s="28">
        <f t="shared" si="17"/>
        <v>0</v>
      </c>
      <c r="Y85" s="28">
        <f t="shared" si="17"/>
        <v>1631929</v>
      </c>
      <c r="Z85" s="28">
        <f t="shared" si="17"/>
        <v>0</v>
      </c>
      <c r="AA85" s="28">
        <f t="shared" si="17"/>
        <v>0</v>
      </c>
      <c r="AB85" s="28">
        <f t="shared" si="17"/>
        <v>536991</v>
      </c>
      <c r="AC85" s="28">
        <f t="shared" si="17"/>
        <v>318758</v>
      </c>
      <c r="AD85" s="28">
        <f t="shared" si="17"/>
        <v>0</v>
      </c>
      <c r="AE85" s="28">
        <f t="shared" si="17"/>
        <v>598941</v>
      </c>
      <c r="AF85" s="28">
        <f t="shared" si="17"/>
        <v>0</v>
      </c>
      <c r="AG85" s="28">
        <f t="shared" si="17"/>
        <v>2624505</v>
      </c>
      <c r="AH85" s="28">
        <f t="shared" si="17"/>
        <v>732698</v>
      </c>
      <c r="AI85" s="28">
        <f t="shared" ref="AI85:BN85" si="18">SUM(AI61:AI69)-AI84</f>
        <v>0</v>
      </c>
      <c r="AJ85" s="28">
        <f t="shared" si="18"/>
        <v>0</v>
      </c>
      <c r="AK85" s="28">
        <f t="shared" si="18"/>
        <v>0</v>
      </c>
      <c r="AL85" s="28">
        <f t="shared" si="18"/>
        <v>0</v>
      </c>
      <c r="AM85" s="28">
        <f t="shared" si="18"/>
        <v>0</v>
      </c>
      <c r="AN85" s="28">
        <f t="shared" si="18"/>
        <v>0</v>
      </c>
      <c r="AO85" s="28">
        <f t="shared" si="18"/>
        <v>0</v>
      </c>
      <c r="AP85" s="28">
        <f t="shared" si="18"/>
        <v>0</v>
      </c>
      <c r="AQ85" s="28">
        <f t="shared" si="18"/>
        <v>0</v>
      </c>
      <c r="AR85" s="28">
        <f t="shared" si="18"/>
        <v>0</v>
      </c>
      <c r="AS85" s="28">
        <f t="shared" si="18"/>
        <v>0</v>
      </c>
      <c r="AT85" s="28">
        <f t="shared" si="18"/>
        <v>0</v>
      </c>
      <c r="AU85" s="28">
        <f t="shared" si="18"/>
        <v>0</v>
      </c>
      <c r="AV85" s="28">
        <f t="shared" si="18"/>
        <v>470840</v>
      </c>
      <c r="AW85" s="28">
        <f t="shared" si="18"/>
        <v>0</v>
      </c>
      <c r="AX85" s="28">
        <f t="shared" si="18"/>
        <v>0</v>
      </c>
      <c r="AY85" s="28">
        <f t="shared" si="18"/>
        <v>597</v>
      </c>
      <c r="AZ85" s="28">
        <f t="shared" si="18"/>
        <v>556341</v>
      </c>
      <c r="BA85" s="28">
        <f t="shared" si="18"/>
        <v>9137</v>
      </c>
      <c r="BB85" s="28">
        <f t="shared" si="18"/>
        <v>0</v>
      </c>
      <c r="BC85" s="28">
        <f t="shared" si="18"/>
        <v>0</v>
      </c>
      <c r="BD85" s="28">
        <f t="shared" si="18"/>
        <v>162779</v>
      </c>
      <c r="BE85" s="28">
        <f t="shared" si="18"/>
        <v>997714</v>
      </c>
      <c r="BF85" s="28">
        <f t="shared" si="18"/>
        <v>575438</v>
      </c>
      <c r="BG85" s="28">
        <f t="shared" si="18"/>
        <v>0</v>
      </c>
      <c r="BH85" s="28">
        <f t="shared" si="18"/>
        <v>0</v>
      </c>
      <c r="BI85" s="28">
        <f t="shared" si="18"/>
        <v>0</v>
      </c>
      <c r="BJ85" s="28">
        <f t="shared" si="18"/>
        <v>0</v>
      </c>
      <c r="BK85" s="28">
        <f t="shared" si="18"/>
        <v>356585</v>
      </c>
      <c r="BL85" s="28">
        <f t="shared" si="18"/>
        <v>415328</v>
      </c>
      <c r="BM85" s="28">
        <f t="shared" si="18"/>
        <v>1562420</v>
      </c>
      <c r="BN85" s="28">
        <f t="shared" si="18"/>
        <v>1006899</v>
      </c>
      <c r="BO85" s="28">
        <f t="shared" ref="BO85:CD85" si="19">SUM(BO61:BO69)-BO84</f>
        <v>0</v>
      </c>
      <c r="BP85" s="28">
        <f t="shared" si="19"/>
        <v>0</v>
      </c>
      <c r="BQ85" s="28">
        <f t="shared" si="19"/>
        <v>0</v>
      </c>
      <c r="BR85" s="28">
        <f t="shared" si="19"/>
        <v>0</v>
      </c>
      <c r="BS85" s="28">
        <f t="shared" si="19"/>
        <v>0</v>
      </c>
      <c r="BT85" s="28">
        <f t="shared" si="19"/>
        <v>0</v>
      </c>
      <c r="BU85" s="28">
        <f t="shared" si="19"/>
        <v>0</v>
      </c>
      <c r="BV85" s="28">
        <f t="shared" si="19"/>
        <v>562210</v>
      </c>
      <c r="BW85" s="28">
        <f t="shared" si="19"/>
        <v>0</v>
      </c>
      <c r="BX85" s="28">
        <f t="shared" si="19"/>
        <v>0</v>
      </c>
      <c r="BY85" s="28">
        <f t="shared" si="19"/>
        <v>117481</v>
      </c>
      <c r="BZ85" s="28">
        <f t="shared" si="19"/>
        <v>0</v>
      </c>
      <c r="CA85" s="28">
        <f t="shared" si="19"/>
        <v>0</v>
      </c>
      <c r="CB85" s="28">
        <f t="shared" si="19"/>
        <v>0</v>
      </c>
      <c r="CC85" s="28">
        <f t="shared" si="19"/>
        <v>35272</v>
      </c>
      <c r="CD85" s="28">
        <f t="shared" si="19"/>
        <v>2303636</v>
      </c>
      <c r="CE85" s="28">
        <f t="shared" si="16"/>
        <v>23371185</v>
      </c>
    </row>
    <row r="86" spans="1:84" x14ac:dyDescent="0.3">
      <c r="A86" s="35" t="s">
        <v>286</v>
      </c>
      <c r="B86" s="28"/>
      <c r="C86" s="25" t="s">
        <v>248</v>
      </c>
      <c r="D86" s="25" t="s">
        <v>248</v>
      </c>
      <c r="E86" s="25" t="s">
        <v>248</v>
      </c>
      <c r="F86" s="25" t="s">
        <v>248</v>
      </c>
      <c r="G86" s="25" t="s">
        <v>248</v>
      </c>
      <c r="H86" s="25" t="s">
        <v>248</v>
      </c>
      <c r="I86" s="25" t="s">
        <v>248</v>
      </c>
      <c r="J86" s="25" t="s">
        <v>248</v>
      </c>
      <c r="K86" s="32" t="s">
        <v>248</v>
      </c>
      <c r="L86" s="25" t="s">
        <v>248</v>
      </c>
      <c r="M86" s="25" t="s">
        <v>248</v>
      </c>
      <c r="N86" s="25" t="s">
        <v>248</v>
      </c>
      <c r="O86" s="25" t="s">
        <v>248</v>
      </c>
      <c r="P86" s="25" t="s">
        <v>248</v>
      </c>
      <c r="Q86" s="25" t="s">
        <v>248</v>
      </c>
      <c r="R86" s="25" t="s">
        <v>248</v>
      </c>
      <c r="S86" s="25" t="s">
        <v>248</v>
      </c>
      <c r="T86" s="25" t="s">
        <v>248</v>
      </c>
      <c r="U86" s="25" t="s">
        <v>248</v>
      </c>
      <c r="V86" s="25" t="s">
        <v>248</v>
      </c>
      <c r="W86" s="25" t="s">
        <v>248</v>
      </c>
      <c r="X86" s="25" t="s">
        <v>248</v>
      </c>
      <c r="Y86" s="25" t="s">
        <v>248</v>
      </c>
      <c r="Z86" s="25" t="s">
        <v>248</v>
      </c>
      <c r="AA86" s="25" t="s">
        <v>248</v>
      </c>
      <c r="AB86" s="25" t="s">
        <v>248</v>
      </c>
      <c r="AC86" s="25" t="s">
        <v>248</v>
      </c>
      <c r="AD86" s="25" t="s">
        <v>248</v>
      </c>
      <c r="AE86" s="25" t="s">
        <v>248</v>
      </c>
      <c r="AF86" s="25" t="s">
        <v>248</v>
      </c>
      <c r="AG86" s="25" t="s">
        <v>248</v>
      </c>
      <c r="AH86" s="25" t="s">
        <v>248</v>
      </c>
      <c r="AI86" s="25" t="s">
        <v>248</v>
      </c>
      <c r="AJ86" s="25" t="s">
        <v>248</v>
      </c>
      <c r="AK86" s="25" t="s">
        <v>248</v>
      </c>
      <c r="AL86" s="25" t="s">
        <v>248</v>
      </c>
      <c r="AM86" s="25" t="s">
        <v>248</v>
      </c>
      <c r="AN86" s="25" t="s">
        <v>248</v>
      </c>
      <c r="AO86" s="25" t="s">
        <v>248</v>
      </c>
      <c r="AP86" s="25" t="s">
        <v>248</v>
      </c>
      <c r="AQ86" s="25" t="s">
        <v>248</v>
      </c>
      <c r="AR86" s="25" t="s">
        <v>248</v>
      </c>
      <c r="AS86" s="25" t="s">
        <v>248</v>
      </c>
      <c r="AT86" s="25" t="s">
        <v>248</v>
      </c>
      <c r="AU86" s="25" t="s">
        <v>248</v>
      </c>
      <c r="AV86" s="25" t="s">
        <v>248</v>
      </c>
      <c r="AW86" s="25" t="s">
        <v>248</v>
      </c>
      <c r="AX86" s="25" t="s">
        <v>248</v>
      </c>
      <c r="AY86" s="25" t="s">
        <v>248</v>
      </c>
      <c r="AZ86" s="25" t="s">
        <v>248</v>
      </c>
      <c r="BA86" s="25" t="s">
        <v>248</v>
      </c>
      <c r="BB86" s="25" t="s">
        <v>248</v>
      </c>
      <c r="BC86" s="25" t="s">
        <v>248</v>
      </c>
      <c r="BD86" s="25" t="s">
        <v>248</v>
      </c>
      <c r="BE86" s="25" t="s">
        <v>248</v>
      </c>
      <c r="BF86" s="25" t="s">
        <v>248</v>
      </c>
      <c r="BG86" s="25" t="s">
        <v>248</v>
      </c>
      <c r="BH86" s="25" t="s">
        <v>248</v>
      </c>
      <c r="BI86" s="25" t="s">
        <v>248</v>
      </c>
      <c r="BJ86" s="25" t="s">
        <v>248</v>
      </c>
      <c r="BK86" s="25" t="s">
        <v>248</v>
      </c>
      <c r="BL86" s="25" t="s">
        <v>248</v>
      </c>
      <c r="BM86" s="25" t="s">
        <v>248</v>
      </c>
      <c r="BN86" s="25" t="s">
        <v>248</v>
      </c>
      <c r="BO86" s="25" t="s">
        <v>248</v>
      </c>
      <c r="BP86" s="25" t="s">
        <v>248</v>
      </c>
      <c r="BQ86" s="25" t="s">
        <v>248</v>
      </c>
      <c r="BR86" s="25" t="s">
        <v>248</v>
      </c>
      <c r="BS86" s="25" t="s">
        <v>248</v>
      </c>
      <c r="BT86" s="25" t="s">
        <v>248</v>
      </c>
      <c r="BU86" s="25" t="s">
        <v>248</v>
      </c>
      <c r="BV86" s="25" t="s">
        <v>248</v>
      </c>
      <c r="BW86" s="25" t="s">
        <v>248</v>
      </c>
      <c r="BX86" s="25" t="s">
        <v>248</v>
      </c>
      <c r="BY86" s="25" t="s">
        <v>248</v>
      </c>
      <c r="BZ86" s="25" t="s">
        <v>248</v>
      </c>
      <c r="CA86" s="25" t="s">
        <v>248</v>
      </c>
      <c r="CB86" s="25" t="s">
        <v>248</v>
      </c>
      <c r="CC86" s="25" t="s">
        <v>248</v>
      </c>
      <c r="CD86" s="25" t="s">
        <v>248</v>
      </c>
      <c r="CE86" s="31">
        <v>1579371</v>
      </c>
    </row>
    <row r="87" spans="1:84" x14ac:dyDescent="0.3">
      <c r="A87" s="35" t="s">
        <v>287</v>
      </c>
      <c r="B87" s="16"/>
      <c r="C87" s="20">
        <v>0</v>
      </c>
      <c r="D87" s="20">
        <v>0</v>
      </c>
      <c r="E87" s="20">
        <v>1564580</v>
      </c>
      <c r="F87" s="20">
        <v>0</v>
      </c>
      <c r="G87" s="20">
        <v>0</v>
      </c>
      <c r="H87" s="20">
        <v>0</v>
      </c>
      <c r="I87" s="20">
        <v>0</v>
      </c>
      <c r="J87" s="20">
        <v>1199293</v>
      </c>
      <c r="K87" s="20">
        <v>0</v>
      </c>
      <c r="L87" s="20">
        <v>0</v>
      </c>
      <c r="M87" s="20">
        <v>0</v>
      </c>
      <c r="N87" s="20">
        <v>0</v>
      </c>
      <c r="O87" s="20">
        <v>4608590</v>
      </c>
      <c r="P87" s="20">
        <v>1752422</v>
      </c>
      <c r="Q87" s="20">
        <v>0</v>
      </c>
      <c r="R87" s="20">
        <v>846717</v>
      </c>
      <c r="S87" s="20">
        <v>0</v>
      </c>
      <c r="T87" s="20">
        <v>0</v>
      </c>
      <c r="U87" s="20">
        <v>1225961</v>
      </c>
      <c r="V87" s="20">
        <v>0</v>
      </c>
      <c r="W87" s="20">
        <v>0</v>
      </c>
      <c r="X87" s="20">
        <v>1650</v>
      </c>
      <c r="Y87" s="20">
        <v>46643</v>
      </c>
      <c r="Z87" s="20">
        <v>0</v>
      </c>
      <c r="AA87" s="20">
        <v>0</v>
      </c>
      <c r="AB87" s="20">
        <v>419740</v>
      </c>
      <c r="AC87" s="20">
        <v>77320</v>
      </c>
      <c r="AD87" s="20">
        <v>0</v>
      </c>
      <c r="AE87" s="20">
        <v>5745</v>
      </c>
      <c r="AF87" s="20">
        <v>0</v>
      </c>
      <c r="AG87" s="20">
        <v>6031</v>
      </c>
      <c r="AH87" s="20">
        <v>22203</v>
      </c>
      <c r="AI87" s="20">
        <v>0</v>
      </c>
      <c r="AJ87" s="20">
        <v>0</v>
      </c>
      <c r="AK87" s="20">
        <v>0</v>
      </c>
      <c r="AL87" s="20">
        <v>0</v>
      </c>
      <c r="AM87" s="20">
        <v>0</v>
      </c>
      <c r="AN87" s="20">
        <v>0</v>
      </c>
      <c r="AO87" s="20">
        <v>0</v>
      </c>
      <c r="AP87" s="20">
        <v>0</v>
      </c>
      <c r="AQ87" s="20">
        <v>0</v>
      </c>
      <c r="AR87" s="20">
        <v>0</v>
      </c>
      <c r="AS87" s="20">
        <v>0</v>
      </c>
      <c r="AT87" s="20">
        <v>0</v>
      </c>
      <c r="AU87" s="20">
        <v>0</v>
      </c>
      <c r="AV87" s="20">
        <v>0</v>
      </c>
      <c r="AW87" s="25" t="s">
        <v>248</v>
      </c>
      <c r="AX87" s="25" t="s">
        <v>248</v>
      </c>
      <c r="AY87" s="25" t="s">
        <v>248</v>
      </c>
      <c r="AZ87" s="25" t="s">
        <v>248</v>
      </c>
      <c r="BA87" s="25" t="s">
        <v>248</v>
      </c>
      <c r="BB87" s="25" t="s">
        <v>248</v>
      </c>
      <c r="BC87" s="25" t="s">
        <v>248</v>
      </c>
      <c r="BD87" s="25" t="s">
        <v>248</v>
      </c>
      <c r="BE87" s="25" t="s">
        <v>248</v>
      </c>
      <c r="BF87" s="25" t="s">
        <v>248</v>
      </c>
      <c r="BG87" s="25" t="s">
        <v>248</v>
      </c>
      <c r="BH87" s="25" t="s">
        <v>248</v>
      </c>
      <c r="BI87" s="25" t="s">
        <v>248</v>
      </c>
      <c r="BJ87" s="25" t="s">
        <v>248</v>
      </c>
      <c r="BK87" s="25" t="s">
        <v>248</v>
      </c>
      <c r="BL87" s="25" t="s">
        <v>248</v>
      </c>
      <c r="BM87" s="25" t="s">
        <v>248</v>
      </c>
      <c r="BN87" s="25" t="s">
        <v>248</v>
      </c>
      <c r="BO87" s="25" t="s">
        <v>248</v>
      </c>
      <c r="BP87" s="25" t="s">
        <v>248</v>
      </c>
      <c r="BQ87" s="25" t="s">
        <v>248</v>
      </c>
      <c r="BR87" s="25" t="s">
        <v>248</v>
      </c>
      <c r="BS87" s="25" t="s">
        <v>248</v>
      </c>
      <c r="BT87" s="25" t="s">
        <v>248</v>
      </c>
      <c r="BU87" s="25" t="s">
        <v>248</v>
      </c>
      <c r="BV87" s="25" t="s">
        <v>248</v>
      </c>
      <c r="BW87" s="25" t="s">
        <v>248</v>
      </c>
      <c r="BX87" s="25" t="s">
        <v>248</v>
      </c>
      <c r="BY87" s="25" t="s">
        <v>248</v>
      </c>
      <c r="BZ87" s="25" t="s">
        <v>248</v>
      </c>
      <c r="CA87" s="25" t="s">
        <v>248</v>
      </c>
      <c r="CB87" s="25" t="s">
        <v>248</v>
      </c>
      <c r="CC87" s="25" t="s">
        <v>248</v>
      </c>
      <c r="CD87" s="25" t="s">
        <v>248</v>
      </c>
      <c r="CE87" s="28">
        <f t="shared" ref="CE87:CE94" si="20">SUM(C87:CD87)</f>
        <v>11776895</v>
      </c>
    </row>
    <row r="88" spans="1:84" x14ac:dyDescent="0.3">
      <c r="A88" s="35" t="s">
        <v>288</v>
      </c>
      <c r="B88" s="16"/>
      <c r="C88" s="20">
        <v>0</v>
      </c>
      <c r="D88" s="20">
        <v>0</v>
      </c>
      <c r="E88" s="20">
        <v>280263</v>
      </c>
      <c r="F88" s="20">
        <v>0</v>
      </c>
      <c r="G88" s="20">
        <v>0</v>
      </c>
      <c r="H88" s="20">
        <v>0</v>
      </c>
      <c r="I88" s="20">
        <v>0</v>
      </c>
      <c r="J88" s="20">
        <v>10865</v>
      </c>
      <c r="K88" s="20">
        <v>0</v>
      </c>
      <c r="L88" s="20">
        <v>0</v>
      </c>
      <c r="M88" s="20">
        <v>0</v>
      </c>
      <c r="N88" s="20">
        <v>0</v>
      </c>
      <c r="O88" s="20">
        <v>138224</v>
      </c>
      <c r="P88" s="20">
        <v>2659227</v>
      </c>
      <c r="Q88" s="20">
        <v>0</v>
      </c>
      <c r="R88" s="20">
        <v>2384583</v>
      </c>
      <c r="S88" s="20">
        <v>247</v>
      </c>
      <c r="T88" s="20">
        <v>0</v>
      </c>
      <c r="U88" s="20">
        <v>2971077</v>
      </c>
      <c r="V88" s="20">
        <v>342</v>
      </c>
      <c r="W88" s="20">
        <v>0</v>
      </c>
      <c r="X88" s="20">
        <v>4549</v>
      </c>
      <c r="Y88" s="20">
        <v>6854401</v>
      </c>
      <c r="Z88" s="20">
        <v>0</v>
      </c>
      <c r="AA88" s="20">
        <v>0</v>
      </c>
      <c r="AB88" s="20">
        <v>630045</v>
      </c>
      <c r="AC88" s="20">
        <v>135952</v>
      </c>
      <c r="AD88" s="20">
        <v>0</v>
      </c>
      <c r="AE88" s="20">
        <v>1063314</v>
      </c>
      <c r="AF88" s="20">
        <v>0</v>
      </c>
      <c r="AG88" s="20">
        <v>10108658</v>
      </c>
      <c r="AH88" s="20">
        <v>1068393</v>
      </c>
      <c r="AI88" s="20">
        <v>0</v>
      </c>
      <c r="AJ88" s="20">
        <v>0</v>
      </c>
      <c r="AK88" s="20">
        <v>0</v>
      </c>
      <c r="AL88" s="20">
        <v>0</v>
      </c>
      <c r="AM88" s="20">
        <v>0</v>
      </c>
      <c r="AN88" s="20">
        <v>0</v>
      </c>
      <c r="AO88" s="20">
        <v>0</v>
      </c>
      <c r="AP88" s="20">
        <v>0</v>
      </c>
      <c r="AQ88" s="20">
        <v>0</v>
      </c>
      <c r="AR88" s="20">
        <v>0</v>
      </c>
      <c r="AS88" s="20">
        <v>0</v>
      </c>
      <c r="AT88" s="20">
        <v>0</v>
      </c>
      <c r="AU88" s="20">
        <v>0</v>
      </c>
      <c r="AV88" s="20">
        <v>742057</v>
      </c>
      <c r="AW88" s="25" t="s">
        <v>248</v>
      </c>
      <c r="AX88" s="25" t="s">
        <v>248</v>
      </c>
      <c r="AY88" s="25" t="s">
        <v>248</v>
      </c>
      <c r="AZ88" s="25" t="s">
        <v>248</v>
      </c>
      <c r="BA88" s="25" t="s">
        <v>248</v>
      </c>
      <c r="BB88" s="25" t="s">
        <v>248</v>
      </c>
      <c r="BC88" s="25" t="s">
        <v>248</v>
      </c>
      <c r="BD88" s="25" t="s">
        <v>248</v>
      </c>
      <c r="BE88" s="25" t="s">
        <v>248</v>
      </c>
      <c r="BF88" s="25" t="s">
        <v>248</v>
      </c>
      <c r="BG88" s="25" t="s">
        <v>248</v>
      </c>
      <c r="BH88" s="25" t="s">
        <v>248</v>
      </c>
      <c r="BI88" s="25" t="s">
        <v>248</v>
      </c>
      <c r="BJ88" s="25" t="s">
        <v>248</v>
      </c>
      <c r="BK88" s="25" t="s">
        <v>248</v>
      </c>
      <c r="BL88" s="25" t="s">
        <v>248</v>
      </c>
      <c r="BM88" s="25" t="s">
        <v>248</v>
      </c>
      <c r="BN88" s="25" t="s">
        <v>248</v>
      </c>
      <c r="BO88" s="25" t="s">
        <v>248</v>
      </c>
      <c r="BP88" s="25" t="s">
        <v>248</v>
      </c>
      <c r="BQ88" s="25" t="s">
        <v>248</v>
      </c>
      <c r="BR88" s="25" t="s">
        <v>248</v>
      </c>
      <c r="BS88" s="25" t="s">
        <v>248</v>
      </c>
      <c r="BT88" s="25" t="s">
        <v>248</v>
      </c>
      <c r="BU88" s="25" t="s">
        <v>248</v>
      </c>
      <c r="BV88" s="25" t="s">
        <v>248</v>
      </c>
      <c r="BW88" s="25" t="s">
        <v>248</v>
      </c>
      <c r="BX88" s="25" t="s">
        <v>248</v>
      </c>
      <c r="BY88" s="25" t="s">
        <v>248</v>
      </c>
      <c r="BZ88" s="25" t="s">
        <v>248</v>
      </c>
      <c r="CA88" s="25" t="s">
        <v>248</v>
      </c>
      <c r="CB88" s="25" t="s">
        <v>248</v>
      </c>
      <c r="CC88" s="25" t="s">
        <v>248</v>
      </c>
      <c r="CD88" s="25" t="s">
        <v>248</v>
      </c>
      <c r="CE88" s="28">
        <f t="shared" si="20"/>
        <v>29052197</v>
      </c>
    </row>
    <row r="89" spans="1:84" x14ac:dyDescent="0.3">
      <c r="A89" s="22" t="s">
        <v>289</v>
      </c>
      <c r="B89" s="16"/>
      <c r="C89" s="28">
        <f t="shared" ref="C89:AV89" si="21">C87+C88</f>
        <v>0</v>
      </c>
      <c r="D89" s="28">
        <f t="shared" si="21"/>
        <v>0</v>
      </c>
      <c r="E89" s="28">
        <f t="shared" si="21"/>
        <v>1844843</v>
      </c>
      <c r="F89" s="28">
        <f t="shared" si="21"/>
        <v>0</v>
      </c>
      <c r="G89" s="28">
        <f t="shared" si="21"/>
        <v>0</v>
      </c>
      <c r="H89" s="28">
        <f t="shared" si="21"/>
        <v>0</v>
      </c>
      <c r="I89" s="28">
        <f t="shared" si="21"/>
        <v>0</v>
      </c>
      <c r="J89" s="28">
        <f t="shared" si="21"/>
        <v>1210158</v>
      </c>
      <c r="K89" s="28">
        <f t="shared" si="21"/>
        <v>0</v>
      </c>
      <c r="L89" s="28">
        <f t="shared" si="21"/>
        <v>0</v>
      </c>
      <c r="M89" s="28">
        <f t="shared" si="21"/>
        <v>0</v>
      </c>
      <c r="N89" s="28">
        <f t="shared" si="21"/>
        <v>0</v>
      </c>
      <c r="O89" s="28">
        <f t="shared" si="21"/>
        <v>4746814</v>
      </c>
      <c r="P89" s="28">
        <f t="shared" si="21"/>
        <v>4411649</v>
      </c>
      <c r="Q89" s="28">
        <f t="shared" si="21"/>
        <v>0</v>
      </c>
      <c r="R89" s="28">
        <f t="shared" si="21"/>
        <v>3231300</v>
      </c>
      <c r="S89" s="28">
        <f t="shared" si="21"/>
        <v>247</v>
      </c>
      <c r="T89" s="28">
        <f t="shared" si="21"/>
        <v>0</v>
      </c>
      <c r="U89" s="28">
        <f t="shared" si="21"/>
        <v>4197038</v>
      </c>
      <c r="V89" s="28">
        <f t="shared" si="21"/>
        <v>342</v>
      </c>
      <c r="W89" s="28">
        <f t="shared" si="21"/>
        <v>0</v>
      </c>
      <c r="X89" s="28">
        <f t="shared" si="21"/>
        <v>6199</v>
      </c>
      <c r="Y89" s="28">
        <f t="shared" si="21"/>
        <v>6901044</v>
      </c>
      <c r="Z89" s="28">
        <f t="shared" si="21"/>
        <v>0</v>
      </c>
      <c r="AA89" s="28">
        <f t="shared" si="21"/>
        <v>0</v>
      </c>
      <c r="AB89" s="28">
        <f t="shared" si="21"/>
        <v>1049785</v>
      </c>
      <c r="AC89" s="28">
        <f t="shared" si="21"/>
        <v>213272</v>
      </c>
      <c r="AD89" s="28">
        <f t="shared" si="21"/>
        <v>0</v>
      </c>
      <c r="AE89" s="28">
        <f t="shared" si="21"/>
        <v>1069059</v>
      </c>
      <c r="AF89" s="28">
        <f t="shared" si="21"/>
        <v>0</v>
      </c>
      <c r="AG89" s="28">
        <f t="shared" si="21"/>
        <v>10114689</v>
      </c>
      <c r="AH89" s="28">
        <f t="shared" si="21"/>
        <v>1090596</v>
      </c>
      <c r="AI89" s="28">
        <f t="shared" si="21"/>
        <v>0</v>
      </c>
      <c r="AJ89" s="28">
        <f t="shared" si="21"/>
        <v>0</v>
      </c>
      <c r="AK89" s="28">
        <f t="shared" si="21"/>
        <v>0</v>
      </c>
      <c r="AL89" s="28">
        <f t="shared" si="21"/>
        <v>0</v>
      </c>
      <c r="AM89" s="28">
        <f t="shared" si="21"/>
        <v>0</v>
      </c>
      <c r="AN89" s="28">
        <f t="shared" si="21"/>
        <v>0</v>
      </c>
      <c r="AO89" s="28">
        <f t="shared" si="21"/>
        <v>0</v>
      </c>
      <c r="AP89" s="28">
        <f t="shared" si="21"/>
        <v>0</v>
      </c>
      <c r="AQ89" s="28">
        <f t="shared" si="21"/>
        <v>0</v>
      </c>
      <c r="AR89" s="28">
        <f t="shared" si="21"/>
        <v>0</v>
      </c>
      <c r="AS89" s="28">
        <f t="shared" si="21"/>
        <v>0</v>
      </c>
      <c r="AT89" s="28">
        <f t="shared" si="21"/>
        <v>0</v>
      </c>
      <c r="AU89" s="28">
        <f t="shared" si="21"/>
        <v>0</v>
      </c>
      <c r="AV89" s="28">
        <f t="shared" si="21"/>
        <v>742057</v>
      </c>
      <c r="AW89" s="25" t="s">
        <v>248</v>
      </c>
      <c r="AX89" s="25" t="s">
        <v>248</v>
      </c>
      <c r="AY89" s="25" t="s">
        <v>248</v>
      </c>
      <c r="AZ89" s="25" t="s">
        <v>248</v>
      </c>
      <c r="BA89" s="25" t="s">
        <v>248</v>
      </c>
      <c r="BB89" s="25" t="s">
        <v>248</v>
      </c>
      <c r="BC89" s="25" t="s">
        <v>248</v>
      </c>
      <c r="BD89" s="25" t="s">
        <v>248</v>
      </c>
      <c r="BE89" s="25" t="s">
        <v>248</v>
      </c>
      <c r="BF89" s="25" t="s">
        <v>248</v>
      </c>
      <c r="BG89" s="25" t="s">
        <v>248</v>
      </c>
      <c r="BH89" s="25" t="s">
        <v>248</v>
      </c>
      <c r="BI89" s="25" t="s">
        <v>248</v>
      </c>
      <c r="BJ89" s="25" t="s">
        <v>248</v>
      </c>
      <c r="BK89" s="25" t="s">
        <v>248</v>
      </c>
      <c r="BL89" s="25" t="s">
        <v>248</v>
      </c>
      <c r="BM89" s="25" t="s">
        <v>248</v>
      </c>
      <c r="BN89" s="25" t="s">
        <v>248</v>
      </c>
      <c r="BO89" s="25" t="s">
        <v>248</v>
      </c>
      <c r="BP89" s="25" t="s">
        <v>248</v>
      </c>
      <c r="BQ89" s="25" t="s">
        <v>248</v>
      </c>
      <c r="BR89" s="25" t="s">
        <v>248</v>
      </c>
      <c r="BS89" s="25" t="s">
        <v>248</v>
      </c>
      <c r="BT89" s="25" t="s">
        <v>248</v>
      </c>
      <c r="BU89" s="25" t="s">
        <v>248</v>
      </c>
      <c r="BV89" s="25" t="s">
        <v>248</v>
      </c>
      <c r="BW89" s="25" t="s">
        <v>248</v>
      </c>
      <c r="BX89" s="25" t="s">
        <v>248</v>
      </c>
      <c r="BY89" s="25" t="s">
        <v>248</v>
      </c>
      <c r="BZ89" s="25" t="s">
        <v>248</v>
      </c>
      <c r="CA89" s="25" t="s">
        <v>248</v>
      </c>
      <c r="CB89" s="25" t="s">
        <v>248</v>
      </c>
      <c r="CC89" s="25" t="s">
        <v>248</v>
      </c>
      <c r="CD89" s="25" t="s">
        <v>248</v>
      </c>
      <c r="CE89" s="28">
        <f t="shared" si="20"/>
        <v>40829092</v>
      </c>
    </row>
    <row r="90" spans="1:84" x14ac:dyDescent="0.3">
      <c r="A90" s="35" t="s">
        <v>290</v>
      </c>
      <c r="B90" s="28"/>
      <c r="C90" s="20">
        <v>0</v>
      </c>
      <c r="D90" s="20">
        <v>0</v>
      </c>
      <c r="E90" s="20">
        <v>11937</v>
      </c>
      <c r="F90" s="20">
        <v>0</v>
      </c>
      <c r="G90" s="20">
        <v>0</v>
      </c>
      <c r="H90" s="20">
        <v>0</v>
      </c>
      <c r="I90" s="20">
        <v>0</v>
      </c>
      <c r="J90" s="20">
        <v>180</v>
      </c>
      <c r="K90" s="20">
        <v>0</v>
      </c>
      <c r="L90" s="20">
        <v>0</v>
      </c>
      <c r="M90" s="20">
        <v>0</v>
      </c>
      <c r="N90" s="20">
        <v>0</v>
      </c>
      <c r="O90" s="20">
        <v>4344</v>
      </c>
      <c r="P90" s="20">
        <v>4467</v>
      </c>
      <c r="Q90" s="20">
        <v>0</v>
      </c>
      <c r="R90" s="20">
        <v>0</v>
      </c>
      <c r="S90" s="20">
        <v>1190</v>
      </c>
      <c r="T90" s="20">
        <v>0</v>
      </c>
      <c r="U90" s="20">
        <v>1323</v>
      </c>
      <c r="V90" s="20">
        <v>0</v>
      </c>
      <c r="W90" s="20">
        <v>0</v>
      </c>
      <c r="X90" s="20">
        <v>0</v>
      </c>
      <c r="Y90" s="20">
        <v>3655</v>
      </c>
      <c r="Z90" s="20">
        <v>0</v>
      </c>
      <c r="AA90" s="20">
        <v>0</v>
      </c>
      <c r="AB90" s="20">
        <v>1025</v>
      </c>
      <c r="AC90" s="20">
        <v>432</v>
      </c>
      <c r="AD90" s="20">
        <v>0</v>
      </c>
      <c r="AE90" s="20">
        <v>3780</v>
      </c>
      <c r="AF90" s="20">
        <v>0</v>
      </c>
      <c r="AG90" s="20">
        <v>3281</v>
      </c>
      <c r="AH90" s="20">
        <v>2176</v>
      </c>
      <c r="AI90" s="20">
        <v>0</v>
      </c>
      <c r="AJ90" s="20">
        <v>0</v>
      </c>
      <c r="AK90" s="20">
        <v>0</v>
      </c>
      <c r="AL90" s="20">
        <v>0</v>
      </c>
      <c r="AM90" s="20">
        <v>0</v>
      </c>
      <c r="AN90" s="20">
        <v>0</v>
      </c>
      <c r="AO90" s="20">
        <v>0</v>
      </c>
      <c r="AP90" s="20">
        <v>0</v>
      </c>
      <c r="AQ90" s="20">
        <v>0</v>
      </c>
      <c r="AR90" s="20">
        <v>0</v>
      </c>
      <c r="AS90" s="20">
        <v>0</v>
      </c>
      <c r="AT90" s="20">
        <v>0</v>
      </c>
      <c r="AU90" s="20">
        <v>0</v>
      </c>
      <c r="AV90" s="20">
        <v>1120</v>
      </c>
      <c r="AW90" s="20">
        <v>0</v>
      </c>
      <c r="AX90" s="20">
        <v>0</v>
      </c>
      <c r="AY90" s="20">
        <v>0</v>
      </c>
      <c r="AZ90" s="20">
        <v>1982</v>
      </c>
      <c r="BA90" s="20">
        <v>568</v>
      </c>
      <c r="BB90" s="20">
        <v>0</v>
      </c>
      <c r="BC90" s="20">
        <v>0</v>
      </c>
      <c r="BD90" s="20">
        <v>0</v>
      </c>
      <c r="BE90" s="20">
        <v>2704</v>
      </c>
      <c r="BF90" s="20">
        <v>933</v>
      </c>
      <c r="BG90" s="20">
        <v>0</v>
      </c>
      <c r="BH90" s="20">
        <v>0</v>
      </c>
      <c r="BI90" s="20">
        <v>0</v>
      </c>
      <c r="BJ90" s="20">
        <v>0</v>
      </c>
      <c r="BK90" s="20">
        <v>0</v>
      </c>
      <c r="BL90" s="20">
        <v>0</v>
      </c>
      <c r="BM90" s="20">
        <v>0</v>
      </c>
      <c r="BN90" s="20">
        <v>1926</v>
      </c>
      <c r="BO90" s="20">
        <v>0</v>
      </c>
      <c r="BP90" s="20">
        <v>0</v>
      </c>
      <c r="BQ90" s="20">
        <v>0</v>
      </c>
      <c r="BR90" s="20">
        <v>0</v>
      </c>
      <c r="BS90" s="20">
        <v>0</v>
      </c>
      <c r="BT90" s="20">
        <v>0</v>
      </c>
      <c r="BU90" s="20">
        <v>0</v>
      </c>
      <c r="BV90" s="20">
        <v>2468</v>
      </c>
      <c r="BW90" s="20">
        <v>0</v>
      </c>
      <c r="BX90" s="20">
        <v>0</v>
      </c>
      <c r="BY90" s="20">
        <v>224</v>
      </c>
      <c r="BZ90" s="20">
        <v>0</v>
      </c>
      <c r="CA90" s="20">
        <v>0</v>
      </c>
      <c r="CB90" s="20">
        <v>0</v>
      </c>
      <c r="CC90" s="20">
        <v>0</v>
      </c>
      <c r="CD90" s="234" t="s">
        <v>248</v>
      </c>
      <c r="CE90" s="28">
        <f t="shared" si="20"/>
        <v>49715</v>
      </c>
      <c r="CF90" s="28">
        <f>BE59-CE90</f>
        <v>0</v>
      </c>
    </row>
    <row r="91" spans="1:84" x14ac:dyDescent="0.3">
      <c r="A91" s="22" t="s">
        <v>291</v>
      </c>
      <c r="B91" s="16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>
        <v>5</v>
      </c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0"/>
      <c r="AH91" s="20"/>
      <c r="AI91" s="20"/>
      <c r="AJ91" s="20"/>
      <c r="AK91" s="20"/>
      <c r="AL91" s="20"/>
      <c r="AM91" s="20"/>
      <c r="AN91" s="20"/>
      <c r="AO91" s="20"/>
      <c r="AP91" s="20"/>
      <c r="AQ91" s="20"/>
      <c r="AR91" s="20"/>
      <c r="AS91" s="20"/>
      <c r="AT91" s="20"/>
      <c r="AU91" s="20"/>
      <c r="AV91" s="20"/>
      <c r="AW91" s="20"/>
      <c r="AX91" s="284" t="s">
        <v>248</v>
      </c>
      <c r="AY91" s="284" t="s">
        <v>248</v>
      </c>
      <c r="AZ91" s="20">
        <v>4602</v>
      </c>
      <c r="BA91" s="20"/>
      <c r="BB91" s="20"/>
      <c r="BC91" s="20"/>
      <c r="BD91" s="25" t="s">
        <v>248</v>
      </c>
      <c r="BE91" s="25" t="s">
        <v>248</v>
      </c>
      <c r="BF91" s="20"/>
      <c r="BG91" s="25" t="s">
        <v>248</v>
      </c>
      <c r="BH91" s="20"/>
      <c r="BI91" s="20"/>
      <c r="BJ91" s="25" t="s">
        <v>248</v>
      </c>
      <c r="BK91" s="20"/>
      <c r="BL91" s="20"/>
      <c r="BM91" s="20"/>
      <c r="BN91" s="25" t="s">
        <v>248</v>
      </c>
      <c r="BO91" s="25" t="s">
        <v>248</v>
      </c>
      <c r="BP91" s="25" t="s">
        <v>248</v>
      </c>
      <c r="BQ91" s="25" t="s">
        <v>248</v>
      </c>
      <c r="BR91" s="20"/>
      <c r="BS91" s="20"/>
      <c r="BT91" s="20"/>
      <c r="BU91" s="20"/>
      <c r="BV91" s="20"/>
      <c r="BW91" s="20"/>
      <c r="BX91" s="20"/>
      <c r="BY91" s="20"/>
      <c r="BZ91" s="20"/>
      <c r="CA91" s="20"/>
      <c r="CB91" s="20"/>
      <c r="CC91" s="25" t="s">
        <v>248</v>
      </c>
      <c r="CD91" s="25" t="s">
        <v>248</v>
      </c>
      <c r="CE91" s="28">
        <f t="shared" si="20"/>
        <v>4607</v>
      </c>
      <c r="CF91" s="28">
        <f>AY59-CE91</f>
        <v>-775</v>
      </c>
    </row>
    <row r="92" spans="1:84" x14ac:dyDescent="0.3">
      <c r="A92" s="22" t="s">
        <v>292</v>
      </c>
      <c r="B92" s="16"/>
      <c r="C92" s="20"/>
      <c r="D92" s="20"/>
      <c r="E92" s="20">
        <v>2274</v>
      </c>
      <c r="F92" s="20"/>
      <c r="G92" s="20"/>
      <c r="H92" s="20"/>
      <c r="I92" s="20"/>
      <c r="J92" s="20">
        <v>34</v>
      </c>
      <c r="K92" s="20"/>
      <c r="L92" s="20"/>
      <c r="M92" s="20"/>
      <c r="N92" s="20"/>
      <c r="O92" s="20">
        <v>2486</v>
      </c>
      <c r="P92" s="20">
        <v>4084</v>
      </c>
      <c r="Q92" s="20"/>
      <c r="R92" s="20">
        <v>177</v>
      </c>
      <c r="S92" s="20">
        <v>355</v>
      </c>
      <c r="T92" s="20"/>
      <c r="U92" s="20">
        <v>710</v>
      </c>
      <c r="V92" s="20"/>
      <c r="W92" s="20"/>
      <c r="X92" s="20"/>
      <c r="Y92" s="20">
        <v>887</v>
      </c>
      <c r="Z92" s="20"/>
      <c r="AA92" s="20"/>
      <c r="AB92" s="20">
        <v>177</v>
      </c>
      <c r="AC92" s="20">
        <v>355</v>
      </c>
      <c r="AD92" s="20"/>
      <c r="AE92" s="20">
        <v>532</v>
      </c>
      <c r="AF92" s="20"/>
      <c r="AG92" s="20">
        <v>887</v>
      </c>
      <c r="AH92" s="20"/>
      <c r="AI92" s="20"/>
      <c r="AJ92" s="20"/>
      <c r="AK92" s="20"/>
      <c r="AL92" s="20"/>
      <c r="AM92" s="20"/>
      <c r="AN92" s="20"/>
      <c r="AO92" s="20"/>
      <c r="AP92" s="20"/>
      <c r="AQ92" s="20"/>
      <c r="AR92" s="20"/>
      <c r="AS92" s="20"/>
      <c r="AT92" s="20"/>
      <c r="AU92" s="20"/>
      <c r="AV92" s="20">
        <v>177</v>
      </c>
      <c r="AW92" s="20"/>
      <c r="AX92" s="284" t="s">
        <v>248</v>
      </c>
      <c r="AY92" s="284" t="s">
        <v>248</v>
      </c>
      <c r="AZ92" s="25" t="s">
        <v>248</v>
      </c>
      <c r="BA92" s="20"/>
      <c r="BB92" s="20"/>
      <c r="BC92" s="20"/>
      <c r="BD92" s="25" t="s">
        <v>248</v>
      </c>
      <c r="BE92" s="25" t="s">
        <v>248</v>
      </c>
      <c r="BF92" s="25" t="s">
        <v>248</v>
      </c>
      <c r="BG92" s="25" t="s">
        <v>248</v>
      </c>
      <c r="BH92" s="20"/>
      <c r="BI92" s="20"/>
      <c r="BJ92" s="25" t="s">
        <v>248</v>
      </c>
      <c r="BK92" s="20">
        <v>355</v>
      </c>
      <c r="BL92" s="20">
        <v>355</v>
      </c>
      <c r="BM92" s="20">
        <v>355</v>
      </c>
      <c r="BN92" s="25" t="s">
        <v>248</v>
      </c>
      <c r="BO92" s="25" t="s">
        <v>248</v>
      </c>
      <c r="BP92" s="25" t="s">
        <v>248</v>
      </c>
      <c r="BQ92" s="25" t="s">
        <v>248</v>
      </c>
      <c r="BR92" s="25" t="s">
        <v>248</v>
      </c>
      <c r="BS92" s="20"/>
      <c r="BT92" s="20"/>
      <c r="BU92" s="20"/>
      <c r="BV92" s="20">
        <v>355</v>
      </c>
      <c r="BW92" s="20"/>
      <c r="BX92" s="20"/>
      <c r="BY92" s="20">
        <v>177</v>
      </c>
      <c r="BZ92" s="20"/>
      <c r="CA92" s="20"/>
      <c r="CB92" s="20"/>
      <c r="CC92" s="25" t="s">
        <v>248</v>
      </c>
      <c r="CD92" s="25" t="s">
        <v>248</v>
      </c>
      <c r="CE92" s="28">
        <f t="shared" si="20"/>
        <v>14732</v>
      </c>
      <c r="CF92" s="16"/>
    </row>
    <row r="93" spans="1:84" x14ac:dyDescent="0.3">
      <c r="A93" s="22" t="s">
        <v>293</v>
      </c>
      <c r="B93" s="16"/>
      <c r="C93" s="20"/>
      <c r="D93" s="20"/>
      <c r="E93" s="20">
        <v>12075</v>
      </c>
      <c r="F93" s="20"/>
      <c r="G93" s="20"/>
      <c r="H93" s="20"/>
      <c r="I93" s="20"/>
      <c r="J93" s="20">
        <v>182</v>
      </c>
      <c r="K93" s="20"/>
      <c r="L93" s="20"/>
      <c r="M93" s="20"/>
      <c r="N93" s="20"/>
      <c r="O93" s="20">
        <v>12257</v>
      </c>
      <c r="P93" s="20">
        <v>15322</v>
      </c>
      <c r="Q93" s="20"/>
      <c r="R93" s="20"/>
      <c r="S93" s="20">
        <v>1532</v>
      </c>
      <c r="T93" s="20"/>
      <c r="U93" s="20"/>
      <c r="V93" s="20"/>
      <c r="W93" s="20"/>
      <c r="X93" s="20"/>
      <c r="Y93" s="20">
        <v>7661</v>
      </c>
      <c r="Z93" s="20"/>
      <c r="AA93" s="20"/>
      <c r="AB93" s="20"/>
      <c r="AC93" s="20">
        <v>766</v>
      </c>
      <c r="AD93" s="20"/>
      <c r="AE93" s="20">
        <v>7661</v>
      </c>
      <c r="AF93" s="20"/>
      <c r="AG93" s="20">
        <v>13024</v>
      </c>
      <c r="AH93" s="20">
        <v>3830</v>
      </c>
      <c r="AI93" s="20"/>
      <c r="AJ93" s="20"/>
      <c r="AK93" s="20"/>
      <c r="AL93" s="20"/>
      <c r="AM93" s="20"/>
      <c r="AN93" s="20"/>
      <c r="AO93" s="20"/>
      <c r="AP93" s="20"/>
      <c r="AQ93" s="20"/>
      <c r="AR93" s="20"/>
      <c r="AS93" s="20"/>
      <c r="AT93" s="20"/>
      <c r="AU93" s="20"/>
      <c r="AV93" s="20">
        <v>1532</v>
      </c>
      <c r="AW93" s="20"/>
      <c r="AX93" s="284" t="s">
        <v>248</v>
      </c>
      <c r="AY93" s="284" t="s">
        <v>248</v>
      </c>
      <c r="AZ93" s="25" t="s">
        <v>248</v>
      </c>
      <c r="BA93" s="25" t="s">
        <v>248</v>
      </c>
      <c r="BB93" s="20"/>
      <c r="BC93" s="20"/>
      <c r="BD93" s="25" t="s">
        <v>248</v>
      </c>
      <c r="BE93" s="25" t="s">
        <v>248</v>
      </c>
      <c r="BF93" s="25" t="s">
        <v>248</v>
      </c>
      <c r="BG93" s="25" t="s">
        <v>248</v>
      </c>
      <c r="BH93" s="20"/>
      <c r="BI93" s="20"/>
      <c r="BJ93" s="25" t="s">
        <v>248</v>
      </c>
      <c r="BK93" s="20"/>
      <c r="BL93" s="20"/>
      <c r="BM93" s="20"/>
      <c r="BN93" s="25" t="s">
        <v>248</v>
      </c>
      <c r="BO93" s="25" t="s">
        <v>248</v>
      </c>
      <c r="BP93" s="25" t="s">
        <v>248</v>
      </c>
      <c r="BQ93" s="25" t="s">
        <v>248</v>
      </c>
      <c r="BR93" s="25" t="s">
        <v>248</v>
      </c>
      <c r="BS93" s="20"/>
      <c r="BT93" s="20"/>
      <c r="BU93" s="20"/>
      <c r="BV93" s="20"/>
      <c r="BW93" s="20"/>
      <c r="BX93" s="20"/>
      <c r="BY93" s="20"/>
      <c r="BZ93" s="20"/>
      <c r="CA93" s="20"/>
      <c r="CB93" s="20"/>
      <c r="CC93" s="25" t="s">
        <v>248</v>
      </c>
      <c r="CD93" s="25" t="s">
        <v>248</v>
      </c>
      <c r="CE93" s="28">
        <f t="shared" si="20"/>
        <v>75842</v>
      </c>
      <c r="CF93" s="28">
        <f>BA59</f>
        <v>0</v>
      </c>
    </row>
    <row r="94" spans="1:84" x14ac:dyDescent="0.3">
      <c r="A94" s="22" t="s">
        <v>294</v>
      </c>
      <c r="B94" s="16"/>
      <c r="C94" s="278"/>
      <c r="D94" s="278"/>
      <c r="E94" s="278">
        <v>6</v>
      </c>
      <c r="F94" s="278"/>
      <c r="G94" s="278"/>
      <c r="H94" s="278"/>
      <c r="I94" s="278"/>
      <c r="J94" s="278"/>
      <c r="K94" s="278"/>
      <c r="L94" s="278"/>
      <c r="M94" s="278"/>
      <c r="N94" s="278"/>
      <c r="O94" s="278">
        <v>14</v>
      </c>
      <c r="P94" s="279">
        <v>6</v>
      </c>
      <c r="Q94" s="279"/>
      <c r="R94" s="279"/>
      <c r="S94" s="280"/>
      <c r="T94" s="280"/>
      <c r="U94" s="281"/>
      <c r="V94" s="279"/>
      <c r="W94" s="279"/>
      <c r="X94" s="279"/>
      <c r="Y94" s="279"/>
      <c r="Z94" s="279"/>
      <c r="AA94" s="279"/>
      <c r="AB94" s="280"/>
      <c r="AC94" s="279"/>
      <c r="AD94" s="279"/>
      <c r="AE94" s="279"/>
      <c r="AF94" s="279"/>
      <c r="AG94" s="279"/>
      <c r="AH94" s="279"/>
      <c r="AI94" s="279"/>
      <c r="AJ94" s="279"/>
      <c r="AK94" s="279"/>
      <c r="AL94" s="279"/>
      <c r="AM94" s="279"/>
      <c r="AN94" s="279"/>
      <c r="AO94" s="279"/>
      <c r="AP94" s="279"/>
      <c r="AQ94" s="279"/>
      <c r="AR94" s="279"/>
      <c r="AS94" s="279"/>
      <c r="AT94" s="279"/>
      <c r="AU94" s="279"/>
      <c r="AV94" s="280"/>
      <c r="AW94" s="284" t="s">
        <v>248</v>
      </c>
      <c r="AX94" s="284" t="s">
        <v>248</v>
      </c>
      <c r="AY94" s="284" t="s">
        <v>248</v>
      </c>
      <c r="AZ94" s="25" t="s">
        <v>248</v>
      </c>
      <c r="BA94" s="25" t="s">
        <v>248</v>
      </c>
      <c r="BB94" s="25" t="s">
        <v>248</v>
      </c>
      <c r="BC94" s="25" t="s">
        <v>248</v>
      </c>
      <c r="BD94" s="25" t="s">
        <v>248</v>
      </c>
      <c r="BE94" s="25" t="s">
        <v>248</v>
      </c>
      <c r="BF94" s="25" t="s">
        <v>248</v>
      </c>
      <c r="BG94" s="25" t="s">
        <v>248</v>
      </c>
      <c r="BH94" s="25" t="s">
        <v>248</v>
      </c>
      <c r="BI94" s="25" t="s">
        <v>248</v>
      </c>
      <c r="BJ94" s="25" t="s">
        <v>248</v>
      </c>
      <c r="BK94" s="25" t="s">
        <v>248</v>
      </c>
      <c r="BL94" s="25" t="s">
        <v>248</v>
      </c>
      <c r="BM94" s="25" t="s">
        <v>248</v>
      </c>
      <c r="BN94" s="25" t="s">
        <v>248</v>
      </c>
      <c r="BO94" s="25" t="s">
        <v>248</v>
      </c>
      <c r="BP94" s="25" t="s">
        <v>248</v>
      </c>
      <c r="BQ94" s="25" t="s">
        <v>248</v>
      </c>
      <c r="BR94" s="25" t="s">
        <v>248</v>
      </c>
      <c r="BS94" s="25" t="s">
        <v>248</v>
      </c>
      <c r="BT94" s="25" t="s">
        <v>248</v>
      </c>
      <c r="BU94" s="285"/>
      <c r="BV94" s="285"/>
      <c r="BW94" s="285"/>
      <c r="BX94" s="285"/>
      <c r="BY94" s="285"/>
      <c r="BZ94" s="285"/>
      <c r="CA94" s="285"/>
      <c r="CB94" s="285"/>
      <c r="CC94" s="25" t="s">
        <v>248</v>
      </c>
      <c r="CD94" s="25" t="s">
        <v>248</v>
      </c>
      <c r="CE94" s="236">
        <f t="shared" si="20"/>
        <v>26</v>
      </c>
      <c r="CF94" s="33"/>
    </row>
    <row r="95" spans="1:84" x14ac:dyDescent="0.3">
      <c r="A95" s="34" t="s">
        <v>295</v>
      </c>
      <c r="B95" s="34"/>
      <c r="C95" s="34"/>
      <c r="D95" s="34"/>
      <c r="E95" s="34"/>
    </row>
    <row r="96" spans="1:84" x14ac:dyDescent="0.3">
      <c r="A96" s="35" t="s">
        <v>296</v>
      </c>
      <c r="B96" s="36"/>
      <c r="C96" s="336" t="s">
        <v>1347</v>
      </c>
      <c r="D96" s="37"/>
      <c r="E96" s="38"/>
      <c r="F96" s="12"/>
    </row>
    <row r="97" spans="1:6" x14ac:dyDescent="0.3">
      <c r="A97" s="28" t="s">
        <v>297</v>
      </c>
      <c r="B97" s="36" t="s">
        <v>298</v>
      </c>
      <c r="C97" s="322" t="s">
        <v>1348</v>
      </c>
      <c r="D97" s="37"/>
      <c r="E97" s="38"/>
      <c r="F97" s="12"/>
    </row>
    <row r="98" spans="1:6" x14ac:dyDescent="0.3">
      <c r="A98" s="28" t="s">
        <v>299</v>
      </c>
      <c r="B98" s="36" t="s">
        <v>298</v>
      </c>
      <c r="C98" s="324" t="s">
        <v>1349</v>
      </c>
      <c r="D98" s="37"/>
      <c r="E98" s="38"/>
      <c r="F98" s="12"/>
    </row>
    <row r="99" spans="1:6" x14ac:dyDescent="0.3">
      <c r="A99" s="28" t="s">
        <v>300</v>
      </c>
      <c r="B99" s="36" t="s">
        <v>298</v>
      </c>
      <c r="C99" s="324" t="s">
        <v>1350</v>
      </c>
      <c r="D99" s="37"/>
      <c r="E99" s="38"/>
      <c r="F99" s="12"/>
    </row>
    <row r="100" spans="1:6" x14ac:dyDescent="0.3">
      <c r="A100" s="28" t="s">
        <v>301</v>
      </c>
      <c r="B100" s="36" t="s">
        <v>298</v>
      </c>
      <c r="C100" s="324" t="s">
        <v>1351</v>
      </c>
      <c r="D100" s="37"/>
      <c r="E100" s="38"/>
      <c r="F100" s="12"/>
    </row>
    <row r="101" spans="1:6" x14ac:dyDescent="0.3">
      <c r="A101" s="28" t="s">
        <v>302</v>
      </c>
      <c r="B101" s="36" t="s">
        <v>298</v>
      </c>
      <c r="C101" s="323" t="s">
        <v>1352</v>
      </c>
      <c r="D101" s="37"/>
      <c r="E101" s="38"/>
      <c r="F101" s="12"/>
    </row>
    <row r="102" spans="1:6" x14ac:dyDescent="0.3">
      <c r="A102" s="28" t="s">
        <v>303</v>
      </c>
      <c r="B102" s="36" t="s">
        <v>298</v>
      </c>
      <c r="C102" s="325">
        <v>99344</v>
      </c>
      <c r="D102" s="37"/>
      <c r="E102" s="38"/>
      <c r="F102" s="12"/>
    </row>
    <row r="103" spans="1:6" x14ac:dyDescent="0.3">
      <c r="A103" s="28" t="s">
        <v>304</v>
      </c>
      <c r="B103" s="36" t="s">
        <v>298</v>
      </c>
      <c r="C103" s="324" t="s">
        <v>1353</v>
      </c>
      <c r="D103" s="37"/>
      <c r="E103" s="38"/>
      <c r="F103" s="12"/>
    </row>
    <row r="104" spans="1:6" x14ac:dyDescent="0.3">
      <c r="A104" s="28" t="s">
        <v>305</v>
      </c>
      <c r="B104" s="36" t="s">
        <v>298</v>
      </c>
      <c r="C104" s="326" t="s">
        <v>1354</v>
      </c>
      <c r="D104" s="37"/>
      <c r="E104" s="38"/>
      <c r="F104" s="12"/>
    </row>
    <row r="105" spans="1:6" x14ac:dyDescent="0.3">
      <c r="A105" s="28" t="s">
        <v>306</v>
      </c>
      <c r="B105" s="36" t="s">
        <v>298</v>
      </c>
      <c r="C105" s="326"/>
      <c r="D105" s="37"/>
      <c r="E105" s="38"/>
      <c r="F105" s="12"/>
    </row>
    <row r="106" spans="1:6" x14ac:dyDescent="0.3">
      <c r="A106" s="28" t="s">
        <v>307</v>
      </c>
      <c r="B106" s="36" t="s">
        <v>298</v>
      </c>
      <c r="C106" s="324" t="s">
        <v>1355</v>
      </c>
      <c r="D106" s="37"/>
      <c r="E106" s="38"/>
      <c r="F106" s="12"/>
    </row>
    <row r="107" spans="1:6" x14ac:dyDescent="0.3">
      <c r="A107" s="28" t="s">
        <v>308</v>
      </c>
      <c r="B107" s="36" t="s">
        <v>298</v>
      </c>
      <c r="C107" s="327" t="s">
        <v>1356</v>
      </c>
      <c r="D107" s="37"/>
      <c r="E107" s="38"/>
      <c r="F107" s="12"/>
    </row>
    <row r="108" spans="1:6" x14ac:dyDescent="0.3">
      <c r="A108" s="28" t="s">
        <v>309</v>
      </c>
      <c r="B108" s="36" t="s">
        <v>298</v>
      </c>
      <c r="C108" s="327" t="s">
        <v>1357</v>
      </c>
      <c r="D108" s="37"/>
      <c r="E108" s="38"/>
      <c r="F108" s="12"/>
    </row>
    <row r="109" spans="1:6" x14ac:dyDescent="0.3">
      <c r="A109" s="39" t="s">
        <v>310</v>
      </c>
      <c r="B109" s="36" t="s">
        <v>298</v>
      </c>
      <c r="C109" s="323"/>
      <c r="D109" s="37"/>
      <c r="E109" s="38"/>
      <c r="F109" s="12"/>
    </row>
    <row r="110" spans="1:6" x14ac:dyDescent="0.3">
      <c r="A110" s="39" t="s">
        <v>311</v>
      </c>
      <c r="B110" s="36" t="s">
        <v>298</v>
      </c>
      <c r="C110" s="323"/>
      <c r="D110" s="37"/>
      <c r="E110" s="38"/>
      <c r="F110" s="12"/>
    </row>
    <row r="111" spans="1:6" x14ac:dyDescent="0.3">
      <c r="A111" s="34" t="s">
        <v>312</v>
      </c>
      <c r="B111" s="34"/>
      <c r="C111" s="34"/>
      <c r="D111" s="34"/>
      <c r="E111" s="34"/>
    </row>
    <row r="112" spans="1:6" x14ac:dyDescent="0.3">
      <c r="A112" s="40" t="s">
        <v>313</v>
      </c>
      <c r="B112" s="40"/>
      <c r="C112" s="40"/>
      <c r="D112" s="40"/>
      <c r="E112" s="40"/>
    </row>
    <row r="113" spans="1:5" x14ac:dyDescent="0.3">
      <c r="A113" s="16" t="s">
        <v>302</v>
      </c>
      <c r="B113" s="41" t="s">
        <v>298</v>
      </c>
      <c r="C113" s="42"/>
      <c r="D113" s="16"/>
      <c r="E113" s="16"/>
    </row>
    <row r="114" spans="1:5" x14ac:dyDescent="0.3">
      <c r="A114" s="16" t="s">
        <v>304</v>
      </c>
      <c r="B114" s="41" t="s">
        <v>298</v>
      </c>
      <c r="C114" s="42"/>
      <c r="D114" s="16"/>
      <c r="E114" s="16"/>
    </row>
    <row r="115" spans="1:5" x14ac:dyDescent="0.3">
      <c r="A115" s="16" t="s">
        <v>314</v>
      </c>
      <c r="B115" s="41" t="s">
        <v>298</v>
      </c>
      <c r="C115" s="42" t="s">
        <v>248</v>
      </c>
      <c r="D115" s="16"/>
      <c r="E115" s="16"/>
    </row>
    <row r="116" spans="1:5" x14ac:dyDescent="0.3">
      <c r="A116" s="40" t="s">
        <v>315</v>
      </c>
      <c r="B116" s="40"/>
      <c r="C116" s="40"/>
      <c r="D116" s="40"/>
      <c r="E116" s="40"/>
    </row>
    <row r="117" spans="1:5" x14ac:dyDescent="0.3">
      <c r="A117" s="16" t="s">
        <v>316</v>
      </c>
      <c r="B117" s="41" t="s">
        <v>298</v>
      </c>
      <c r="C117" s="42"/>
      <c r="D117" s="16"/>
      <c r="E117" s="16"/>
    </row>
    <row r="118" spans="1:5" x14ac:dyDescent="0.3">
      <c r="A118" s="16" t="s">
        <v>159</v>
      </c>
      <c r="B118" s="41" t="s">
        <v>298</v>
      </c>
      <c r="C118" s="212"/>
      <c r="D118" s="16"/>
      <c r="E118" s="16"/>
    </row>
    <row r="119" spans="1:5" x14ac:dyDescent="0.3">
      <c r="A119" s="40" t="s">
        <v>317</v>
      </c>
      <c r="B119" s="40"/>
      <c r="C119" s="40"/>
      <c r="D119" s="40"/>
      <c r="E119" s="40"/>
    </row>
    <row r="120" spans="1:5" x14ac:dyDescent="0.3">
      <c r="A120" s="16" t="s">
        <v>318</v>
      </c>
      <c r="B120" s="41" t="s">
        <v>298</v>
      </c>
      <c r="C120" s="42"/>
      <c r="D120" s="16"/>
      <c r="E120" s="16"/>
    </row>
    <row r="121" spans="1:5" x14ac:dyDescent="0.3">
      <c r="A121" s="16" t="s">
        <v>319</v>
      </c>
      <c r="B121" s="41" t="s">
        <v>298</v>
      </c>
      <c r="C121" s="42"/>
      <c r="D121" s="16"/>
      <c r="E121" s="16"/>
    </row>
    <row r="122" spans="1:5" x14ac:dyDescent="0.3">
      <c r="A122" s="16" t="s">
        <v>320</v>
      </c>
      <c r="B122" s="41" t="s">
        <v>298</v>
      </c>
      <c r="C122" s="42"/>
      <c r="D122" s="16"/>
      <c r="E122" s="16"/>
    </row>
    <row r="123" spans="1:5" x14ac:dyDescent="0.3">
      <c r="A123" s="16"/>
      <c r="B123" s="41"/>
      <c r="C123" s="43"/>
      <c r="D123" s="16"/>
      <c r="E123" s="16"/>
    </row>
    <row r="124" spans="1:5" x14ac:dyDescent="0.3">
      <c r="A124" s="44" t="s">
        <v>321</v>
      </c>
      <c r="B124" s="34"/>
      <c r="C124" s="34"/>
      <c r="D124" s="34"/>
      <c r="E124" s="34"/>
    </row>
    <row r="125" spans="1:5" x14ac:dyDescent="0.3">
      <c r="A125" s="16"/>
      <c r="B125" s="41"/>
      <c r="C125" s="43"/>
      <c r="D125" s="16"/>
      <c r="E125" s="16"/>
    </row>
    <row r="126" spans="1:5" x14ac:dyDescent="0.3">
      <c r="A126" s="22" t="s">
        <v>322</v>
      </c>
      <c r="B126" s="16"/>
      <c r="C126" s="17" t="s">
        <v>323</v>
      </c>
      <c r="D126" s="18" t="s">
        <v>242</v>
      </c>
      <c r="E126" s="16"/>
    </row>
    <row r="127" spans="1:5" x14ac:dyDescent="0.3">
      <c r="A127" s="16" t="s">
        <v>324</v>
      </c>
      <c r="B127" s="41" t="s">
        <v>298</v>
      </c>
      <c r="C127" s="213">
        <v>496</v>
      </c>
      <c r="D127" s="45">
        <v>997</v>
      </c>
      <c r="E127" s="16"/>
    </row>
    <row r="128" spans="1:5" x14ac:dyDescent="0.3">
      <c r="A128" s="16" t="s">
        <v>325</v>
      </c>
      <c r="B128" s="41" t="s">
        <v>298</v>
      </c>
      <c r="C128" s="213"/>
      <c r="D128" s="45"/>
      <c r="E128" s="16"/>
    </row>
    <row r="129" spans="1:5" x14ac:dyDescent="0.3">
      <c r="A129" s="16" t="s">
        <v>326</v>
      </c>
      <c r="B129" s="41" t="s">
        <v>298</v>
      </c>
      <c r="C129" s="42"/>
      <c r="D129" s="45"/>
      <c r="E129" s="16"/>
    </row>
    <row r="130" spans="1:5" x14ac:dyDescent="0.3">
      <c r="A130" s="16" t="s">
        <v>327</v>
      </c>
      <c r="B130" s="41" t="s">
        <v>298</v>
      </c>
      <c r="C130" s="42">
        <v>410</v>
      </c>
      <c r="D130" s="45">
        <v>572</v>
      </c>
      <c r="E130" s="16"/>
    </row>
    <row r="131" spans="1:5" x14ac:dyDescent="0.3">
      <c r="A131" s="22" t="s">
        <v>328</v>
      </c>
      <c r="B131" s="16"/>
      <c r="C131" s="17" t="s">
        <v>194</v>
      </c>
      <c r="D131" s="16"/>
      <c r="E131" s="16"/>
    </row>
    <row r="132" spans="1:5" x14ac:dyDescent="0.3">
      <c r="A132" s="16" t="s">
        <v>329</v>
      </c>
      <c r="B132" s="41" t="s">
        <v>298</v>
      </c>
      <c r="C132" s="42"/>
      <c r="D132" s="16"/>
      <c r="E132" s="16"/>
    </row>
    <row r="133" spans="1:5" x14ac:dyDescent="0.3">
      <c r="A133" s="16" t="s">
        <v>330</v>
      </c>
      <c r="B133" s="41" t="s">
        <v>298</v>
      </c>
      <c r="C133" s="42"/>
      <c r="D133" s="16"/>
      <c r="E133" s="16"/>
    </row>
    <row r="134" spans="1:5" x14ac:dyDescent="0.3">
      <c r="A134" s="16" t="s">
        <v>331</v>
      </c>
      <c r="B134" s="41" t="s">
        <v>298</v>
      </c>
      <c r="C134" s="335">
        <v>16</v>
      </c>
      <c r="D134" s="16"/>
      <c r="E134" s="16"/>
    </row>
    <row r="135" spans="1:5" x14ac:dyDescent="0.3">
      <c r="A135" s="16" t="s">
        <v>332</v>
      </c>
      <c r="B135" s="41" t="s">
        <v>298</v>
      </c>
      <c r="C135" s="42"/>
      <c r="D135" s="16"/>
      <c r="E135" s="16"/>
    </row>
    <row r="136" spans="1:5" x14ac:dyDescent="0.3">
      <c r="A136" s="16" t="s">
        <v>333</v>
      </c>
      <c r="B136" s="41" t="s">
        <v>298</v>
      </c>
      <c r="C136" s="42"/>
      <c r="D136" s="16"/>
      <c r="E136" s="16"/>
    </row>
    <row r="137" spans="1:5" x14ac:dyDescent="0.3">
      <c r="A137" s="16" t="s">
        <v>334</v>
      </c>
      <c r="B137" s="41" t="s">
        <v>298</v>
      </c>
      <c r="C137" s="42"/>
      <c r="D137" s="16"/>
      <c r="E137" s="16"/>
    </row>
    <row r="138" spans="1:5" x14ac:dyDescent="0.3">
      <c r="A138" s="16" t="s">
        <v>123</v>
      </c>
      <c r="B138" s="41" t="s">
        <v>298</v>
      </c>
      <c r="C138" s="42"/>
      <c r="D138" s="16"/>
      <c r="E138" s="16"/>
    </row>
    <row r="139" spans="1:5" x14ac:dyDescent="0.3">
      <c r="A139" s="16" t="s">
        <v>335</v>
      </c>
      <c r="B139" s="41" t="s">
        <v>298</v>
      </c>
      <c r="C139" s="213"/>
      <c r="D139" s="16"/>
      <c r="E139" s="16"/>
    </row>
    <row r="140" spans="1:5" x14ac:dyDescent="0.3">
      <c r="A140" s="16" t="s">
        <v>336</v>
      </c>
      <c r="B140" s="41"/>
      <c r="C140" s="42"/>
      <c r="D140" s="16"/>
      <c r="E140" s="16"/>
    </row>
    <row r="141" spans="1:5" x14ac:dyDescent="0.3">
      <c r="A141" s="16" t="s">
        <v>326</v>
      </c>
      <c r="B141" s="41" t="s">
        <v>298</v>
      </c>
      <c r="C141" s="42"/>
      <c r="D141" s="16"/>
      <c r="E141" s="16"/>
    </row>
    <row r="142" spans="1:5" x14ac:dyDescent="0.3">
      <c r="A142" s="16" t="s">
        <v>337</v>
      </c>
      <c r="B142" s="41" t="s">
        <v>298</v>
      </c>
      <c r="C142" s="42"/>
      <c r="D142" s="16"/>
      <c r="E142" s="16"/>
    </row>
    <row r="143" spans="1:5" x14ac:dyDescent="0.3">
      <c r="A143" s="16" t="s">
        <v>338</v>
      </c>
      <c r="B143" s="16"/>
      <c r="C143" s="23"/>
      <c r="D143" s="16"/>
      <c r="E143" s="28">
        <f>SUM(C132:C142)</f>
        <v>16</v>
      </c>
    </row>
    <row r="144" spans="1:5" x14ac:dyDescent="0.3">
      <c r="A144" s="16" t="s">
        <v>339</v>
      </c>
      <c r="B144" s="41" t="s">
        <v>298</v>
      </c>
      <c r="C144" s="213">
        <v>16</v>
      </c>
      <c r="D144" s="16"/>
      <c r="E144" s="16"/>
    </row>
    <row r="145" spans="1:6" x14ac:dyDescent="0.3">
      <c r="A145" s="16" t="s">
        <v>340</v>
      </c>
      <c r="B145" s="41" t="s">
        <v>298</v>
      </c>
      <c r="C145" s="42"/>
      <c r="D145" s="16"/>
      <c r="E145" s="16"/>
    </row>
    <row r="146" spans="1:6" x14ac:dyDescent="0.3">
      <c r="A146" s="16"/>
      <c r="B146" s="16"/>
      <c r="C146" s="23"/>
      <c r="D146" s="16"/>
      <c r="E146" s="16"/>
    </row>
    <row r="147" spans="1:6" x14ac:dyDescent="0.3">
      <c r="A147" s="16" t="s">
        <v>341</v>
      </c>
      <c r="B147" s="41" t="s">
        <v>298</v>
      </c>
      <c r="C147" s="213"/>
      <c r="D147" s="16"/>
      <c r="E147" s="16"/>
    </row>
    <row r="148" spans="1:6" x14ac:dyDescent="0.3">
      <c r="A148" s="16"/>
      <c r="B148" s="16"/>
      <c r="C148" s="23"/>
      <c r="D148" s="16"/>
      <c r="E148" s="16"/>
    </row>
    <row r="149" spans="1:6" x14ac:dyDescent="0.3">
      <c r="A149" s="16"/>
      <c r="B149" s="16"/>
      <c r="C149" s="23"/>
      <c r="D149" s="16"/>
      <c r="E149" s="16"/>
    </row>
    <row r="150" spans="1:6" x14ac:dyDescent="0.3">
      <c r="A150" s="16"/>
      <c r="B150" s="16"/>
      <c r="C150" s="23"/>
      <c r="D150" s="16"/>
      <c r="E150" s="16"/>
    </row>
    <row r="151" spans="1:6" x14ac:dyDescent="0.3">
      <c r="A151" s="16"/>
      <c r="B151" s="16"/>
      <c r="C151" s="23"/>
      <c r="D151" s="16"/>
      <c r="E151" s="16"/>
    </row>
    <row r="152" spans="1:6" x14ac:dyDescent="0.3">
      <c r="A152" s="34" t="s">
        <v>342</v>
      </c>
      <c r="B152" s="44"/>
      <c r="C152" s="44"/>
      <c r="D152" s="44"/>
      <c r="E152" s="44"/>
    </row>
    <row r="153" spans="1:6" x14ac:dyDescent="0.3">
      <c r="A153" s="46" t="s">
        <v>343</v>
      </c>
      <c r="B153" s="47" t="s">
        <v>344</v>
      </c>
      <c r="C153" s="48" t="s">
        <v>345</v>
      </c>
      <c r="D153" s="47" t="s">
        <v>159</v>
      </c>
      <c r="E153" s="47" t="s">
        <v>230</v>
      </c>
    </row>
    <row r="154" spans="1:6" x14ac:dyDescent="0.3">
      <c r="A154" s="16" t="s">
        <v>323</v>
      </c>
      <c r="B154" s="45">
        <v>86</v>
      </c>
      <c r="C154" s="45">
        <v>178</v>
      </c>
      <c r="D154" s="45">
        <v>232</v>
      </c>
      <c r="E154" s="28">
        <f>SUM(B154:D154)</f>
        <v>496</v>
      </c>
    </row>
    <row r="155" spans="1:6" x14ac:dyDescent="0.3">
      <c r="A155" s="16" t="s">
        <v>242</v>
      </c>
      <c r="B155" s="45">
        <v>91</v>
      </c>
      <c r="C155" s="45">
        <v>257</v>
      </c>
      <c r="D155" s="45">
        <v>1221</v>
      </c>
      <c r="E155" s="28">
        <f>SUM(B155:D155)</f>
        <v>1569</v>
      </c>
    </row>
    <row r="156" spans="1:6" x14ac:dyDescent="0.3">
      <c r="A156" s="16" t="s">
        <v>346</v>
      </c>
      <c r="B156" s="45"/>
      <c r="C156" s="45"/>
      <c r="D156" s="45"/>
      <c r="E156" s="28">
        <f>SUM(B156:D156)</f>
        <v>0</v>
      </c>
    </row>
    <row r="157" spans="1:6" x14ac:dyDescent="0.3">
      <c r="A157" s="16" t="s">
        <v>287</v>
      </c>
      <c r="B157" s="45">
        <v>1289287</v>
      </c>
      <c r="C157" s="45">
        <v>3407920</v>
      </c>
      <c r="D157" s="45">
        <v>7079688</v>
      </c>
      <c r="E157" s="28">
        <f>SUM(B157:D157)</f>
        <v>11776895</v>
      </c>
      <c r="F157" s="14"/>
    </row>
    <row r="158" spans="1:6" x14ac:dyDescent="0.3">
      <c r="A158" s="16" t="s">
        <v>288</v>
      </c>
      <c r="B158" s="45">
        <v>5794653</v>
      </c>
      <c r="C158" s="45">
        <v>11320761</v>
      </c>
      <c r="D158" s="45">
        <v>11936783</v>
      </c>
      <c r="E158" s="28">
        <f>SUM(B158:D158)</f>
        <v>29052197</v>
      </c>
      <c r="F158" s="14"/>
    </row>
    <row r="159" spans="1:6" x14ac:dyDescent="0.3">
      <c r="A159" s="46" t="s">
        <v>347</v>
      </c>
      <c r="B159" s="47" t="s">
        <v>344</v>
      </c>
      <c r="C159" s="48" t="s">
        <v>345</v>
      </c>
      <c r="D159" s="47" t="s">
        <v>159</v>
      </c>
      <c r="E159" s="47" t="s">
        <v>230</v>
      </c>
    </row>
    <row r="160" spans="1:6" x14ac:dyDescent="0.3">
      <c r="A160" s="16" t="s">
        <v>323</v>
      </c>
      <c r="B160" s="276"/>
      <c r="C160" s="276"/>
      <c r="D160" s="276"/>
      <c r="E160" s="28">
        <f>SUM(B160:D160)</f>
        <v>0</v>
      </c>
    </row>
    <row r="161" spans="1:5" x14ac:dyDescent="0.3">
      <c r="A161" s="16" t="s">
        <v>242</v>
      </c>
      <c r="B161" s="276"/>
      <c r="C161" s="276"/>
      <c r="D161" s="276"/>
      <c r="E161" s="28">
        <f>SUM(B161:D161)</f>
        <v>0</v>
      </c>
    </row>
    <row r="162" spans="1:5" x14ac:dyDescent="0.3">
      <c r="A162" s="16" t="s">
        <v>346</v>
      </c>
      <c r="B162" s="45"/>
      <c r="C162" s="45"/>
      <c r="D162" s="45"/>
      <c r="E162" s="28">
        <f>SUM(B162:D162)</f>
        <v>0</v>
      </c>
    </row>
    <row r="163" spans="1:5" x14ac:dyDescent="0.3">
      <c r="A163" s="16" t="s">
        <v>287</v>
      </c>
      <c r="B163" s="276"/>
      <c r="C163" s="276"/>
      <c r="D163" s="276"/>
      <c r="E163" s="28">
        <f>SUM(B163:D163)</f>
        <v>0</v>
      </c>
    </row>
    <row r="164" spans="1:5" x14ac:dyDescent="0.3">
      <c r="A164" s="16" t="s">
        <v>288</v>
      </c>
      <c r="B164" s="45"/>
      <c r="C164" s="45"/>
      <c r="D164" s="45"/>
      <c r="E164" s="28">
        <f>SUM(B164:D164)</f>
        <v>0</v>
      </c>
    </row>
    <row r="165" spans="1:5" x14ac:dyDescent="0.3">
      <c r="A165" s="46" t="s">
        <v>348</v>
      </c>
      <c r="B165" s="47" t="s">
        <v>344</v>
      </c>
      <c r="C165" s="48" t="s">
        <v>345</v>
      </c>
      <c r="D165" s="47" t="s">
        <v>159</v>
      </c>
      <c r="E165" s="47" t="s">
        <v>230</v>
      </c>
    </row>
    <row r="166" spans="1:5" x14ac:dyDescent="0.3">
      <c r="A166" s="16" t="s">
        <v>323</v>
      </c>
      <c r="B166" s="45"/>
      <c r="C166" s="45"/>
      <c r="D166" s="45"/>
      <c r="E166" s="28">
        <f>SUM(B166:D166)</f>
        <v>0</v>
      </c>
    </row>
    <row r="167" spans="1:5" x14ac:dyDescent="0.3">
      <c r="A167" s="16" t="s">
        <v>242</v>
      </c>
      <c r="B167" s="45"/>
      <c r="C167" s="45"/>
      <c r="D167" s="45"/>
      <c r="E167" s="28">
        <f>SUM(B167:D167)</f>
        <v>0</v>
      </c>
    </row>
    <row r="168" spans="1:5" x14ac:dyDescent="0.3">
      <c r="A168" s="16" t="s">
        <v>346</v>
      </c>
      <c r="B168" s="45"/>
      <c r="C168" s="45"/>
      <c r="D168" s="45"/>
      <c r="E168" s="28">
        <f>SUM(B168:D168)</f>
        <v>0</v>
      </c>
    </row>
    <row r="169" spans="1:5" x14ac:dyDescent="0.3">
      <c r="A169" s="16" t="s">
        <v>287</v>
      </c>
      <c r="B169" s="45"/>
      <c r="C169" s="45"/>
      <c r="D169" s="45"/>
      <c r="E169" s="28">
        <f>SUM(B169:D169)</f>
        <v>0</v>
      </c>
    </row>
    <row r="170" spans="1:5" x14ac:dyDescent="0.3">
      <c r="A170" s="16" t="s">
        <v>288</v>
      </c>
      <c r="B170" s="45"/>
      <c r="C170" s="45"/>
      <c r="D170" s="45"/>
      <c r="E170" s="28">
        <f>SUM(B170:D170)</f>
        <v>0</v>
      </c>
    </row>
    <row r="171" spans="1:5" x14ac:dyDescent="0.3">
      <c r="A171" s="21"/>
      <c r="B171" s="21"/>
      <c r="C171" s="49"/>
      <c r="D171" s="50"/>
      <c r="E171" s="16"/>
    </row>
    <row r="172" spans="1:5" x14ac:dyDescent="0.3">
      <c r="A172" s="46" t="s">
        <v>349</v>
      </c>
      <c r="B172" s="47" t="s">
        <v>350</v>
      </c>
      <c r="C172" s="48" t="s">
        <v>351</v>
      </c>
      <c r="D172" s="16"/>
      <c r="E172" s="16"/>
    </row>
    <row r="173" spans="1:5" x14ac:dyDescent="0.3">
      <c r="A173" s="21" t="s">
        <v>352</v>
      </c>
      <c r="B173" s="276"/>
      <c r="C173" s="276"/>
      <c r="D173" s="16"/>
      <c r="E173" s="16"/>
    </row>
    <row r="174" spans="1:5" x14ac:dyDescent="0.3">
      <c r="A174" s="21"/>
      <c r="B174" s="50"/>
      <c r="C174" s="49"/>
      <c r="D174" s="16"/>
      <c r="E174" s="16"/>
    </row>
    <row r="175" spans="1:5" x14ac:dyDescent="0.3">
      <c r="A175" s="21"/>
      <c r="B175" s="21"/>
      <c r="C175" s="49"/>
      <c r="D175" s="50"/>
      <c r="E175" s="16"/>
    </row>
    <row r="176" spans="1:5" x14ac:dyDescent="0.3">
      <c r="A176" s="21"/>
      <c r="B176" s="21"/>
      <c r="C176" s="49"/>
      <c r="D176" s="50"/>
      <c r="E176" s="16"/>
    </row>
    <row r="177" spans="1:5" x14ac:dyDescent="0.3">
      <c r="A177" s="21"/>
      <c r="B177" s="21"/>
      <c r="C177" s="49"/>
      <c r="D177" s="50"/>
      <c r="E177" s="16"/>
    </row>
    <row r="178" spans="1:5" x14ac:dyDescent="0.3">
      <c r="A178" s="21"/>
      <c r="B178" s="21"/>
      <c r="C178" s="49"/>
      <c r="D178" s="50"/>
      <c r="E178" s="16"/>
    </row>
    <row r="179" spans="1:5" x14ac:dyDescent="0.3">
      <c r="A179" s="44" t="s">
        <v>353</v>
      </c>
      <c r="B179" s="34"/>
      <c r="C179" s="34"/>
      <c r="D179" s="34"/>
      <c r="E179" s="34"/>
    </row>
    <row r="180" spans="1:5" x14ac:dyDescent="0.3">
      <c r="A180" s="40" t="s">
        <v>354</v>
      </c>
      <c r="B180" s="40"/>
      <c r="C180" s="40"/>
      <c r="D180" s="40"/>
      <c r="E180" s="40"/>
    </row>
    <row r="181" spans="1:5" x14ac:dyDescent="0.3">
      <c r="A181" s="16" t="s">
        <v>355</v>
      </c>
      <c r="B181" s="41" t="s">
        <v>298</v>
      </c>
      <c r="C181" s="42">
        <v>714867</v>
      </c>
      <c r="D181" s="16"/>
      <c r="E181" s="16"/>
    </row>
    <row r="182" spans="1:5" x14ac:dyDescent="0.3">
      <c r="A182" s="16" t="s">
        <v>356</v>
      </c>
      <c r="B182" s="41" t="s">
        <v>298</v>
      </c>
      <c r="C182" s="42">
        <v>3075</v>
      </c>
      <c r="D182" s="16"/>
      <c r="E182" s="16"/>
    </row>
    <row r="183" spans="1:5" x14ac:dyDescent="0.3">
      <c r="A183" s="21" t="s">
        <v>357</v>
      </c>
      <c r="B183" s="41" t="s">
        <v>298</v>
      </c>
      <c r="C183" s="42">
        <v>85337</v>
      </c>
      <c r="D183" s="16"/>
      <c r="E183" s="16"/>
    </row>
    <row r="184" spans="1:5" x14ac:dyDescent="0.3">
      <c r="A184" s="16" t="s">
        <v>358</v>
      </c>
      <c r="B184" s="41" t="s">
        <v>298</v>
      </c>
      <c r="C184" s="42">
        <v>1121804</v>
      </c>
      <c r="D184" s="16"/>
      <c r="E184" s="16"/>
    </row>
    <row r="185" spans="1:5" x14ac:dyDescent="0.3">
      <c r="A185" s="16" t="s">
        <v>359</v>
      </c>
      <c r="B185" s="41" t="s">
        <v>298</v>
      </c>
      <c r="C185" s="42">
        <v>71587</v>
      </c>
      <c r="D185" s="16"/>
      <c r="E185" s="16"/>
    </row>
    <row r="186" spans="1:5" x14ac:dyDescent="0.3">
      <c r="A186" s="16" t="s">
        <v>360</v>
      </c>
      <c r="B186" s="41" t="s">
        <v>298</v>
      </c>
      <c r="C186" s="42">
        <v>438922</v>
      </c>
      <c r="D186" s="16"/>
      <c r="E186" s="16"/>
    </row>
    <row r="187" spans="1:5" x14ac:dyDescent="0.3">
      <c r="A187" s="16" t="s">
        <v>361</v>
      </c>
      <c r="B187" s="41" t="s">
        <v>298</v>
      </c>
      <c r="C187" s="42">
        <v>14893</v>
      </c>
      <c r="D187" s="16"/>
      <c r="E187" s="16"/>
    </row>
    <row r="188" spans="1:5" x14ac:dyDescent="0.3">
      <c r="A188" s="16" t="s">
        <v>361</v>
      </c>
      <c r="B188" s="41" t="s">
        <v>298</v>
      </c>
      <c r="C188" s="42">
        <v>35739</v>
      </c>
      <c r="D188" s="16"/>
      <c r="E188" s="16"/>
    </row>
    <row r="189" spans="1:5" x14ac:dyDescent="0.3">
      <c r="A189" s="16" t="s">
        <v>230</v>
      </c>
      <c r="B189" s="16"/>
      <c r="C189" s="23"/>
      <c r="D189" s="28">
        <f>SUM(C181:C188)</f>
        <v>2486224</v>
      </c>
      <c r="E189" s="16"/>
    </row>
    <row r="190" spans="1:5" x14ac:dyDescent="0.3">
      <c r="A190" s="40" t="s">
        <v>362</v>
      </c>
      <c r="B190" s="40"/>
      <c r="C190" s="40"/>
      <c r="D190" s="40"/>
      <c r="E190" s="40"/>
    </row>
    <row r="191" spans="1:5" x14ac:dyDescent="0.3">
      <c r="A191" s="16" t="s">
        <v>363</v>
      </c>
      <c r="B191" s="41" t="s">
        <v>298</v>
      </c>
      <c r="C191" s="42">
        <v>0</v>
      </c>
      <c r="D191" s="16"/>
      <c r="E191" s="16"/>
    </row>
    <row r="192" spans="1:5" x14ac:dyDescent="0.3">
      <c r="A192" s="16" t="s">
        <v>364</v>
      </c>
      <c r="B192" s="41" t="s">
        <v>298</v>
      </c>
      <c r="C192" s="42">
        <v>0</v>
      </c>
      <c r="D192" s="16"/>
      <c r="E192" s="16"/>
    </row>
    <row r="193" spans="1:5" x14ac:dyDescent="0.3">
      <c r="A193" s="16" t="s">
        <v>230</v>
      </c>
      <c r="B193" s="16"/>
      <c r="C193" s="23"/>
      <c r="D193" s="28">
        <f>SUM(C191:C192)</f>
        <v>0</v>
      </c>
      <c r="E193" s="16"/>
    </row>
    <row r="194" spans="1:5" x14ac:dyDescent="0.3">
      <c r="A194" s="40" t="s">
        <v>365</v>
      </c>
      <c r="B194" s="40"/>
      <c r="C194" s="40"/>
      <c r="D194" s="40"/>
      <c r="E194" s="40"/>
    </row>
    <row r="195" spans="1:5" x14ac:dyDescent="0.3">
      <c r="A195" s="16" t="s">
        <v>366</v>
      </c>
      <c r="B195" s="41" t="s">
        <v>298</v>
      </c>
      <c r="C195" s="42">
        <v>188512</v>
      </c>
      <c r="D195" s="16"/>
      <c r="E195" s="16"/>
    </row>
    <row r="196" spans="1:5" x14ac:dyDescent="0.3">
      <c r="A196" s="16" t="s">
        <v>367</v>
      </c>
      <c r="B196" s="41" t="s">
        <v>298</v>
      </c>
      <c r="C196" s="42">
        <v>13755</v>
      </c>
      <c r="D196" s="16"/>
      <c r="E196" s="16"/>
    </row>
    <row r="197" spans="1:5" x14ac:dyDescent="0.3">
      <c r="A197" s="16" t="s">
        <v>230</v>
      </c>
      <c r="B197" s="16"/>
      <c r="C197" s="23"/>
      <c r="D197" s="28">
        <f>SUM(C195:C196)</f>
        <v>202267</v>
      </c>
      <c r="E197" s="16"/>
    </row>
    <row r="198" spans="1:5" x14ac:dyDescent="0.3">
      <c r="A198" s="40" t="s">
        <v>368</v>
      </c>
      <c r="B198" s="40"/>
      <c r="C198" s="40"/>
      <c r="D198" s="40"/>
      <c r="E198" s="40"/>
    </row>
    <row r="199" spans="1:5" x14ac:dyDescent="0.3">
      <c r="A199" s="16" t="s">
        <v>369</v>
      </c>
      <c r="B199" s="41" t="s">
        <v>298</v>
      </c>
      <c r="C199" s="42">
        <v>0</v>
      </c>
      <c r="D199" s="16"/>
      <c r="E199" s="16"/>
    </row>
    <row r="200" spans="1:5" x14ac:dyDescent="0.3">
      <c r="A200" s="16" t="s">
        <v>370</v>
      </c>
      <c r="B200" s="41" t="s">
        <v>298</v>
      </c>
      <c r="C200" s="42">
        <v>107431</v>
      </c>
      <c r="D200" s="16"/>
      <c r="E200" s="16"/>
    </row>
    <row r="201" spans="1:5" x14ac:dyDescent="0.3">
      <c r="A201" s="16" t="s">
        <v>159</v>
      </c>
      <c r="B201" s="41" t="s">
        <v>298</v>
      </c>
      <c r="C201" s="42">
        <v>0</v>
      </c>
      <c r="D201" s="16"/>
      <c r="E201" s="16"/>
    </row>
    <row r="202" spans="1:5" x14ac:dyDescent="0.3">
      <c r="A202" s="16" t="s">
        <v>230</v>
      </c>
      <c r="B202" s="16"/>
      <c r="C202" s="23"/>
      <c r="D202" s="28">
        <f>SUM(C199:C201)</f>
        <v>107431</v>
      </c>
      <c r="E202" s="16"/>
    </row>
    <row r="203" spans="1:5" x14ac:dyDescent="0.3">
      <c r="A203" s="40" t="s">
        <v>371</v>
      </c>
      <c r="B203" s="40"/>
      <c r="C203" s="40"/>
      <c r="D203" s="40"/>
      <c r="E203" s="40"/>
    </row>
    <row r="204" spans="1:5" x14ac:dyDescent="0.3">
      <c r="A204" s="16" t="s">
        <v>372</v>
      </c>
      <c r="B204" s="41" t="s">
        <v>298</v>
      </c>
      <c r="C204" s="42"/>
      <c r="D204" s="16"/>
      <c r="E204" s="16"/>
    </row>
    <row r="205" spans="1:5" x14ac:dyDescent="0.3">
      <c r="A205" s="16" t="s">
        <v>373</v>
      </c>
      <c r="B205" s="41" t="s">
        <v>298</v>
      </c>
      <c r="C205" s="42">
        <v>-166</v>
      </c>
      <c r="D205" s="16"/>
      <c r="E205" s="16"/>
    </row>
    <row r="206" spans="1:5" x14ac:dyDescent="0.3">
      <c r="A206" s="16" t="s">
        <v>230</v>
      </c>
      <c r="B206" s="16"/>
      <c r="C206" s="23"/>
      <c r="D206" s="28">
        <f>SUM(C204:C205)</f>
        <v>-166</v>
      </c>
      <c r="E206" s="16"/>
    </row>
    <row r="207" spans="1:5" x14ac:dyDescent="0.3">
      <c r="A207" s="16"/>
      <c r="B207" s="16"/>
      <c r="C207" s="23"/>
      <c r="D207" s="16"/>
      <c r="E207" s="16"/>
    </row>
    <row r="208" spans="1:5" x14ac:dyDescent="0.3">
      <c r="A208" s="34" t="s">
        <v>374</v>
      </c>
      <c r="B208" s="34"/>
      <c r="C208" s="34"/>
      <c r="D208" s="34"/>
      <c r="E208" s="34"/>
    </row>
    <row r="209" spans="1:5" x14ac:dyDescent="0.3">
      <c r="A209" s="44" t="s">
        <v>375</v>
      </c>
      <c r="B209" s="34"/>
      <c r="C209" s="34"/>
      <c r="D209" s="34"/>
      <c r="E209" s="34"/>
    </row>
    <row r="210" spans="1:5" x14ac:dyDescent="0.3">
      <c r="A210" s="22"/>
      <c r="B210" s="18" t="s">
        <v>376</v>
      </c>
      <c r="C210" s="17" t="s">
        <v>377</v>
      </c>
      <c r="D210" s="18" t="s">
        <v>378</v>
      </c>
      <c r="E210" s="18" t="s">
        <v>379</v>
      </c>
    </row>
    <row r="211" spans="1:5" x14ac:dyDescent="0.3">
      <c r="A211" s="16" t="s">
        <v>380</v>
      </c>
      <c r="B211" s="42">
        <v>20000</v>
      </c>
      <c r="C211" s="42">
        <v>0</v>
      </c>
      <c r="D211" s="45">
        <v>0</v>
      </c>
      <c r="E211" s="28">
        <f t="shared" ref="E211:E219" si="22">SUM(B211:C211)-D211</f>
        <v>20000</v>
      </c>
    </row>
    <row r="212" spans="1:5" x14ac:dyDescent="0.3">
      <c r="A212" s="16" t="s">
        <v>381</v>
      </c>
      <c r="B212" s="42">
        <v>164346</v>
      </c>
      <c r="C212" s="42">
        <v>0</v>
      </c>
      <c r="D212" s="45">
        <v>0</v>
      </c>
      <c r="E212" s="28">
        <f t="shared" si="22"/>
        <v>164346</v>
      </c>
    </row>
    <row r="213" spans="1:5" x14ac:dyDescent="0.3">
      <c r="A213" s="16" t="s">
        <v>382</v>
      </c>
      <c r="B213" s="42">
        <v>10880436</v>
      </c>
      <c r="C213" s="42">
        <v>88473</v>
      </c>
      <c r="D213" s="45">
        <v>0</v>
      </c>
      <c r="E213" s="28">
        <f t="shared" si="22"/>
        <v>10968909</v>
      </c>
    </row>
    <row r="214" spans="1:5" x14ac:dyDescent="0.3">
      <c r="A214" s="16" t="s">
        <v>383</v>
      </c>
      <c r="B214" s="42">
        <v>8262499</v>
      </c>
      <c r="C214" s="42">
        <v>572798</v>
      </c>
      <c r="D214" s="45">
        <v>0</v>
      </c>
      <c r="E214" s="28">
        <f t="shared" si="22"/>
        <v>8835297</v>
      </c>
    </row>
    <row r="215" spans="1:5" x14ac:dyDescent="0.3">
      <c r="A215" s="16" t="s">
        <v>384</v>
      </c>
      <c r="B215" s="42"/>
      <c r="C215" s="42"/>
      <c r="D215" s="45"/>
      <c r="E215" s="28">
        <f t="shared" si="22"/>
        <v>0</v>
      </c>
    </row>
    <row r="216" spans="1:5" x14ac:dyDescent="0.3">
      <c r="A216" s="16" t="s">
        <v>385</v>
      </c>
      <c r="B216" s="42">
        <v>8056378</v>
      </c>
      <c r="C216" s="42">
        <v>561620</v>
      </c>
      <c r="D216" s="45">
        <v>0</v>
      </c>
      <c r="E216" s="28">
        <f t="shared" si="22"/>
        <v>8617998</v>
      </c>
    </row>
    <row r="217" spans="1:5" x14ac:dyDescent="0.3">
      <c r="A217" s="16" t="s">
        <v>386</v>
      </c>
      <c r="B217" s="42"/>
      <c r="C217" s="42"/>
      <c r="D217" s="45"/>
      <c r="E217" s="28">
        <f t="shared" si="22"/>
        <v>0</v>
      </c>
    </row>
    <row r="218" spans="1:5" x14ac:dyDescent="0.3">
      <c r="A218" s="16" t="s">
        <v>387</v>
      </c>
      <c r="B218" s="42"/>
      <c r="C218" s="42"/>
      <c r="D218" s="45"/>
      <c r="E218" s="28">
        <f t="shared" si="22"/>
        <v>0</v>
      </c>
    </row>
    <row r="219" spans="1:5" x14ac:dyDescent="0.3">
      <c r="A219" s="16" t="s">
        <v>388</v>
      </c>
      <c r="B219" s="42">
        <v>4347</v>
      </c>
      <c r="C219" s="42">
        <v>83447</v>
      </c>
      <c r="D219" s="45">
        <v>0</v>
      </c>
      <c r="E219" s="28">
        <f t="shared" si="22"/>
        <v>87794</v>
      </c>
    </row>
    <row r="220" spans="1:5" x14ac:dyDescent="0.3">
      <c r="A220" s="16" t="s">
        <v>230</v>
      </c>
      <c r="B220" s="28">
        <f>SUM(B211:B219)</f>
        <v>27388006</v>
      </c>
      <c r="C220" s="235">
        <f>SUM(C211:C219)</f>
        <v>1306338</v>
      </c>
      <c r="D220" s="28">
        <f>SUM(D211:D219)</f>
        <v>0</v>
      </c>
      <c r="E220" s="28">
        <f>SUM(E211:E219)</f>
        <v>28694344</v>
      </c>
    </row>
    <row r="221" spans="1:5" x14ac:dyDescent="0.3">
      <c r="A221" s="16"/>
      <c r="B221" s="16"/>
      <c r="C221" s="23"/>
      <c r="D221" s="16"/>
      <c r="E221" s="16"/>
    </row>
    <row r="222" spans="1:5" x14ac:dyDescent="0.3">
      <c r="A222" s="44" t="s">
        <v>389</v>
      </c>
      <c r="B222" s="44"/>
      <c r="C222" s="44"/>
      <c r="D222" s="44"/>
      <c r="E222" s="44"/>
    </row>
    <row r="223" spans="1:5" x14ac:dyDescent="0.3">
      <c r="A223" s="22"/>
      <c r="B223" s="18" t="s">
        <v>376</v>
      </c>
      <c r="C223" s="17" t="s">
        <v>377</v>
      </c>
      <c r="D223" s="18" t="s">
        <v>378</v>
      </c>
      <c r="E223" s="18" t="s">
        <v>379</v>
      </c>
    </row>
    <row r="224" spans="1:5" x14ac:dyDescent="0.3">
      <c r="A224" s="16" t="s">
        <v>380</v>
      </c>
      <c r="B224" s="50"/>
      <c r="C224" s="49"/>
      <c r="D224" s="50"/>
      <c r="E224" s="16"/>
    </row>
    <row r="225" spans="1:6" x14ac:dyDescent="0.3">
      <c r="A225" s="16" t="s">
        <v>381</v>
      </c>
      <c r="B225" s="42">
        <v>151838</v>
      </c>
      <c r="C225" s="42">
        <v>7363</v>
      </c>
      <c r="D225" s="45">
        <v>0</v>
      </c>
      <c r="E225" s="28">
        <f t="shared" ref="E225:E232" si="23">SUM(B225:C225)-D225</f>
        <v>159201</v>
      </c>
    </row>
    <row r="226" spans="1:6" x14ac:dyDescent="0.3">
      <c r="A226" s="16" t="s">
        <v>382</v>
      </c>
      <c r="B226" s="42">
        <v>6587972</v>
      </c>
      <c r="C226" s="42">
        <v>239637</v>
      </c>
      <c r="D226" s="45">
        <v>0</v>
      </c>
      <c r="E226" s="28">
        <f t="shared" si="23"/>
        <v>6827609</v>
      </c>
    </row>
    <row r="227" spans="1:6" x14ac:dyDescent="0.3">
      <c r="A227" s="16" t="s">
        <v>383</v>
      </c>
      <c r="B227" s="42">
        <v>7233097</v>
      </c>
      <c r="C227" s="42">
        <v>334626</v>
      </c>
      <c r="D227" s="45">
        <v>0</v>
      </c>
      <c r="E227" s="28">
        <f t="shared" si="23"/>
        <v>7567723</v>
      </c>
    </row>
    <row r="228" spans="1:6" x14ac:dyDescent="0.3">
      <c r="A228" s="16" t="s">
        <v>384</v>
      </c>
      <c r="B228" s="42"/>
      <c r="C228" s="42"/>
      <c r="D228" s="45"/>
      <c r="E228" s="28">
        <f t="shared" si="23"/>
        <v>0</v>
      </c>
    </row>
    <row r="229" spans="1:6" x14ac:dyDescent="0.3">
      <c r="A229" s="16" t="s">
        <v>385</v>
      </c>
      <c r="B229" s="42">
        <v>7455775</v>
      </c>
      <c r="C229" s="42">
        <v>218076</v>
      </c>
      <c r="D229" s="45">
        <v>0</v>
      </c>
      <c r="E229" s="28">
        <f t="shared" si="23"/>
        <v>7673851</v>
      </c>
    </row>
    <row r="230" spans="1:6" x14ac:dyDescent="0.3">
      <c r="A230" s="16" t="s">
        <v>386</v>
      </c>
      <c r="B230" s="42"/>
      <c r="C230" s="42"/>
      <c r="D230" s="45"/>
      <c r="E230" s="28">
        <f t="shared" si="23"/>
        <v>0</v>
      </c>
    </row>
    <row r="231" spans="1:6" x14ac:dyDescent="0.3">
      <c r="A231" s="16" t="s">
        <v>387</v>
      </c>
      <c r="B231" s="42"/>
      <c r="C231" s="42"/>
      <c r="D231" s="45"/>
      <c r="E231" s="28">
        <f t="shared" si="23"/>
        <v>0</v>
      </c>
    </row>
    <row r="232" spans="1:6" x14ac:dyDescent="0.3">
      <c r="A232" s="16" t="s">
        <v>388</v>
      </c>
      <c r="B232" s="42"/>
      <c r="C232" s="42"/>
      <c r="D232" s="45"/>
      <c r="E232" s="28">
        <f t="shared" si="23"/>
        <v>0</v>
      </c>
    </row>
    <row r="233" spans="1:6" x14ac:dyDescent="0.3">
      <c r="A233" s="16" t="s">
        <v>230</v>
      </c>
      <c r="B233" s="28">
        <f>SUM(B224:B232)</f>
        <v>21428682</v>
      </c>
      <c r="C233" s="235">
        <f>SUM(C224:C232)</f>
        <v>799702</v>
      </c>
      <c r="D233" s="28">
        <f>SUM(D224:D232)</f>
        <v>0</v>
      </c>
      <c r="E233" s="28">
        <f>SUM(E224:E232)</f>
        <v>22228384</v>
      </c>
    </row>
    <row r="234" spans="1:6" x14ac:dyDescent="0.3">
      <c r="A234" s="16"/>
      <c r="B234" s="16"/>
      <c r="C234" s="23"/>
      <c r="D234" s="16"/>
      <c r="E234" s="16"/>
      <c r="F234" s="11">
        <f>E220-E233</f>
        <v>6465960</v>
      </c>
    </row>
    <row r="235" spans="1:6" x14ac:dyDescent="0.3">
      <c r="A235" s="34" t="s">
        <v>390</v>
      </c>
      <c r="B235" s="34"/>
      <c r="C235" s="34"/>
      <c r="D235" s="34"/>
      <c r="E235" s="34"/>
    </row>
    <row r="236" spans="1:6" x14ac:dyDescent="0.3">
      <c r="A236" s="34"/>
      <c r="B236" s="338" t="s">
        <v>391</v>
      </c>
      <c r="C236" s="338"/>
      <c r="D236" s="34"/>
      <c r="E236" s="34"/>
    </row>
    <row r="237" spans="1:6" x14ac:dyDescent="0.3">
      <c r="A237" s="51" t="s">
        <v>391</v>
      </c>
      <c r="B237" s="34"/>
      <c r="C237" s="42">
        <v>0</v>
      </c>
      <c r="D237" s="36">
        <f>C237</f>
        <v>0</v>
      </c>
      <c r="E237" s="34"/>
    </row>
    <row r="238" spans="1:6" x14ac:dyDescent="0.3">
      <c r="A238" s="40" t="s">
        <v>392</v>
      </c>
      <c r="B238" s="40"/>
      <c r="C238" s="40"/>
      <c r="D238" s="40"/>
      <c r="E238" s="40"/>
    </row>
    <row r="239" spans="1:6" x14ac:dyDescent="0.3">
      <c r="A239" s="16" t="s">
        <v>393</v>
      </c>
      <c r="B239" s="41" t="s">
        <v>298</v>
      </c>
      <c r="C239" s="42">
        <v>2485971</v>
      </c>
      <c r="D239" s="16"/>
      <c r="E239" s="16"/>
    </row>
    <row r="240" spans="1:6" x14ac:dyDescent="0.3">
      <c r="A240" s="16" t="s">
        <v>394</v>
      </c>
      <c r="B240" s="41" t="s">
        <v>298</v>
      </c>
      <c r="C240" s="42">
        <v>5538996</v>
      </c>
      <c r="D240" s="16"/>
      <c r="E240" s="16"/>
    </row>
    <row r="241" spans="1:5" x14ac:dyDescent="0.3">
      <c r="A241" s="16" t="s">
        <v>395</v>
      </c>
      <c r="B241" s="41" t="s">
        <v>298</v>
      </c>
      <c r="C241" s="42">
        <v>568982</v>
      </c>
      <c r="D241" s="16"/>
      <c r="E241" s="16"/>
    </row>
    <row r="242" spans="1:5" x14ac:dyDescent="0.3">
      <c r="A242" s="16" t="s">
        <v>396</v>
      </c>
      <c r="B242" s="41" t="s">
        <v>298</v>
      </c>
      <c r="C242" s="42">
        <v>0</v>
      </c>
      <c r="D242" s="16"/>
      <c r="E242" s="16"/>
    </row>
    <row r="243" spans="1:5" x14ac:dyDescent="0.3">
      <c r="A243" s="16" t="s">
        <v>397</v>
      </c>
      <c r="B243" s="41" t="s">
        <v>298</v>
      </c>
      <c r="C243" s="42">
        <v>0</v>
      </c>
      <c r="D243" s="16"/>
      <c r="E243" s="16"/>
    </row>
    <row r="244" spans="1:5" x14ac:dyDescent="0.3">
      <c r="A244" s="16" t="s">
        <v>398</v>
      </c>
      <c r="B244" s="41" t="s">
        <v>298</v>
      </c>
      <c r="C244" s="42">
        <v>10557125</v>
      </c>
      <c r="D244" s="16"/>
      <c r="E244" s="16"/>
    </row>
    <row r="245" spans="1:5" x14ac:dyDescent="0.3">
      <c r="A245" s="16" t="s">
        <v>399</v>
      </c>
      <c r="B245" s="16"/>
      <c r="C245" s="23"/>
      <c r="D245" s="28">
        <f>SUM(C239:C244)</f>
        <v>19151074</v>
      </c>
      <c r="E245" s="16"/>
    </row>
    <row r="246" spans="1:5" x14ac:dyDescent="0.3">
      <c r="A246" s="40" t="s">
        <v>400</v>
      </c>
      <c r="B246" s="40"/>
      <c r="C246" s="40"/>
      <c r="D246" s="40"/>
      <c r="E246" s="40"/>
    </row>
    <row r="247" spans="1:5" x14ac:dyDescent="0.3">
      <c r="A247" s="22" t="s">
        <v>401</v>
      </c>
      <c r="B247" s="41" t="s">
        <v>298</v>
      </c>
      <c r="C247" s="213">
        <v>288</v>
      </c>
      <c r="D247" s="16"/>
      <c r="E247" s="16"/>
    </row>
    <row r="248" spans="1:5" x14ac:dyDescent="0.3">
      <c r="A248" s="22"/>
      <c r="B248" s="41"/>
      <c r="C248" s="23"/>
      <c r="D248" s="16"/>
      <c r="E248" s="16"/>
    </row>
    <row r="249" spans="1:5" x14ac:dyDescent="0.3">
      <c r="A249" s="22" t="s">
        <v>402</v>
      </c>
      <c r="B249" s="41" t="s">
        <v>298</v>
      </c>
      <c r="C249" s="42">
        <v>0</v>
      </c>
      <c r="D249" s="16"/>
      <c r="E249" s="16"/>
    </row>
    <row r="250" spans="1:5" x14ac:dyDescent="0.3">
      <c r="A250" s="22" t="s">
        <v>403</v>
      </c>
      <c r="B250" s="41" t="s">
        <v>298</v>
      </c>
      <c r="C250" s="42">
        <v>642706</v>
      </c>
      <c r="D250" s="16"/>
      <c r="E250" s="16"/>
    </row>
    <row r="251" spans="1:5" x14ac:dyDescent="0.3">
      <c r="A251" s="16"/>
      <c r="B251" s="16"/>
      <c r="C251" s="23"/>
      <c r="D251" s="16"/>
      <c r="E251" s="16"/>
    </row>
    <row r="252" spans="1:5" x14ac:dyDescent="0.3">
      <c r="A252" s="22" t="s">
        <v>404</v>
      </c>
      <c r="B252" s="16"/>
      <c r="C252" s="23"/>
      <c r="D252" s="28">
        <f>SUM(C249:C251)</f>
        <v>642706</v>
      </c>
      <c r="E252" s="16"/>
    </row>
    <row r="253" spans="1:5" x14ac:dyDescent="0.3">
      <c r="A253" s="40" t="s">
        <v>405</v>
      </c>
      <c r="B253" s="40"/>
      <c r="C253" s="40"/>
      <c r="D253" s="40"/>
      <c r="E253" s="40"/>
    </row>
    <row r="254" spans="1:5" x14ac:dyDescent="0.3">
      <c r="A254" s="16" t="s">
        <v>406</v>
      </c>
      <c r="B254" s="41" t="s">
        <v>298</v>
      </c>
      <c r="C254" s="42">
        <v>160918</v>
      </c>
      <c r="D254" s="16"/>
      <c r="E254" s="16"/>
    </row>
    <row r="255" spans="1:5" x14ac:dyDescent="0.3">
      <c r="A255" s="16" t="s">
        <v>405</v>
      </c>
      <c r="B255" s="41" t="s">
        <v>298</v>
      </c>
      <c r="C255" s="42">
        <v>2072494</v>
      </c>
      <c r="D255" s="16"/>
      <c r="E255" s="16"/>
    </row>
    <row r="256" spans="1:5" x14ac:dyDescent="0.3">
      <c r="A256" s="16" t="s">
        <v>407</v>
      </c>
      <c r="B256" s="16"/>
      <c r="C256" s="23"/>
      <c r="D256" s="28">
        <f>SUM(C254:C255)</f>
        <v>2233412</v>
      </c>
      <c r="E256" s="16"/>
    </row>
    <row r="257" spans="1:5" x14ac:dyDescent="0.3">
      <c r="A257" s="16"/>
      <c r="B257" s="16"/>
      <c r="C257" s="23"/>
      <c r="D257" s="16"/>
      <c r="E257" s="16"/>
    </row>
    <row r="258" spans="1:5" x14ac:dyDescent="0.3">
      <c r="A258" s="16" t="s">
        <v>408</v>
      </c>
      <c r="B258" s="16"/>
      <c r="C258" s="23"/>
      <c r="D258" s="28">
        <f>D237+D245+D252+D256</f>
        <v>22027192</v>
      </c>
      <c r="E258" s="16"/>
    </row>
    <row r="259" spans="1:5" x14ac:dyDescent="0.3">
      <c r="A259" s="16"/>
      <c r="B259" s="16"/>
      <c r="C259" s="23"/>
      <c r="D259" s="16"/>
      <c r="E259" s="16"/>
    </row>
    <row r="260" spans="1:5" x14ac:dyDescent="0.3">
      <c r="A260" s="16"/>
      <c r="B260" s="16"/>
      <c r="C260" s="23"/>
      <c r="D260" s="16"/>
      <c r="E260" s="16"/>
    </row>
    <row r="261" spans="1:5" x14ac:dyDescent="0.3">
      <c r="A261" s="16"/>
      <c r="B261" s="16"/>
      <c r="C261" s="23"/>
      <c r="D261" s="16"/>
      <c r="E261" s="16"/>
    </row>
    <row r="262" spans="1:5" x14ac:dyDescent="0.3">
      <c r="A262" s="16"/>
      <c r="B262" s="16"/>
      <c r="C262" s="23"/>
      <c r="D262" s="16"/>
      <c r="E262" s="16"/>
    </row>
    <row r="263" spans="1:5" x14ac:dyDescent="0.3">
      <c r="A263" s="16"/>
      <c r="B263" s="16"/>
      <c r="C263" s="23"/>
      <c r="D263" s="16"/>
      <c r="E263" s="16"/>
    </row>
    <row r="264" spans="1:5" x14ac:dyDescent="0.3">
      <c r="A264" s="34" t="s">
        <v>409</v>
      </c>
      <c r="B264" s="34"/>
      <c r="C264" s="34"/>
      <c r="D264" s="34"/>
      <c r="E264" s="34"/>
    </row>
    <row r="265" spans="1:5" x14ac:dyDescent="0.3">
      <c r="A265" s="40" t="s">
        <v>410</v>
      </c>
      <c r="B265" s="40"/>
      <c r="C265" s="40"/>
      <c r="D265" s="40"/>
      <c r="E265" s="40"/>
    </row>
    <row r="266" spans="1:5" x14ac:dyDescent="0.3">
      <c r="A266" s="16" t="s">
        <v>411</v>
      </c>
      <c r="B266" s="41" t="s">
        <v>298</v>
      </c>
      <c r="C266" s="42">
        <v>3061481</v>
      </c>
      <c r="D266" s="16"/>
      <c r="E266" s="16"/>
    </row>
    <row r="267" spans="1:5" x14ac:dyDescent="0.3">
      <c r="A267" s="16" t="s">
        <v>412</v>
      </c>
      <c r="B267" s="41" t="s">
        <v>298</v>
      </c>
      <c r="C267" s="42">
        <v>0</v>
      </c>
      <c r="D267" s="16"/>
      <c r="E267" s="16"/>
    </row>
    <row r="268" spans="1:5" x14ac:dyDescent="0.3">
      <c r="A268" s="16" t="s">
        <v>413</v>
      </c>
      <c r="B268" s="41" t="s">
        <v>298</v>
      </c>
      <c r="C268" s="42">
        <v>10748753</v>
      </c>
      <c r="D268" s="16"/>
      <c r="E268" s="16"/>
    </row>
    <row r="269" spans="1:5" x14ac:dyDescent="0.3">
      <c r="A269" s="16" t="s">
        <v>414</v>
      </c>
      <c r="B269" s="41" t="s">
        <v>298</v>
      </c>
      <c r="C269" s="42">
        <v>5898247</v>
      </c>
      <c r="D269" s="16"/>
      <c r="E269" s="16"/>
    </row>
    <row r="270" spans="1:5" x14ac:dyDescent="0.3">
      <c r="A270" s="16" t="s">
        <v>415</v>
      </c>
      <c r="B270" s="41" t="s">
        <v>298</v>
      </c>
      <c r="C270" s="42">
        <v>0</v>
      </c>
      <c r="D270" s="16"/>
      <c r="E270" s="16"/>
    </row>
    <row r="271" spans="1:5" x14ac:dyDescent="0.3">
      <c r="A271" s="16" t="s">
        <v>416</v>
      </c>
      <c r="B271" s="41" t="s">
        <v>298</v>
      </c>
      <c r="C271" s="42">
        <v>0</v>
      </c>
      <c r="D271" s="16"/>
      <c r="E271" s="16"/>
    </row>
    <row r="272" spans="1:5" x14ac:dyDescent="0.3">
      <c r="A272" s="16" t="s">
        <v>417</v>
      </c>
      <c r="B272" s="41" t="s">
        <v>298</v>
      </c>
      <c r="C272" s="42">
        <v>0</v>
      </c>
      <c r="D272" s="16"/>
      <c r="E272" s="16"/>
    </row>
    <row r="273" spans="1:5" x14ac:dyDescent="0.3">
      <c r="A273" s="16" t="s">
        <v>418</v>
      </c>
      <c r="B273" s="41" t="s">
        <v>298</v>
      </c>
      <c r="C273" s="42">
        <v>240670</v>
      </c>
      <c r="D273" s="16"/>
      <c r="E273" s="16"/>
    </row>
    <row r="274" spans="1:5" x14ac:dyDescent="0.3">
      <c r="A274" s="16" t="s">
        <v>419</v>
      </c>
      <c r="B274" s="41" t="s">
        <v>298</v>
      </c>
      <c r="C274" s="42">
        <v>-19123</v>
      </c>
      <c r="D274" s="16"/>
      <c r="E274" s="16"/>
    </row>
    <row r="275" spans="1:5" x14ac:dyDescent="0.3">
      <c r="A275" s="16" t="s">
        <v>420</v>
      </c>
      <c r="B275" s="41" t="s">
        <v>298</v>
      </c>
      <c r="C275" s="42">
        <v>0</v>
      </c>
      <c r="D275" s="16"/>
      <c r="E275" s="16"/>
    </row>
    <row r="276" spans="1:5" x14ac:dyDescent="0.3">
      <c r="A276" s="16" t="s">
        <v>421</v>
      </c>
      <c r="B276" s="16"/>
      <c r="C276" s="23"/>
      <c r="D276" s="28">
        <f>SUM(C266:C268)-C269+SUM(C270:C275)</f>
        <v>8133534</v>
      </c>
      <c r="E276" s="16"/>
    </row>
    <row r="277" spans="1:5" x14ac:dyDescent="0.3">
      <c r="A277" s="40" t="s">
        <v>422</v>
      </c>
      <c r="B277" s="40"/>
      <c r="C277" s="40"/>
      <c r="D277" s="40"/>
      <c r="E277" s="40"/>
    </row>
    <row r="278" spans="1:5" x14ac:dyDescent="0.3">
      <c r="A278" s="16" t="s">
        <v>411</v>
      </c>
      <c r="B278" s="41" t="s">
        <v>298</v>
      </c>
      <c r="C278" s="42">
        <v>0</v>
      </c>
      <c r="D278" s="16"/>
      <c r="E278" s="16"/>
    </row>
    <row r="279" spans="1:5" x14ac:dyDescent="0.3">
      <c r="A279" s="16" t="s">
        <v>412</v>
      </c>
      <c r="B279" s="41" t="s">
        <v>298</v>
      </c>
      <c r="C279" s="42">
        <v>0</v>
      </c>
      <c r="D279" s="16"/>
      <c r="E279" s="16"/>
    </row>
    <row r="280" spans="1:5" x14ac:dyDescent="0.3">
      <c r="A280" s="16" t="s">
        <v>423</v>
      </c>
      <c r="B280" s="41" t="s">
        <v>298</v>
      </c>
      <c r="C280" s="42">
        <v>0</v>
      </c>
      <c r="D280" s="16"/>
      <c r="E280" s="16"/>
    </row>
    <row r="281" spans="1:5" x14ac:dyDescent="0.3">
      <c r="A281" s="16" t="s">
        <v>424</v>
      </c>
      <c r="B281" s="16"/>
      <c r="C281" s="23"/>
      <c r="D281" s="28">
        <f>SUM(C278:C280)</f>
        <v>0</v>
      </c>
      <c r="E281" s="16"/>
    </row>
    <row r="282" spans="1:5" x14ac:dyDescent="0.3">
      <c r="A282" s="40" t="s">
        <v>425</v>
      </c>
      <c r="B282" s="40"/>
      <c r="C282" s="40"/>
      <c r="D282" s="40"/>
      <c r="E282" s="40"/>
    </row>
    <row r="283" spans="1:5" x14ac:dyDescent="0.3">
      <c r="A283" s="16" t="s">
        <v>380</v>
      </c>
      <c r="B283" s="41" t="s">
        <v>298</v>
      </c>
      <c r="C283" s="42">
        <v>20000</v>
      </c>
      <c r="D283" s="16"/>
      <c r="E283" s="16"/>
    </row>
    <row r="284" spans="1:5" x14ac:dyDescent="0.3">
      <c r="A284" s="16" t="s">
        <v>381</v>
      </c>
      <c r="B284" s="41" t="s">
        <v>298</v>
      </c>
      <c r="C284" s="42">
        <v>164346</v>
      </c>
      <c r="D284" s="16"/>
      <c r="E284" s="16"/>
    </row>
    <row r="285" spans="1:5" x14ac:dyDescent="0.3">
      <c r="A285" s="16" t="s">
        <v>382</v>
      </c>
      <c r="B285" s="41" t="s">
        <v>298</v>
      </c>
      <c r="C285" s="42">
        <v>10968909</v>
      </c>
      <c r="D285" s="16"/>
      <c r="E285" s="16"/>
    </row>
    <row r="286" spans="1:5" x14ac:dyDescent="0.3">
      <c r="A286" s="16" t="s">
        <v>426</v>
      </c>
      <c r="B286" s="41" t="s">
        <v>298</v>
      </c>
      <c r="C286" s="42">
        <v>3303408</v>
      </c>
      <c r="D286" s="16"/>
      <c r="E286" s="16"/>
    </row>
    <row r="287" spans="1:5" x14ac:dyDescent="0.3">
      <c r="A287" s="16" t="s">
        <v>427</v>
      </c>
      <c r="B287" s="41" t="s">
        <v>298</v>
      </c>
      <c r="C287" s="42">
        <v>5531889</v>
      </c>
      <c r="D287" s="16"/>
      <c r="E287" s="16"/>
    </row>
    <row r="288" spans="1:5" x14ac:dyDescent="0.3">
      <c r="A288" s="16" t="s">
        <v>428</v>
      </c>
      <c r="B288" s="41" t="s">
        <v>298</v>
      </c>
      <c r="C288" s="42">
        <v>8617998</v>
      </c>
      <c r="D288" s="16"/>
      <c r="E288" s="16"/>
    </row>
    <row r="289" spans="1:5" x14ac:dyDescent="0.3">
      <c r="A289" s="16" t="s">
        <v>387</v>
      </c>
      <c r="B289" s="41" t="s">
        <v>298</v>
      </c>
      <c r="C289" s="42">
        <v>0</v>
      </c>
      <c r="D289" s="16"/>
      <c r="E289" s="16"/>
    </row>
    <row r="290" spans="1:5" x14ac:dyDescent="0.3">
      <c r="A290" s="16" t="s">
        <v>388</v>
      </c>
      <c r="B290" s="41" t="s">
        <v>298</v>
      </c>
      <c r="C290" s="42">
        <v>87794</v>
      </c>
      <c r="D290" s="16"/>
      <c r="E290" s="16"/>
    </row>
    <row r="291" spans="1:5" x14ac:dyDescent="0.3">
      <c r="A291" s="16" t="s">
        <v>429</v>
      </c>
      <c r="B291" s="16"/>
      <c r="C291" s="23"/>
      <c r="D291" s="28">
        <f>SUM(C283:C290)</f>
        <v>28694344</v>
      </c>
      <c r="E291" s="16"/>
    </row>
    <row r="292" spans="1:5" x14ac:dyDescent="0.3">
      <c r="A292" s="16" t="s">
        <v>430</v>
      </c>
      <c r="B292" s="41" t="s">
        <v>298</v>
      </c>
      <c r="C292" s="42">
        <v>22228384</v>
      </c>
      <c r="D292" s="16"/>
      <c r="E292" s="16"/>
    </row>
    <row r="293" spans="1:5" x14ac:dyDescent="0.3">
      <c r="A293" s="16" t="s">
        <v>431</v>
      </c>
      <c r="B293" s="16"/>
      <c r="C293" s="23"/>
      <c r="D293" s="28">
        <f>D291-C292</f>
        <v>6465960</v>
      </c>
      <c r="E293" s="16"/>
    </row>
    <row r="294" spans="1:5" x14ac:dyDescent="0.3">
      <c r="A294" s="40" t="s">
        <v>432</v>
      </c>
      <c r="B294" s="40"/>
      <c r="C294" s="40"/>
      <c r="D294" s="40"/>
      <c r="E294" s="40"/>
    </row>
    <row r="295" spans="1:5" x14ac:dyDescent="0.3">
      <c r="A295" s="16" t="s">
        <v>433</v>
      </c>
      <c r="B295" s="41" t="s">
        <v>298</v>
      </c>
      <c r="C295" s="42">
        <v>17234476</v>
      </c>
      <c r="D295" s="16"/>
      <c r="E295" s="16"/>
    </row>
    <row r="296" spans="1:5" x14ac:dyDescent="0.3">
      <c r="A296" s="16" t="s">
        <v>434</v>
      </c>
      <c r="B296" s="41" t="s">
        <v>298</v>
      </c>
      <c r="C296" s="42">
        <v>0</v>
      </c>
      <c r="D296" s="16"/>
      <c r="E296" s="16"/>
    </row>
    <row r="297" spans="1:5" x14ac:dyDescent="0.3">
      <c r="A297" s="16" t="s">
        <v>435</v>
      </c>
      <c r="B297" s="41" t="s">
        <v>298</v>
      </c>
      <c r="C297" s="42">
        <v>0</v>
      </c>
      <c r="D297" s="16"/>
      <c r="E297" s="16"/>
    </row>
    <row r="298" spans="1:5" x14ac:dyDescent="0.3">
      <c r="A298" s="16" t="s">
        <v>423</v>
      </c>
      <c r="B298" s="41" t="s">
        <v>298</v>
      </c>
      <c r="C298" s="42">
        <v>-533414</v>
      </c>
      <c r="D298" s="16"/>
      <c r="E298" s="16"/>
    </row>
    <row r="299" spans="1:5" x14ac:dyDescent="0.3">
      <c r="A299" s="16" t="s">
        <v>436</v>
      </c>
      <c r="B299" s="16"/>
      <c r="C299" s="23"/>
      <c r="D299" s="28">
        <f>C295-C296+C297+C298</f>
        <v>16701062</v>
      </c>
      <c r="E299" s="16"/>
    </row>
    <row r="300" spans="1:5" x14ac:dyDescent="0.3">
      <c r="A300" s="16"/>
      <c r="B300" s="16"/>
      <c r="C300" s="23"/>
      <c r="D300" s="16"/>
      <c r="E300" s="16"/>
    </row>
    <row r="301" spans="1:5" x14ac:dyDescent="0.3">
      <c r="A301" s="40" t="s">
        <v>437</v>
      </c>
      <c r="B301" s="40"/>
      <c r="C301" s="40"/>
      <c r="D301" s="40"/>
      <c r="E301" s="40"/>
    </row>
    <row r="302" spans="1:5" x14ac:dyDescent="0.3">
      <c r="A302" s="16" t="s">
        <v>438</v>
      </c>
      <c r="B302" s="41" t="s">
        <v>298</v>
      </c>
      <c r="C302" s="42">
        <v>0</v>
      </c>
      <c r="D302" s="16"/>
      <c r="E302" s="16"/>
    </row>
    <row r="303" spans="1:5" x14ac:dyDescent="0.3">
      <c r="A303" s="16" t="s">
        <v>439</v>
      </c>
      <c r="B303" s="41" t="s">
        <v>298</v>
      </c>
      <c r="C303" s="42">
        <v>0</v>
      </c>
      <c r="D303" s="16"/>
      <c r="E303" s="16"/>
    </row>
    <row r="304" spans="1:5" x14ac:dyDescent="0.3">
      <c r="A304" s="16" t="s">
        <v>440</v>
      </c>
      <c r="B304" s="41" t="s">
        <v>298</v>
      </c>
      <c r="C304" s="42">
        <v>0</v>
      </c>
      <c r="D304" s="16"/>
      <c r="E304" s="16"/>
    </row>
    <row r="305" spans="1:6" x14ac:dyDescent="0.3">
      <c r="A305" s="16" t="s">
        <v>441</v>
      </c>
      <c r="B305" s="41" t="s">
        <v>298</v>
      </c>
      <c r="C305" s="42">
        <v>0</v>
      </c>
      <c r="D305" s="16"/>
      <c r="E305" s="16"/>
    </row>
    <row r="306" spans="1:6" x14ac:dyDescent="0.3">
      <c r="A306" s="16" t="s">
        <v>442</v>
      </c>
      <c r="B306" s="16"/>
      <c r="C306" s="23"/>
      <c r="D306" s="28">
        <f>SUM(C302:C305)</f>
        <v>0</v>
      </c>
      <c r="E306" s="16"/>
    </row>
    <row r="307" spans="1:6" x14ac:dyDescent="0.3">
      <c r="A307" s="16"/>
      <c r="B307" s="16"/>
      <c r="C307" s="23"/>
      <c r="D307" s="16"/>
      <c r="E307" s="16"/>
    </row>
    <row r="308" spans="1:6" x14ac:dyDescent="0.3">
      <c r="A308" s="16" t="s">
        <v>443</v>
      </c>
      <c r="B308" s="16"/>
      <c r="C308" s="23"/>
      <c r="D308" s="28">
        <f>D276+D281+D293+D299+D306</f>
        <v>31300556</v>
      </c>
      <c r="E308" s="16"/>
    </row>
    <row r="309" spans="1:6" x14ac:dyDescent="0.3">
      <c r="A309" s="16"/>
      <c r="B309" s="16"/>
      <c r="C309" s="23"/>
      <c r="D309" s="16"/>
      <c r="E309" s="16"/>
      <c r="F309" s="11">
        <f>D308-F308</f>
        <v>31300556</v>
      </c>
    </row>
    <row r="310" spans="1:6" x14ac:dyDescent="0.3">
      <c r="A310" s="16"/>
      <c r="B310" s="16"/>
      <c r="C310" s="23"/>
      <c r="D310" s="16"/>
      <c r="E310" s="16"/>
    </row>
    <row r="311" spans="1:6" x14ac:dyDescent="0.3">
      <c r="A311" s="16"/>
      <c r="B311" s="16"/>
      <c r="C311" s="23"/>
      <c r="D311" s="16"/>
      <c r="E311" s="16"/>
    </row>
    <row r="312" spans="1:6" x14ac:dyDescent="0.3">
      <c r="A312" s="34" t="s">
        <v>444</v>
      </c>
      <c r="B312" s="34"/>
      <c r="C312" s="34"/>
      <c r="D312" s="34"/>
      <c r="E312" s="34"/>
    </row>
    <row r="313" spans="1:6" x14ac:dyDescent="0.3">
      <c r="A313" s="40" t="s">
        <v>445</v>
      </c>
      <c r="B313" s="40"/>
      <c r="C313" s="40"/>
      <c r="D313" s="40"/>
      <c r="E313" s="40"/>
    </row>
    <row r="314" spans="1:6" x14ac:dyDescent="0.3">
      <c r="A314" s="16" t="s">
        <v>446</v>
      </c>
      <c r="B314" s="41" t="s">
        <v>298</v>
      </c>
      <c r="C314" s="42">
        <v>0</v>
      </c>
      <c r="D314" s="16"/>
      <c r="E314" s="16"/>
    </row>
    <row r="315" spans="1:6" x14ac:dyDescent="0.3">
      <c r="A315" s="16" t="s">
        <v>447</v>
      </c>
      <c r="B315" s="41" t="s">
        <v>298</v>
      </c>
      <c r="C315" s="42">
        <v>542583</v>
      </c>
      <c r="D315" s="16"/>
      <c r="E315" s="16"/>
    </row>
    <row r="316" spans="1:6" x14ac:dyDescent="0.3">
      <c r="A316" s="16" t="s">
        <v>448</v>
      </c>
      <c r="B316" s="41" t="s">
        <v>298</v>
      </c>
      <c r="C316" s="42">
        <v>953277</v>
      </c>
      <c r="D316" s="16"/>
      <c r="E316" s="16"/>
    </row>
    <row r="317" spans="1:6" x14ac:dyDescent="0.3">
      <c r="A317" s="16" t="s">
        <v>449</v>
      </c>
      <c r="B317" s="41" t="s">
        <v>298</v>
      </c>
      <c r="C317" s="42">
        <v>0</v>
      </c>
      <c r="D317" s="16"/>
      <c r="E317" s="16"/>
    </row>
    <row r="318" spans="1:6" x14ac:dyDescent="0.3">
      <c r="A318" s="16" t="s">
        <v>450</v>
      </c>
      <c r="B318" s="41" t="s">
        <v>298</v>
      </c>
      <c r="C318" s="42">
        <v>0</v>
      </c>
      <c r="D318" s="16"/>
      <c r="E318" s="16"/>
    </row>
    <row r="319" spans="1:6" x14ac:dyDescent="0.3">
      <c r="A319" s="16" t="s">
        <v>451</v>
      </c>
      <c r="B319" s="41" t="s">
        <v>298</v>
      </c>
      <c r="C319" s="42">
        <v>-83234</v>
      </c>
      <c r="D319" s="16"/>
      <c r="E319" s="16"/>
    </row>
    <row r="320" spans="1:6" x14ac:dyDescent="0.3">
      <c r="A320" s="16" t="s">
        <v>452</v>
      </c>
      <c r="B320" s="41" t="s">
        <v>298</v>
      </c>
      <c r="C320" s="42">
        <v>0</v>
      </c>
      <c r="D320" s="16"/>
      <c r="E320" s="16"/>
    </row>
    <row r="321" spans="1:5" x14ac:dyDescent="0.3">
      <c r="A321" s="16" t="s">
        <v>453</v>
      </c>
      <c r="B321" s="41" t="s">
        <v>298</v>
      </c>
      <c r="C321" s="42">
        <v>35361</v>
      </c>
      <c r="D321" s="16"/>
      <c r="E321" s="16"/>
    </row>
    <row r="322" spans="1:5" x14ac:dyDescent="0.3">
      <c r="A322" s="16" t="s">
        <v>454</v>
      </c>
      <c r="B322" s="41" t="s">
        <v>298</v>
      </c>
      <c r="C322" s="42">
        <v>30804</v>
      </c>
      <c r="D322" s="16"/>
      <c r="E322" s="16"/>
    </row>
    <row r="323" spans="1:5" x14ac:dyDescent="0.3">
      <c r="A323" s="16" t="s">
        <v>455</v>
      </c>
      <c r="B323" s="41" t="s">
        <v>298</v>
      </c>
      <c r="C323" s="42">
        <v>0</v>
      </c>
      <c r="D323" s="16"/>
      <c r="E323" s="16"/>
    </row>
    <row r="324" spans="1:5" x14ac:dyDescent="0.3">
      <c r="A324" s="16" t="s">
        <v>456</v>
      </c>
      <c r="B324" s="16"/>
      <c r="C324" s="23"/>
      <c r="D324" s="28">
        <f>SUM(C314:C323)</f>
        <v>1478791</v>
      </c>
      <c r="E324" s="16"/>
    </row>
    <row r="325" spans="1:5" x14ac:dyDescent="0.3">
      <c r="A325" s="40" t="s">
        <v>457</v>
      </c>
      <c r="B325" s="40"/>
      <c r="C325" s="40"/>
      <c r="D325" s="40"/>
      <c r="E325" s="40"/>
    </row>
    <row r="326" spans="1:5" x14ac:dyDescent="0.3">
      <c r="A326" s="16" t="s">
        <v>458</v>
      </c>
      <c r="B326" s="41" t="s">
        <v>298</v>
      </c>
      <c r="C326" s="42">
        <v>0</v>
      </c>
      <c r="D326" s="16"/>
      <c r="E326" s="16"/>
    </row>
    <row r="327" spans="1:5" x14ac:dyDescent="0.3">
      <c r="A327" s="16" t="s">
        <v>459</v>
      </c>
      <c r="B327" s="41" t="s">
        <v>298</v>
      </c>
      <c r="C327" s="42">
        <v>0</v>
      </c>
      <c r="D327" s="16"/>
      <c r="E327" s="16"/>
    </row>
    <row r="328" spans="1:5" x14ac:dyDescent="0.3">
      <c r="A328" s="16" t="s">
        <v>460</v>
      </c>
      <c r="B328" s="41" t="s">
        <v>298</v>
      </c>
      <c r="C328" s="42">
        <v>8</v>
      </c>
      <c r="D328" s="16"/>
      <c r="E328" s="16"/>
    </row>
    <row r="329" spans="1:5" x14ac:dyDescent="0.3">
      <c r="A329" s="16" t="s">
        <v>461</v>
      </c>
      <c r="B329" s="16"/>
      <c r="C329" s="23"/>
      <c r="D329" s="28">
        <f>SUM(C326:C328)</f>
        <v>8</v>
      </c>
      <c r="E329" s="16"/>
    </row>
    <row r="330" spans="1:5" x14ac:dyDescent="0.3">
      <c r="A330" s="40" t="s">
        <v>462</v>
      </c>
      <c r="B330" s="40"/>
      <c r="C330" s="40"/>
      <c r="D330" s="40"/>
      <c r="E330" s="40"/>
    </row>
    <row r="331" spans="1:5" x14ac:dyDescent="0.3">
      <c r="A331" s="16" t="s">
        <v>463</v>
      </c>
      <c r="B331" s="41" t="s">
        <v>298</v>
      </c>
      <c r="C331" s="42">
        <v>0</v>
      </c>
      <c r="D331" s="16"/>
      <c r="E331" s="16"/>
    </row>
    <row r="332" spans="1:5" x14ac:dyDescent="0.3">
      <c r="A332" s="16" t="s">
        <v>464</v>
      </c>
      <c r="B332" s="41" t="s">
        <v>298</v>
      </c>
      <c r="C332" s="42">
        <v>0</v>
      </c>
      <c r="D332" s="16"/>
      <c r="E332" s="16"/>
    </row>
    <row r="333" spans="1:5" x14ac:dyDescent="0.3">
      <c r="A333" s="16" t="s">
        <v>465</v>
      </c>
      <c r="B333" s="41" t="s">
        <v>298</v>
      </c>
      <c r="C333" s="42">
        <v>0</v>
      </c>
      <c r="D333" s="16"/>
      <c r="E333" s="16"/>
    </row>
    <row r="334" spans="1:5" x14ac:dyDescent="0.3">
      <c r="A334" s="22" t="s">
        <v>466</v>
      </c>
      <c r="B334" s="41" t="s">
        <v>298</v>
      </c>
      <c r="C334" s="42">
        <v>0</v>
      </c>
      <c r="D334" s="16"/>
      <c r="E334" s="16"/>
    </row>
    <row r="335" spans="1:5" x14ac:dyDescent="0.3">
      <c r="A335" s="16" t="s">
        <v>467</v>
      </c>
      <c r="B335" s="41" t="s">
        <v>298</v>
      </c>
      <c r="C335" s="42">
        <v>0</v>
      </c>
      <c r="D335" s="16"/>
      <c r="E335" s="16"/>
    </row>
    <row r="336" spans="1:5" x14ac:dyDescent="0.3">
      <c r="A336" s="22" t="s">
        <v>468</v>
      </c>
      <c r="B336" s="41" t="s">
        <v>298</v>
      </c>
      <c r="C336" s="42">
        <v>0</v>
      </c>
      <c r="D336" s="16"/>
      <c r="E336" s="16"/>
    </row>
    <row r="337" spans="1:5" x14ac:dyDescent="0.3">
      <c r="A337" s="22" t="s">
        <v>469</v>
      </c>
      <c r="B337" s="41" t="s">
        <v>298</v>
      </c>
      <c r="C337" s="238">
        <v>0</v>
      </c>
      <c r="D337" s="16"/>
      <c r="E337" s="16"/>
    </row>
    <row r="338" spans="1:5" x14ac:dyDescent="0.3">
      <c r="A338" s="16" t="s">
        <v>470</v>
      </c>
      <c r="B338" s="41" t="s">
        <v>298</v>
      </c>
      <c r="C338" s="42">
        <v>0</v>
      </c>
      <c r="D338" s="16"/>
      <c r="E338" s="16"/>
    </row>
    <row r="339" spans="1:5" x14ac:dyDescent="0.3">
      <c r="A339" s="16" t="s">
        <v>230</v>
      </c>
      <c r="B339" s="16"/>
      <c r="C339" s="23"/>
      <c r="D339" s="28">
        <f>SUM(C331:C338)</f>
        <v>0</v>
      </c>
      <c r="E339" s="16"/>
    </row>
    <row r="340" spans="1:5" x14ac:dyDescent="0.3">
      <c r="A340" s="16" t="s">
        <v>471</v>
      </c>
      <c r="B340" s="16"/>
      <c r="C340" s="23"/>
      <c r="D340" s="28">
        <f>C323</f>
        <v>0</v>
      </c>
      <c r="E340" s="16"/>
    </row>
    <row r="341" spans="1:5" x14ac:dyDescent="0.3">
      <c r="A341" s="16" t="s">
        <v>472</v>
      </c>
      <c r="B341" s="16"/>
      <c r="C341" s="23"/>
      <c r="D341" s="28">
        <f>D339-D340</f>
        <v>0</v>
      </c>
      <c r="E341" s="16"/>
    </row>
    <row r="342" spans="1:5" x14ac:dyDescent="0.3">
      <c r="A342" s="16"/>
      <c r="B342" s="16"/>
      <c r="C342" s="23"/>
      <c r="D342" s="16"/>
      <c r="E342" s="16"/>
    </row>
    <row r="343" spans="1:5" x14ac:dyDescent="0.3">
      <c r="A343" s="16" t="s">
        <v>473</v>
      </c>
      <c r="B343" s="41" t="s">
        <v>298</v>
      </c>
      <c r="C343" s="286">
        <v>29821757</v>
      </c>
      <c r="D343" s="16"/>
      <c r="E343" s="16"/>
    </row>
    <row r="344" spans="1:5" x14ac:dyDescent="0.3">
      <c r="A344" s="16"/>
      <c r="B344" s="41"/>
      <c r="C344" s="52"/>
      <c r="D344" s="16"/>
      <c r="E344" s="16"/>
    </row>
    <row r="345" spans="1:5" x14ac:dyDescent="0.3">
      <c r="A345" s="16" t="s">
        <v>474</v>
      </c>
      <c r="B345" s="41" t="s">
        <v>298</v>
      </c>
      <c r="C345" s="212">
        <v>0</v>
      </c>
      <c r="D345" s="16"/>
      <c r="E345" s="16"/>
    </row>
    <row r="346" spans="1:5" x14ac:dyDescent="0.3">
      <c r="A346" s="16" t="s">
        <v>475</v>
      </c>
      <c r="B346" s="41" t="s">
        <v>298</v>
      </c>
      <c r="C346" s="212">
        <v>0</v>
      </c>
      <c r="D346" s="16"/>
      <c r="E346" s="16"/>
    </row>
    <row r="347" spans="1:5" x14ac:dyDescent="0.3">
      <c r="A347" s="16" t="s">
        <v>476</v>
      </c>
      <c r="B347" s="41" t="s">
        <v>298</v>
      </c>
      <c r="C347" s="212">
        <v>0</v>
      </c>
      <c r="D347" s="16"/>
      <c r="E347" s="16"/>
    </row>
    <row r="348" spans="1:5" x14ac:dyDescent="0.3">
      <c r="A348" s="16" t="s">
        <v>477</v>
      </c>
      <c r="B348" s="41" t="s">
        <v>298</v>
      </c>
      <c r="C348" s="212">
        <v>0</v>
      </c>
      <c r="D348" s="16"/>
      <c r="E348" s="16"/>
    </row>
    <row r="349" spans="1:5" x14ac:dyDescent="0.3">
      <c r="A349" s="16" t="s">
        <v>478</v>
      </c>
      <c r="B349" s="41" t="s">
        <v>298</v>
      </c>
      <c r="C349" s="212">
        <v>0</v>
      </c>
      <c r="D349" s="16"/>
      <c r="E349" s="16"/>
    </row>
    <row r="350" spans="1:5" x14ac:dyDescent="0.3">
      <c r="A350" s="16" t="s">
        <v>479</v>
      </c>
      <c r="B350" s="16"/>
      <c r="C350" s="23"/>
      <c r="D350" s="28">
        <f>D324+D329+D341+C343+C347+C348</f>
        <v>31300556</v>
      </c>
      <c r="E350" s="16"/>
    </row>
    <row r="351" spans="1:5" x14ac:dyDescent="0.3">
      <c r="A351" s="16"/>
      <c r="B351" s="16"/>
      <c r="C351" s="23"/>
      <c r="D351" s="16"/>
      <c r="E351" s="16"/>
    </row>
    <row r="352" spans="1:5" x14ac:dyDescent="0.3">
      <c r="A352" s="16" t="s">
        <v>480</v>
      </c>
      <c r="B352" s="16"/>
      <c r="C352" s="23"/>
      <c r="D352" s="28">
        <f>D308</f>
        <v>31300556</v>
      </c>
      <c r="E352" s="16"/>
    </row>
    <row r="353" spans="1:5" x14ac:dyDescent="0.3">
      <c r="A353" s="16"/>
      <c r="B353" s="16"/>
      <c r="C353" s="23"/>
      <c r="D353" s="16"/>
      <c r="E353" s="16"/>
    </row>
    <row r="354" spans="1:5" x14ac:dyDescent="0.3">
      <c r="A354" s="16"/>
      <c r="B354" s="16"/>
      <c r="C354" s="23"/>
      <c r="D354" s="16"/>
      <c r="E354" s="16"/>
    </row>
    <row r="355" spans="1:5" x14ac:dyDescent="0.3">
      <c r="A355" s="16"/>
      <c r="B355" s="16"/>
      <c r="C355" s="23"/>
      <c r="D355" s="16"/>
      <c r="E355" s="16"/>
    </row>
    <row r="356" spans="1:5" x14ac:dyDescent="0.3">
      <c r="A356" s="34" t="s">
        <v>481</v>
      </c>
      <c r="B356" s="34"/>
      <c r="C356" s="34"/>
      <c r="D356" s="34"/>
      <c r="E356" s="34"/>
    </row>
    <row r="357" spans="1:5" x14ac:dyDescent="0.3">
      <c r="A357" s="40" t="s">
        <v>482</v>
      </c>
      <c r="B357" s="40"/>
      <c r="C357" s="40"/>
      <c r="D357" s="40"/>
      <c r="E357" s="40"/>
    </row>
    <row r="358" spans="1:5" x14ac:dyDescent="0.3">
      <c r="A358" s="16" t="s">
        <v>483</v>
      </c>
      <c r="B358" s="41" t="s">
        <v>298</v>
      </c>
      <c r="C358" s="42">
        <v>11776895</v>
      </c>
      <c r="D358" s="16"/>
      <c r="E358" s="16"/>
    </row>
    <row r="359" spans="1:5" x14ac:dyDescent="0.3">
      <c r="A359" s="16" t="s">
        <v>484</v>
      </c>
      <c r="B359" s="41" t="s">
        <v>298</v>
      </c>
      <c r="C359" s="42">
        <v>29052197</v>
      </c>
      <c r="D359" s="16"/>
      <c r="E359" s="16"/>
    </row>
    <row r="360" spans="1:5" x14ac:dyDescent="0.3">
      <c r="A360" s="16" t="s">
        <v>485</v>
      </c>
      <c r="B360" s="16"/>
      <c r="C360" s="23"/>
      <c r="D360" s="28">
        <f>SUM(C358:C359)</f>
        <v>40829092</v>
      </c>
      <c r="E360" s="16"/>
    </row>
    <row r="361" spans="1:5" x14ac:dyDescent="0.3">
      <c r="A361" s="40" t="s">
        <v>486</v>
      </c>
      <c r="B361" s="40"/>
      <c r="C361" s="40"/>
      <c r="D361" s="40"/>
      <c r="E361" s="40"/>
    </row>
    <row r="362" spans="1:5" x14ac:dyDescent="0.3">
      <c r="A362" s="16" t="s">
        <v>391</v>
      </c>
      <c r="B362" s="40"/>
      <c r="C362" s="42">
        <v>0</v>
      </c>
      <c r="D362" s="16"/>
      <c r="E362" s="40"/>
    </row>
    <row r="363" spans="1:5" x14ac:dyDescent="0.3">
      <c r="A363" s="16" t="s">
        <v>487</v>
      </c>
      <c r="B363" s="41" t="s">
        <v>298</v>
      </c>
      <c r="C363" s="42">
        <v>19124498</v>
      </c>
      <c r="D363" s="16"/>
      <c r="E363" s="16"/>
    </row>
    <row r="364" spans="1:5" x14ac:dyDescent="0.3">
      <c r="A364" s="16" t="s">
        <v>488</v>
      </c>
      <c r="B364" s="41" t="s">
        <v>298</v>
      </c>
      <c r="C364" s="42">
        <v>642706</v>
      </c>
      <c r="D364" s="16"/>
      <c r="E364" s="16"/>
    </row>
    <row r="365" spans="1:5" x14ac:dyDescent="0.3">
      <c r="A365" s="16" t="s">
        <v>489</v>
      </c>
      <c r="B365" s="41" t="s">
        <v>298</v>
      </c>
      <c r="C365" s="42">
        <v>2259988</v>
      </c>
      <c r="D365" s="16"/>
      <c r="E365" s="16"/>
    </row>
    <row r="366" spans="1:5" x14ac:dyDescent="0.3">
      <c r="A366" s="16" t="s">
        <v>408</v>
      </c>
      <c r="B366" s="16"/>
      <c r="C366" s="23"/>
      <c r="D366" s="28">
        <f>SUM(C362:C365)</f>
        <v>22027192</v>
      </c>
      <c r="E366" s="16"/>
    </row>
    <row r="367" spans="1:5" x14ac:dyDescent="0.3">
      <c r="A367" s="16" t="s">
        <v>490</v>
      </c>
      <c r="B367" s="16"/>
      <c r="C367" s="23"/>
      <c r="D367" s="28">
        <f>D360-D366</f>
        <v>18801900</v>
      </c>
      <c r="E367" s="16"/>
    </row>
    <row r="368" spans="1:5" x14ac:dyDescent="0.3">
      <c r="A368" s="53" t="s">
        <v>491</v>
      </c>
      <c r="B368" s="40"/>
      <c r="C368" s="40"/>
      <c r="D368" s="40"/>
      <c r="E368" s="40"/>
    </row>
    <row r="369" spans="1:6" x14ac:dyDescent="0.3">
      <c r="A369" s="28" t="s">
        <v>492</v>
      </c>
      <c r="B369" s="16"/>
      <c r="C369" s="16"/>
      <c r="D369" s="16"/>
      <c r="E369" s="16"/>
    </row>
    <row r="370" spans="1:6" x14ac:dyDescent="0.3">
      <c r="A370" s="54" t="s">
        <v>493</v>
      </c>
      <c r="B370" s="36" t="s">
        <v>298</v>
      </c>
      <c r="C370" s="239">
        <v>0</v>
      </c>
      <c r="D370" s="28">
        <v>0</v>
      </c>
      <c r="E370" s="28"/>
    </row>
    <row r="371" spans="1:6" x14ac:dyDescent="0.3">
      <c r="A371" s="54" t="s">
        <v>494</v>
      </c>
      <c r="B371" s="36" t="s">
        <v>298</v>
      </c>
      <c r="C371" s="239">
        <v>0</v>
      </c>
      <c r="D371" s="28">
        <v>0</v>
      </c>
      <c r="E371" s="28"/>
    </row>
    <row r="372" spans="1:6" x14ac:dyDescent="0.3">
      <c r="A372" s="54" t="s">
        <v>495</v>
      </c>
      <c r="B372" s="36" t="s">
        <v>298</v>
      </c>
      <c r="C372" s="239">
        <v>0</v>
      </c>
      <c r="D372" s="28">
        <v>0</v>
      </c>
      <c r="E372" s="28"/>
    </row>
    <row r="373" spans="1:6" x14ac:dyDescent="0.3">
      <c r="A373" s="54" t="s">
        <v>496</v>
      </c>
      <c r="B373" s="36" t="s">
        <v>298</v>
      </c>
      <c r="C373" s="239">
        <v>0</v>
      </c>
      <c r="D373" s="28">
        <v>0</v>
      </c>
      <c r="E373" s="28"/>
    </row>
    <row r="374" spans="1:6" x14ac:dyDescent="0.3">
      <c r="A374" s="54" t="s">
        <v>497</v>
      </c>
      <c r="B374" s="36" t="s">
        <v>298</v>
      </c>
      <c r="C374" s="239">
        <v>0</v>
      </c>
      <c r="D374" s="28">
        <v>0</v>
      </c>
      <c r="E374" s="28"/>
    </row>
    <row r="375" spans="1:6" x14ac:dyDescent="0.3">
      <c r="A375" s="54" t="s">
        <v>498</v>
      </c>
      <c r="B375" s="36" t="s">
        <v>298</v>
      </c>
      <c r="C375" s="239">
        <v>0</v>
      </c>
      <c r="D375" s="28">
        <v>0</v>
      </c>
      <c r="E375" s="28"/>
    </row>
    <row r="376" spans="1:6" x14ac:dyDescent="0.3">
      <c r="A376" s="54" t="s">
        <v>499</v>
      </c>
      <c r="B376" s="36" t="s">
        <v>298</v>
      </c>
      <c r="C376" s="239">
        <v>0</v>
      </c>
      <c r="D376" s="28">
        <v>0</v>
      </c>
      <c r="E376" s="28"/>
    </row>
    <row r="377" spans="1:6" x14ac:dyDescent="0.3">
      <c r="A377" s="54" t="s">
        <v>500</v>
      </c>
      <c r="B377" s="36" t="s">
        <v>298</v>
      </c>
      <c r="C377" s="239">
        <v>0</v>
      </c>
      <c r="D377" s="28">
        <v>0</v>
      </c>
      <c r="E377" s="28"/>
    </row>
    <row r="378" spans="1:6" x14ac:dyDescent="0.3">
      <c r="A378" s="54" t="s">
        <v>501</v>
      </c>
      <c r="B378" s="36" t="s">
        <v>298</v>
      </c>
      <c r="C378" s="239">
        <v>0</v>
      </c>
      <c r="D378" s="28">
        <v>0</v>
      </c>
      <c r="E378" s="28"/>
    </row>
    <row r="379" spans="1:6" x14ac:dyDescent="0.3">
      <c r="A379" s="54" t="s">
        <v>502</v>
      </c>
      <c r="B379" s="36" t="s">
        <v>298</v>
      </c>
      <c r="C379" s="239">
        <v>0</v>
      </c>
      <c r="D379" s="28">
        <v>0</v>
      </c>
      <c r="E379" s="28"/>
    </row>
    <row r="380" spans="1:6" x14ac:dyDescent="0.3">
      <c r="A380" s="54" t="s">
        <v>503</v>
      </c>
      <c r="B380" s="36" t="s">
        <v>298</v>
      </c>
      <c r="C380" s="213">
        <v>1033585</v>
      </c>
      <c r="D380" s="28">
        <v>0</v>
      </c>
      <c r="E380" s="214" t="str">
        <f>IF(OR(C380&gt;999999,C380/(D360+D383)&gt;0.01),"Additional Classification Necessary - See Responses-2 Tab","")</f>
        <v>Additional Classification Necessary - See Responses-2 Tab</v>
      </c>
      <c r="F380" s="55"/>
    </row>
    <row r="381" spans="1:6" x14ac:dyDescent="0.3">
      <c r="A381" s="56" t="s">
        <v>504</v>
      </c>
      <c r="B381" s="41"/>
      <c r="C381" s="41"/>
      <c r="D381" s="28">
        <f>SUM(C370:C380)</f>
        <v>1033585</v>
      </c>
      <c r="E381" s="28"/>
      <c r="F381" s="55"/>
    </row>
    <row r="382" spans="1:6" x14ac:dyDescent="0.3">
      <c r="A382" s="51" t="s">
        <v>505</v>
      </c>
      <c r="B382" s="41" t="s">
        <v>298</v>
      </c>
      <c r="C382" s="42">
        <v>1579371</v>
      </c>
      <c r="D382" s="28">
        <v>0</v>
      </c>
      <c r="E382" s="16"/>
    </row>
    <row r="383" spans="1:6" x14ac:dyDescent="0.3">
      <c r="A383" s="16" t="s">
        <v>506</v>
      </c>
      <c r="B383" s="16"/>
      <c r="C383" s="23"/>
      <c r="D383" s="28">
        <f>D381+C382</f>
        <v>2612956</v>
      </c>
      <c r="E383" s="16"/>
    </row>
    <row r="384" spans="1:6" x14ac:dyDescent="0.3">
      <c r="A384" s="16" t="s">
        <v>507</v>
      </c>
      <c r="B384" s="16"/>
      <c r="C384" s="23"/>
      <c r="D384" s="28">
        <f>D367+D383</f>
        <v>21414856</v>
      </c>
      <c r="E384" s="16"/>
    </row>
    <row r="385" spans="1:5" x14ac:dyDescent="0.3">
      <c r="A385" s="16"/>
      <c r="B385" s="16"/>
      <c r="C385" s="23"/>
      <c r="D385" s="16"/>
      <c r="E385" s="16"/>
    </row>
    <row r="386" spans="1:5" x14ac:dyDescent="0.3">
      <c r="A386" s="16"/>
      <c r="B386" s="16"/>
      <c r="C386" s="23"/>
      <c r="D386" s="16"/>
      <c r="E386" s="16"/>
    </row>
    <row r="387" spans="1:5" x14ac:dyDescent="0.3">
      <c r="A387" s="16"/>
      <c r="B387" s="16"/>
      <c r="C387" s="23"/>
      <c r="D387" s="16"/>
      <c r="E387" s="16"/>
    </row>
    <row r="388" spans="1:5" x14ac:dyDescent="0.3">
      <c r="A388" s="40" t="s">
        <v>508</v>
      </c>
      <c r="B388" s="40"/>
      <c r="C388" s="40"/>
      <c r="D388" s="40"/>
      <c r="E388" s="40"/>
    </row>
    <row r="389" spans="1:5" x14ac:dyDescent="0.3">
      <c r="A389" s="16" t="s">
        <v>509</v>
      </c>
      <c r="B389" s="41" t="s">
        <v>298</v>
      </c>
      <c r="C389" s="42">
        <v>10138647</v>
      </c>
      <c r="D389" s="16"/>
      <c r="E389" s="16"/>
    </row>
    <row r="390" spans="1:5" x14ac:dyDescent="0.3">
      <c r="A390" s="16" t="s">
        <v>11</v>
      </c>
      <c r="B390" s="41" t="s">
        <v>298</v>
      </c>
      <c r="C390" s="42">
        <v>2486224</v>
      </c>
      <c r="D390" s="16"/>
      <c r="E390" s="16"/>
    </row>
    <row r="391" spans="1:5" x14ac:dyDescent="0.3">
      <c r="A391" s="16" t="s">
        <v>264</v>
      </c>
      <c r="B391" s="41" t="s">
        <v>298</v>
      </c>
      <c r="C391" s="42">
        <v>197456</v>
      </c>
      <c r="D391" s="16"/>
      <c r="E391" s="16"/>
    </row>
    <row r="392" spans="1:5" x14ac:dyDescent="0.3">
      <c r="A392" s="16" t="s">
        <v>510</v>
      </c>
      <c r="B392" s="41" t="s">
        <v>298</v>
      </c>
      <c r="C392" s="42">
        <v>1380774</v>
      </c>
      <c r="D392" s="16"/>
      <c r="E392" s="16"/>
    </row>
    <row r="393" spans="1:5" x14ac:dyDescent="0.3">
      <c r="A393" s="16" t="s">
        <v>511</v>
      </c>
      <c r="B393" s="41" t="s">
        <v>298</v>
      </c>
      <c r="C393" s="42">
        <v>0</v>
      </c>
      <c r="D393" s="16"/>
      <c r="E393" s="16"/>
    </row>
    <row r="394" spans="1:5" x14ac:dyDescent="0.3">
      <c r="A394" s="16" t="s">
        <v>512</v>
      </c>
      <c r="B394" s="41" t="s">
        <v>298</v>
      </c>
      <c r="C394" s="42">
        <v>5240972</v>
      </c>
      <c r="D394" s="16"/>
      <c r="E394" s="16"/>
    </row>
    <row r="395" spans="1:5" x14ac:dyDescent="0.3">
      <c r="A395" s="16" t="s">
        <v>16</v>
      </c>
      <c r="B395" s="41" t="s">
        <v>298</v>
      </c>
      <c r="C395" s="42">
        <v>799704</v>
      </c>
      <c r="D395" s="16"/>
      <c r="E395" s="16"/>
    </row>
    <row r="396" spans="1:5" x14ac:dyDescent="0.3">
      <c r="A396" s="16" t="s">
        <v>513</v>
      </c>
      <c r="B396" s="41" t="s">
        <v>298</v>
      </c>
      <c r="C396" s="42">
        <v>0</v>
      </c>
      <c r="D396" s="16"/>
      <c r="E396" s="16"/>
    </row>
    <row r="397" spans="1:5" x14ac:dyDescent="0.3">
      <c r="A397" s="16" t="s">
        <v>514</v>
      </c>
      <c r="B397" s="41" t="s">
        <v>298</v>
      </c>
      <c r="C397" s="213">
        <v>202267</v>
      </c>
      <c r="D397" s="16"/>
      <c r="E397" s="16"/>
    </row>
    <row r="398" spans="1:5" x14ac:dyDescent="0.3">
      <c r="A398" s="16" t="s">
        <v>515</v>
      </c>
      <c r="B398" s="41" t="s">
        <v>298</v>
      </c>
      <c r="C398" s="213">
        <v>107431</v>
      </c>
      <c r="D398" s="16"/>
      <c r="E398" s="16"/>
    </row>
    <row r="399" spans="1:5" x14ac:dyDescent="0.3">
      <c r="A399" s="16" t="s">
        <v>516</v>
      </c>
      <c r="B399" s="41" t="s">
        <v>298</v>
      </c>
      <c r="C399" s="213">
        <v>-166</v>
      </c>
      <c r="D399" s="16"/>
      <c r="E399" s="16"/>
    </row>
    <row r="400" spans="1:5" x14ac:dyDescent="0.3">
      <c r="A400" s="28" t="s">
        <v>517</v>
      </c>
      <c r="B400" s="16"/>
      <c r="C400" s="16"/>
      <c r="D400" s="16"/>
      <c r="E400" s="16"/>
    </row>
    <row r="401" spans="1:9" x14ac:dyDescent="0.3">
      <c r="A401" s="29" t="s">
        <v>270</v>
      </c>
      <c r="B401" s="36" t="s">
        <v>298</v>
      </c>
      <c r="C401" s="239">
        <v>0</v>
      </c>
      <c r="D401" s="28">
        <v>0</v>
      </c>
      <c r="E401" s="28"/>
    </row>
    <row r="402" spans="1:9" x14ac:dyDescent="0.3">
      <c r="A402" s="29" t="s">
        <v>271</v>
      </c>
      <c r="B402" s="36" t="s">
        <v>298</v>
      </c>
      <c r="C402" s="239">
        <v>0</v>
      </c>
      <c r="D402" s="28">
        <v>0</v>
      </c>
      <c r="E402" s="28"/>
    </row>
    <row r="403" spans="1:9" x14ac:dyDescent="0.3">
      <c r="A403" s="29" t="s">
        <v>518</v>
      </c>
      <c r="B403" s="36" t="s">
        <v>298</v>
      </c>
      <c r="C403" s="239">
        <v>0</v>
      </c>
      <c r="D403" s="28">
        <v>0</v>
      </c>
      <c r="E403" s="28"/>
    </row>
    <row r="404" spans="1:9" x14ac:dyDescent="0.3">
      <c r="A404" s="29" t="s">
        <v>273</v>
      </c>
      <c r="B404" s="36" t="s">
        <v>298</v>
      </c>
      <c r="C404" s="239">
        <v>0</v>
      </c>
      <c r="D404" s="28">
        <v>0</v>
      </c>
      <c r="E404" s="28"/>
    </row>
    <row r="405" spans="1:9" x14ac:dyDescent="0.3">
      <c r="A405" s="29" t="s">
        <v>274</v>
      </c>
      <c r="B405" s="36" t="s">
        <v>298</v>
      </c>
      <c r="C405" s="239">
        <v>0</v>
      </c>
      <c r="D405" s="28">
        <v>0</v>
      </c>
      <c r="E405" s="28"/>
    </row>
    <row r="406" spans="1:9" x14ac:dyDescent="0.3">
      <c r="A406" s="29" t="s">
        <v>275</v>
      </c>
      <c r="B406" s="36" t="s">
        <v>298</v>
      </c>
      <c r="C406" s="239">
        <v>0</v>
      </c>
      <c r="D406" s="28">
        <v>0</v>
      </c>
      <c r="E406" s="28"/>
    </row>
    <row r="407" spans="1:9" x14ac:dyDescent="0.3">
      <c r="A407" s="29" t="s">
        <v>276</v>
      </c>
      <c r="B407" s="36" t="s">
        <v>298</v>
      </c>
      <c r="C407" s="239">
        <v>0</v>
      </c>
      <c r="D407" s="28">
        <v>0</v>
      </c>
      <c r="E407" s="28"/>
    </row>
    <row r="408" spans="1:9" x14ac:dyDescent="0.3">
      <c r="A408" s="29" t="s">
        <v>277</v>
      </c>
      <c r="B408" s="36" t="s">
        <v>298</v>
      </c>
      <c r="C408" s="239">
        <v>0</v>
      </c>
      <c r="D408" s="28">
        <v>0</v>
      </c>
      <c r="E408" s="28"/>
    </row>
    <row r="409" spans="1:9" x14ac:dyDescent="0.3">
      <c r="A409" s="29" t="s">
        <v>278</v>
      </c>
      <c r="B409" s="36" t="s">
        <v>298</v>
      </c>
      <c r="C409" s="239">
        <v>0</v>
      </c>
      <c r="D409" s="28">
        <v>0</v>
      </c>
      <c r="E409" s="28"/>
    </row>
    <row r="410" spans="1:9" x14ac:dyDescent="0.3">
      <c r="A410" s="29" t="s">
        <v>279</v>
      </c>
      <c r="B410" s="36" t="s">
        <v>298</v>
      </c>
      <c r="C410" s="239">
        <v>0</v>
      </c>
      <c r="D410" s="28">
        <v>0</v>
      </c>
      <c r="E410" s="28"/>
    </row>
    <row r="411" spans="1:9" x14ac:dyDescent="0.3">
      <c r="A411" s="29" t="s">
        <v>280</v>
      </c>
      <c r="B411" s="36" t="s">
        <v>298</v>
      </c>
      <c r="C411" s="239">
        <v>116373</v>
      </c>
      <c r="D411" s="28">
        <v>0</v>
      </c>
      <c r="E411" s="28"/>
    </row>
    <row r="412" spans="1:9" x14ac:dyDescent="0.3">
      <c r="A412" s="29" t="s">
        <v>281</v>
      </c>
      <c r="B412" s="36" t="s">
        <v>298</v>
      </c>
      <c r="C412" s="239">
        <v>0</v>
      </c>
      <c r="D412" s="28">
        <v>0</v>
      </c>
      <c r="E412" s="28"/>
    </row>
    <row r="413" spans="1:9" x14ac:dyDescent="0.3">
      <c r="A413" s="29" t="s">
        <v>282</v>
      </c>
      <c r="B413" s="36" t="s">
        <v>298</v>
      </c>
      <c r="C413" s="239">
        <v>320828</v>
      </c>
      <c r="D413" s="28">
        <v>0</v>
      </c>
      <c r="E413" s="28"/>
    </row>
    <row r="414" spans="1:9" x14ac:dyDescent="0.3">
      <c r="A414" s="29" t="s">
        <v>283</v>
      </c>
      <c r="B414" s="36" t="s">
        <v>298</v>
      </c>
      <c r="C414" s="213">
        <v>2380676</v>
      </c>
      <c r="D414" s="28">
        <v>0</v>
      </c>
      <c r="E414" s="214" t="str">
        <f>IF(OR(C414&gt;999999,C414/(D416)&gt;0.01),"Additional Classification Necessary - See Responses-2 Tab","")</f>
        <v>Additional Classification Necessary - See Responses-2 Tab</v>
      </c>
      <c r="F414" s="55"/>
      <c r="G414" s="55"/>
      <c r="H414" s="55"/>
      <c r="I414" s="55"/>
    </row>
    <row r="415" spans="1:9" x14ac:dyDescent="0.3">
      <c r="A415" s="57" t="s">
        <v>519</v>
      </c>
      <c r="B415" s="41"/>
      <c r="C415" s="41"/>
      <c r="D415" s="28">
        <f>SUM(C401:C414)</f>
        <v>2817877</v>
      </c>
      <c r="E415" s="28"/>
      <c r="F415" s="55"/>
      <c r="G415" s="55"/>
      <c r="H415" s="55"/>
      <c r="I415" s="55"/>
    </row>
    <row r="416" spans="1:9" x14ac:dyDescent="0.3">
      <c r="A416" s="28" t="s">
        <v>520</v>
      </c>
      <c r="B416" s="16"/>
      <c r="C416" s="23"/>
      <c r="D416" s="28">
        <f>SUM(C389:C399,D415)</f>
        <v>23371186</v>
      </c>
      <c r="E416" s="28"/>
    </row>
    <row r="417" spans="1:13" x14ac:dyDescent="0.3">
      <c r="A417" s="28" t="s">
        <v>521</v>
      </c>
      <c r="B417" s="16"/>
      <c r="C417" s="23"/>
      <c r="D417" s="28">
        <f>D384-D416</f>
        <v>-1956330</v>
      </c>
      <c r="E417" s="28"/>
    </row>
    <row r="418" spans="1:13" x14ac:dyDescent="0.3">
      <c r="A418" s="28" t="s">
        <v>522</v>
      </c>
      <c r="B418" s="16"/>
      <c r="C418" s="213"/>
      <c r="D418" s="28">
        <v>0</v>
      </c>
      <c r="E418" s="28"/>
    </row>
    <row r="419" spans="1:13" x14ac:dyDescent="0.3">
      <c r="A419" s="54" t="s">
        <v>523</v>
      </c>
      <c r="B419" s="41" t="s">
        <v>298</v>
      </c>
      <c r="C419" s="239"/>
      <c r="D419" s="28">
        <v>0</v>
      </c>
      <c r="E419" s="28"/>
    </row>
    <row r="420" spans="1:13" x14ac:dyDescent="0.3">
      <c r="A420" s="56" t="s">
        <v>524</v>
      </c>
      <c r="B420" s="16"/>
      <c r="C420" s="16"/>
      <c r="D420" s="28">
        <f>SUM(C418:C419)</f>
        <v>0</v>
      </c>
      <c r="E420" s="28"/>
      <c r="F420" s="11">
        <f>D420-C399</f>
        <v>166</v>
      </c>
    </row>
    <row r="421" spans="1:13" x14ac:dyDescent="0.3">
      <c r="A421" s="28" t="s">
        <v>525</v>
      </c>
      <c r="B421" s="16"/>
      <c r="C421" s="23"/>
      <c r="D421" s="28">
        <f>D417+D420</f>
        <v>-1956330</v>
      </c>
      <c r="E421" s="28"/>
      <c r="F421" s="58"/>
    </row>
    <row r="422" spans="1:13" x14ac:dyDescent="0.3">
      <c r="A422" s="28" t="s">
        <v>526</v>
      </c>
      <c r="B422" s="41" t="s">
        <v>298</v>
      </c>
      <c r="C422" s="42"/>
      <c r="D422" s="28">
        <v>0</v>
      </c>
      <c r="E422" s="16"/>
    </row>
    <row r="423" spans="1:13" x14ac:dyDescent="0.3">
      <c r="A423" s="16" t="s">
        <v>527</v>
      </c>
      <c r="B423" s="41" t="s">
        <v>298</v>
      </c>
      <c r="C423" s="42"/>
      <c r="D423" s="28">
        <v>0</v>
      </c>
      <c r="E423" s="16"/>
    </row>
    <row r="424" spans="1:13" x14ac:dyDescent="0.3">
      <c r="A424" s="16" t="s">
        <v>528</v>
      </c>
      <c r="B424" s="16"/>
      <c r="C424" s="23"/>
      <c r="D424" s="28">
        <f>D421+C422-C423</f>
        <v>-1956330</v>
      </c>
      <c r="E424" s="16"/>
    </row>
    <row r="427" spans="1:13" x14ac:dyDescent="0.3">
      <c r="M427" s="59"/>
    </row>
    <row r="428" spans="1:13" x14ac:dyDescent="0.3">
      <c r="M428" s="59"/>
    </row>
    <row r="429" spans="1:13" x14ac:dyDescent="0.3">
      <c r="M429" s="59"/>
    </row>
    <row r="433" spans="2:7" x14ac:dyDescent="0.3">
      <c r="B433" s="60"/>
      <c r="C433" s="60"/>
      <c r="D433" s="60"/>
      <c r="E433" s="60"/>
      <c r="F433" s="60"/>
      <c r="G433" s="60"/>
    </row>
    <row r="574" spans="2:83" x14ac:dyDescent="0.3">
      <c r="B574" s="61"/>
      <c r="C574" s="61"/>
      <c r="D574" s="61"/>
      <c r="E574" s="61"/>
      <c r="F574" s="61"/>
      <c r="G574" s="61"/>
      <c r="H574" s="61"/>
      <c r="I574" s="61"/>
      <c r="J574" s="61"/>
      <c r="K574" s="61"/>
      <c r="L574" s="61"/>
      <c r="M574" s="61"/>
      <c r="N574" s="61"/>
      <c r="O574" s="61"/>
      <c r="P574" s="61"/>
      <c r="Q574" s="61"/>
      <c r="R574" s="61"/>
      <c r="S574" s="61"/>
      <c r="T574" s="61"/>
      <c r="U574" s="61"/>
      <c r="V574" s="61"/>
      <c r="W574" s="61"/>
      <c r="X574" s="61"/>
      <c r="Y574" s="61"/>
      <c r="Z574" s="61"/>
      <c r="AA574" s="61"/>
      <c r="AB574" s="61"/>
      <c r="AC574" s="61"/>
      <c r="AD574" s="61"/>
      <c r="AE574" s="61"/>
      <c r="AF574" s="61"/>
      <c r="AG574" s="61"/>
      <c r="AH574" s="61"/>
      <c r="AI574" s="61"/>
      <c r="AJ574" s="61"/>
      <c r="AK574" s="61"/>
      <c r="AL574" s="61"/>
      <c r="AM574" s="61"/>
      <c r="AN574" s="61"/>
      <c r="AO574" s="61"/>
      <c r="AP574" s="61"/>
      <c r="AQ574" s="61"/>
      <c r="AR574" s="61"/>
      <c r="AS574" s="61"/>
      <c r="AT574" s="61"/>
      <c r="AU574" s="61"/>
      <c r="AV574" s="61"/>
      <c r="AW574" s="61"/>
      <c r="AX574" s="61"/>
      <c r="AY574" s="61"/>
      <c r="AZ574" s="61"/>
      <c r="BA574" s="61"/>
      <c r="BB574" s="61"/>
      <c r="BC574" s="61"/>
      <c r="BD574" s="61"/>
      <c r="BE574" s="61"/>
      <c r="BF574" s="61"/>
      <c r="BG574" s="61"/>
      <c r="BH574" s="61"/>
      <c r="BI574" s="61"/>
      <c r="BJ574" s="61"/>
      <c r="BK574" s="61"/>
      <c r="BL574" s="61"/>
      <c r="BM574" s="61"/>
      <c r="BN574" s="61"/>
      <c r="BO574" s="61"/>
      <c r="BP574" s="61"/>
      <c r="BQ574" s="61"/>
      <c r="BR574" s="61"/>
      <c r="BS574" s="61"/>
      <c r="BT574" s="61"/>
      <c r="BU574" s="61"/>
      <c r="BV574" s="61"/>
      <c r="BW574" s="61"/>
      <c r="BX574" s="61"/>
      <c r="BY574" s="61"/>
      <c r="BZ574" s="61"/>
      <c r="CA574" s="61"/>
      <c r="CB574" s="61"/>
      <c r="CC574" s="61"/>
      <c r="CD574" s="61"/>
      <c r="CE574" s="61"/>
    </row>
    <row r="578" spans="2:83" x14ac:dyDescent="0.3">
      <c r="B578" s="61"/>
      <c r="C578" s="61"/>
      <c r="D578" s="61"/>
      <c r="E578" s="61"/>
      <c r="F578" s="61"/>
      <c r="G578" s="61"/>
      <c r="H578" s="61"/>
      <c r="I578" s="61"/>
      <c r="J578" s="61"/>
      <c r="K578" s="61"/>
      <c r="L578" s="61"/>
      <c r="M578" s="61"/>
      <c r="N578" s="61"/>
      <c r="O578" s="61"/>
      <c r="P578" s="61"/>
      <c r="Q578" s="61"/>
      <c r="R578" s="61"/>
      <c r="S578" s="61"/>
      <c r="T578" s="61"/>
      <c r="U578" s="61"/>
      <c r="V578" s="61"/>
      <c r="W578" s="61"/>
      <c r="X578" s="61"/>
      <c r="Y578" s="61"/>
      <c r="Z578" s="61"/>
      <c r="AA578" s="61"/>
      <c r="AB578" s="61"/>
      <c r="AC578" s="61"/>
      <c r="AD578" s="61"/>
      <c r="AE578" s="61"/>
      <c r="AF578" s="61"/>
      <c r="AG578" s="61"/>
      <c r="AH578" s="61"/>
      <c r="AI578" s="61"/>
      <c r="AJ578" s="61"/>
      <c r="AK578" s="61"/>
      <c r="AL578" s="61"/>
      <c r="AM578" s="61"/>
      <c r="AN578" s="61"/>
      <c r="AO578" s="61"/>
      <c r="AP578" s="61"/>
      <c r="AQ578" s="61"/>
      <c r="AR578" s="61"/>
      <c r="AS578" s="61"/>
      <c r="AT578" s="61"/>
      <c r="AU578" s="61"/>
      <c r="AV578" s="61"/>
      <c r="AW578" s="61"/>
      <c r="AX578" s="61"/>
      <c r="AY578" s="61"/>
      <c r="AZ578" s="61"/>
      <c r="BA578" s="61"/>
      <c r="BB578" s="61"/>
      <c r="BC578" s="61"/>
      <c r="BD578" s="61"/>
      <c r="BE578" s="61"/>
      <c r="BF578" s="61"/>
      <c r="BG578" s="61"/>
      <c r="BH578" s="61"/>
      <c r="BI578" s="61"/>
      <c r="BJ578" s="61"/>
      <c r="BK578" s="61"/>
      <c r="BL578" s="61"/>
      <c r="BM578" s="61"/>
      <c r="BN578" s="61"/>
      <c r="BO578" s="61"/>
      <c r="BP578" s="61"/>
      <c r="BQ578" s="61"/>
      <c r="BR578" s="61"/>
      <c r="BS578" s="61"/>
      <c r="BT578" s="61"/>
      <c r="BU578" s="61"/>
      <c r="BV578" s="61"/>
      <c r="BW578" s="61"/>
      <c r="BX578" s="61"/>
      <c r="BY578" s="61"/>
      <c r="BZ578" s="61"/>
      <c r="CA578" s="61"/>
      <c r="CB578" s="61"/>
      <c r="CC578" s="61"/>
      <c r="CD578" s="61"/>
      <c r="CE578" s="61"/>
    </row>
    <row r="582" spans="2:83" x14ac:dyDescent="0.3">
      <c r="B582" s="61"/>
      <c r="C582" s="61"/>
      <c r="D582" s="61"/>
      <c r="E582" s="61"/>
      <c r="F582" s="61"/>
      <c r="G582" s="61"/>
      <c r="H582" s="61"/>
      <c r="I582" s="61"/>
      <c r="J582" s="61"/>
      <c r="K582" s="61"/>
      <c r="L582" s="61"/>
      <c r="M582" s="61"/>
      <c r="N582" s="61"/>
      <c r="O582" s="61"/>
      <c r="P582" s="61"/>
      <c r="Q582" s="61"/>
      <c r="R582" s="61"/>
      <c r="S582" s="61"/>
      <c r="T582" s="61"/>
      <c r="U582" s="61"/>
      <c r="V582" s="61"/>
      <c r="W582" s="61"/>
      <c r="X582" s="61"/>
      <c r="Y582" s="61"/>
      <c r="Z582" s="61"/>
      <c r="AA582" s="61"/>
      <c r="AB582" s="61"/>
      <c r="AC582" s="61"/>
      <c r="AD582" s="61"/>
      <c r="AE582" s="61"/>
      <c r="AF582" s="61"/>
      <c r="AG582" s="61"/>
      <c r="AH582" s="61"/>
      <c r="AI582" s="61"/>
      <c r="AJ582" s="61"/>
      <c r="AK582" s="61"/>
      <c r="AL582" s="61"/>
      <c r="AM582" s="61"/>
      <c r="AN582" s="61"/>
      <c r="AO582" s="61"/>
      <c r="AP582" s="61"/>
      <c r="AQ582" s="61"/>
      <c r="AR582" s="61"/>
      <c r="AS582" s="61"/>
      <c r="AT582" s="61"/>
      <c r="AU582" s="61"/>
      <c r="AV582" s="61"/>
      <c r="AW582" s="61"/>
      <c r="AX582" s="61"/>
      <c r="AY582" s="61"/>
      <c r="AZ582" s="61"/>
      <c r="BA582" s="61"/>
      <c r="BB582" s="61"/>
      <c r="BC582" s="61"/>
      <c r="BD582" s="61"/>
      <c r="BE582" s="61"/>
      <c r="BF582" s="61"/>
      <c r="BG582" s="61"/>
      <c r="BH582" s="61"/>
      <c r="BI582" s="61"/>
      <c r="BJ582" s="61"/>
      <c r="BK582" s="61"/>
      <c r="BL582" s="61"/>
      <c r="BM582" s="61"/>
      <c r="BN582" s="61"/>
      <c r="BO582" s="61"/>
      <c r="BP582" s="61"/>
      <c r="BQ582" s="61"/>
      <c r="BR582" s="61"/>
      <c r="BS582" s="61"/>
      <c r="BT582" s="61"/>
      <c r="BU582" s="61"/>
      <c r="BV582" s="61"/>
      <c r="BW582" s="61"/>
      <c r="BX582" s="61"/>
      <c r="BY582" s="61"/>
      <c r="BZ582" s="61"/>
      <c r="CA582" s="61"/>
      <c r="CB582" s="61"/>
      <c r="CC582" s="61"/>
      <c r="CD582" s="61"/>
      <c r="CE582" s="61"/>
    </row>
    <row r="612" spans="1:14" s="210" customFormat="1" ht="12.6" customHeight="1" x14ac:dyDescent="0.25">
      <c r="A612" s="222"/>
      <c r="C612" s="220" t="s">
        <v>529</v>
      </c>
      <c r="D612" s="227">
        <f>CE90-(BE90+CD90)</f>
        <v>47011</v>
      </c>
      <c r="E612" s="229">
        <f>SUM(C624:D647)+SUM(C668:D713)</f>
        <v>22193760.54655293</v>
      </c>
      <c r="F612" s="229">
        <f>CE64-(AX64+BD64+BE64+BG64+BJ64+BN64+BP64+BQ64+CB64+CC64+CD64)</f>
        <v>1267832</v>
      </c>
      <c r="G612" s="227">
        <f>CE91-(AX91+AY91+BD91+BE91+BG91+BJ91+BN91+BP91+BQ91+CB91+CC91+CD91)</f>
        <v>4607</v>
      </c>
      <c r="H612" s="232">
        <f>CE60-(AX60+AY60+AZ60+BD60+BE60+BG60+BJ60+BN60+BO60+BP60+BQ60+BR60+CB60+CC60+CD60)</f>
        <v>38.450000000000003</v>
      </c>
      <c r="I612" s="227">
        <f>CE92-(AX92+AY92+AZ92+BD92+BE92+BF92+BG92+BJ92+BN92+BO92+BP92+BQ92+BR92+CB92+CC92+CD92)</f>
        <v>14732</v>
      </c>
      <c r="J612" s="227">
        <f>CE93-(AX93+AY93+AZ93+BA93+BD93+BE93+BF93+BG93+BJ93+BN93+BO93+BP93+BQ93+BR93+CB93+CC93+CD93)</f>
        <v>75842</v>
      </c>
      <c r="K612" s="227">
        <f>CE89-(AW89+AX89+AY89+AZ89+BA89+BB89+BC89+BD89+BE89+BF89+BG89+BH89+BI89+BJ89+BK89+BL89+BM89+BN89+BO89+BP89+BQ89+BR89+BS89+BT89+BU89+BV89+BW89+BX89+CB89+CC89+CD89)</f>
        <v>40829092</v>
      </c>
      <c r="L612" s="233">
        <f>CE94-(AW94+AX94+AY94+AZ94+BA94+BB94+BC94+BD94+BE94+BF94+BG94+BH94+BI94+BJ94+BK94+BL94+BM94+BN94+BO94+BP94+BQ94+BR94+BS94+BT94+BU94+BV94+BW94+BX94+BY94+BZ94+CA94+CB94+CC94+CD94)</f>
        <v>26</v>
      </c>
    </row>
    <row r="613" spans="1:14" s="210" customFormat="1" ht="12.6" customHeight="1" x14ac:dyDescent="0.25">
      <c r="A613" s="222"/>
      <c r="C613" s="220" t="s">
        <v>530</v>
      </c>
      <c r="D613" s="228" t="s">
        <v>531</v>
      </c>
      <c r="E613" s="230" t="s">
        <v>532</v>
      </c>
      <c r="F613" s="231" t="s">
        <v>533</v>
      </c>
      <c r="G613" s="228" t="s">
        <v>534</v>
      </c>
      <c r="H613" s="231" t="s">
        <v>535</v>
      </c>
      <c r="I613" s="228" t="s">
        <v>536</v>
      </c>
      <c r="J613" s="228" t="s">
        <v>537</v>
      </c>
      <c r="K613" s="220" t="s">
        <v>538</v>
      </c>
      <c r="L613" s="221" t="s">
        <v>539</v>
      </c>
    </row>
    <row r="614" spans="1:14" s="210" customFormat="1" ht="12.6" customHeight="1" x14ac:dyDescent="0.25">
      <c r="A614" s="222">
        <v>8430</v>
      </c>
      <c r="B614" s="221" t="s">
        <v>167</v>
      </c>
      <c r="C614" s="227">
        <f>BE85</f>
        <v>997714</v>
      </c>
      <c r="D614" s="227"/>
      <c r="E614" s="229"/>
      <c r="F614" s="229"/>
      <c r="G614" s="227"/>
      <c r="H614" s="229"/>
      <c r="I614" s="227"/>
      <c r="J614" s="227"/>
      <c r="N614" s="223" t="s">
        <v>540</v>
      </c>
    </row>
    <row r="615" spans="1:14" s="210" customFormat="1" ht="12.6" customHeight="1" x14ac:dyDescent="0.25">
      <c r="A615" s="222"/>
      <c r="B615" s="221" t="s">
        <v>541</v>
      </c>
      <c r="C615" s="227">
        <f>CD69-CD84</f>
        <v>2303636</v>
      </c>
      <c r="D615" s="227">
        <f>SUM(C614:C615)</f>
        <v>3301350</v>
      </c>
      <c r="E615" s="229"/>
      <c r="F615" s="229"/>
      <c r="G615" s="227"/>
      <c r="H615" s="229"/>
      <c r="I615" s="227"/>
      <c r="J615" s="227"/>
      <c r="N615" s="223" t="s">
        <v>542</v>
      </c>
    </row>
    <row r="616" spans="1:14" s="210" customFormat="1" ht="12.6" customHeight="1" x14ac:dyDescent="0.25">
      <c r="A616" s="222">
        <v>8310</v>
      </c>
      <c r="B616" s="226" t="s">
        <v>543</v>
      </c>
      <c r="C616" s="227">
        <f>AX85</f>
        <v>0</v>
      </c>
      <c r="D616" s="227">
        <f>(D615/D612)*AX90</f>
        <v>0</v>
      </c>
      <c r="E616" s="229"/>
      <c r="F616" s="229"/>
      <c r="G616" s="227"/>
      <c r="H616" s="229"/>
      <c r="I616" s="227"/>
      <c r="J616" s="227"/>
      <c r="N616" s="223" t="s">
        <v>544</v>
      </c>
    </row>
    <row r="617" spans="1:14" s="210" customFormat="1" ht="12.6" customHeight="1" x14ac:dyDescent="0.25">
      <c r="A617" s="222">
        <v>8510</v>
      </c>
      <c r="B617" s="226" t="s">
        <v>172</v>
      </c>
      <c r="C617" s="227">
        <f>BJ85</f>
        <v>0</v>
      </c>
      <c r="D617" s="227">
        <f>(D615/D612)*BJ90</f>
        <v>0</v>
      </c>
      <c r="E617" s="229"/>
      <c r="F617" s="229"/>
      <c r="G617" s="227"/>
      <c r="H617" s="229"/>
      <c r="I617" s="227"/>
      <c r="J617" s="227"/>
      <c r="N617" s="223" t="s">
        <v>545</v>
      </c>
    </row>
    <row r="618" spans="1:14" s="210" customFormat="1" ht="12.6" customHeight="1" x14ac:dyDescent="0.25">
      <c r="A618" s="222">
        <v>8470</v>
      </c>
      <c r="B618" s="226" t="s">
        <v>546</v>
      </c>
      <c r="C618" s="227">
        <f>BG85</f>
        <v>0</v>
      </c>
      <c r="D618" s="227">
        <f>(D615/D612)*BG90</f>
        <v>0</v>
      </c>
      <c r="E618" s="229"/>
      <c r="F618" s="229"/>
      <c r="G618" s="227"/>
      <c r="H618" s="229"/>
      <c r="I618" s="227"/>
      <c r="J618" s="227"/>
      <c r="N618" s="223" t="s">
        <v>547</v>
      </c>
    </row>
    <row r="619" spans="1:14" s="210" customFormat="1" ht="12.6" customHeight="1" x14ac:dyDescent="0.25">
      <c r="A619" s="222">
        <v>8610</v>
      </c>
      <c r="B619" s="226" t="s">
        <v>548</v>
      </c>
      <c r="C619" s="227">
        <f>BN85</f>
        <v>1006899</v>
      </c>
      <c r="D619" s="227">
        <f>(D615/D612)*BN90</f>
        <v>135253.45344706558</v>
      </c>
      <c r="E619" s="229"/>
      <c r="F619" s="229"/>
      <c r="G619" s="227"/>
      <c r="H619" s="229"/>
      <c r="I619" s="227"/>
      <c r="J619" s="227"/>
      <c r="N619" s="223" t="s">
        <v>549</v>
      </c>
    </row>
    <row r="620" spans="1:14" s="210" customFormat="1" ht="12.6" customHeight="1" x14ac:dyDescent="0.25">
      <c r="A620" s="222">
        <v>8790</v>
      </c>
      <c r="B620" s="226" t="s">
        <v>550</v>
      </c>
      <c r="C620" s="227">
        <f>CC85</f>
        <v>35272</v>
      </c>
      <c r="D620" s="227">
        <f>(D615/D612)*CC90</f>
        <v>0</v>
      </c>
      <c r="E620" s="229"/>
      <c r="F620" s="229"/>
      <c r="G620" s="227"/>
      <c r="H620" s="229"/>
      <c r="I620" s="227"/>
      <c r="J620" s="227"/>
      <c r="N620" s="223" t="s">
        <v>551</v>
      </c>
    </row>
    <row r="621" spans="1:14" s="210" customFormat="1" ht="12.6" customHeight="1" x14ac:dyDescent="0.25">
      <c r="A621" s="222">
        <v>8630</v>
      </c>
      <c r="B621" s="226" t="s">
        <v>552</v>
      </c>
      <c r="C621" s="227">
        <f>BP85</f>
        <v>0</v>
      </c>
      <c r="D621" s="227">
        <f>(D615/D612)*BP90</f>
        <v>0</v>
      </c>
      <c r="E621" s="229"/>
      <c r="F621" s="229"/>
      <c r="G621" s="227"/>
      <c r="H621" s="229"/>
      <c r="I621" s="227"/>
      <c r="J621" s="227"/>
      <c r="N621" s="223" t="s">
        <v>553</v>
      </c>
    </row>
    <row r="622" spans="1:14" s="210" customFormat="1" ht="12.6" customHeight="1" x14ac:dyDescent="0.25">
      <c r="A622" s="222">
        <v>8770</v>
      </c>
      <c r="B622" s="221" t="s">
        <v>554</v>
      </c>
      <c r="C622" s="227">
        <f>CB85</f>
        <v>0</v>
      </c>
      <c r="D622" s="227">
        <f>(D615/D612)*CB90</f>
        <v>0</v>
      </c>
      <c r="E622" s="229"/>
      <c r="F622" s="229"/>
      <c r="G622" s="227"/>
      <c r="H622" s="229"/>
      <c r="I622" s="227"/>
      <c r="J622" s="227"/>
      <c r="N622" s="223" t="s">
        <v>555</v>
      </c>
    </row>
    <row r="623" spans="1:14" s="210" customFormat="1" ht="12.6" customHeight="1" x14ac:dyDescent="0.25">
      <c r="A623" s="222">
        <v>8640</v>
      </c>
      <c r="B623" s="226" t="s">
        <v>556</v>
      </c>
      <c r="C623" s="227">
        <f>BQ85</f>
        <v>0</v>
      </c>
      <c r="D623" s="227">
        <f>(D615/D612)*BQ90</f>
        <v>0</v>
      </c>
      <c r="E623" s="229">
        <f>SUM(C616:D623)</f>
        <v>1177424.4534470655</v>
      </c>
      <c r="F623" s="229"/>
      <c r="G623" s="227"/>
      <c r="H623" s="229"/>
      <c r="I623" s="227"/>
      <c r="J623" s="227"/>
      <c r="N623" s="223" t="s">
        <v>557</v>
      </c>
    </row>
    <row r="624" spans="1:14" s="210" customFormat="1" ht="12.6" customHeight="1" x14ac:dyDescent="0.25">
      <c r="A624" s="222">
        <v>8420</v>
      </c>
      <c r="B624" s="226" t="s">
        <v>166</v>
      </c>
      <c r="C624" s="227">
        <f>BD85</f>
        <v>162779</v>
      </c>
      <c r="D624" s="227">
        <f>(D615/D612)*BD90</f>
        <v>0</v>
      </c>
      <c r="E624" s="229">
        <f>(E623/E612)*SUM(C624:D624)</f>
        <v>8635.7593480221603</v>
      </c>
      <c r="F624" s="229">
        <f>SUM(C624:E624)</f>
        <v>171414.75934802217</v>
      </c>
      <c r="G624" s="227"/>
      <c r="H624" s="229"/>
      <c r="I624" s="227"/>
      <c r="J624" s="227"/>
      <c r="N624" s="223" t="s">
        <v>558</v>
      </c>
    </row>
    <row r="625" spans="1:14" s="210" customFormat="1" ht="12.6" customHeight="1" x14ac:dyDescent="0.25">
      <c r="A625" s="222">
        <v>8320</v>
      </c>
      <c r="B625" s="226" t="s">
        <v>162</v>
      </c>
      <c r="C625" s="227">
        <f>AY85</f>
        <v>597</v>
      </c>
      <c r="D625" s="227">
        <f>(D615/D612)*AY90</f>
        <v>0</v>
      </c>
      <c r="E625" s="229">
        <f>(E623/E612)*SUM(C625:D625)</f>
        <v>31.672072753667425</v>
      </c>
      <c r="F625" s="229">
        <f>(F624/F612)*AY64</f>
        <v>0</v>
      </c>
      <c r="G625" s="227">
        <f>SUM(C625:F625)</f>
        <v>628.67207275366741</v>
      </c>
      <c r="H625" s="229"/>
      <c r="I625" s="227"/>
      <c r="J625" s="227"/>
      <c r="N625" s="223" t="s">
        <v>559</v>
      </c>
    </row>
    <row r="626" spans="1:14" s="210" customFormat="1" ht="12.6" customHeight="1" x14ac:dyDescent="0.25">
      <c r="A626" s="222">
        <v>8650</v>
      </c>
      <c r="B626" s="226" t="s">
        <v>179</v>
      </c>
      <c r="C626" s="227">
        <f>BR85</f>
        <v>0</v>
      </c>
      <c r="D626" s="227">
        <f>(D615/D612)*BR90</f>
        <v>0</v>
      </c>
      <c r="E626" s="229">
        <f>(E623/E612)*SUM(C626:D626)</f>
        <v>0</v>
      </c>
      <c r="F626" s="229">
        <f>(F624/F612)*BR64</f>
        <v>0</v>
      </c>
      <c r="G626" s="227">
        <f>(G625/G612)*BR91</f>
        <v>0</v>
      </c>
      <c r="H626" s="229"/>
      <c r="I626" s="227"/>
      <c r="J626" s="227"/>
      <c r="N626" s="223" t="s">
        <v>560</v>
      </c>
    </row>
    <row r="627" spans="1:14" s="210" customFormat="1" ht="12.6" customHeight="1" x14ac:dyDescent="0.25">
      <c r="A627" s="222">
        <v>8620</v>
      </c>
      <c r="B627" s="221" t="s">
        <v>561</v>
      </c>
      <c r="C627" s="227">
        <f>BO85</f>
        <v>0</v>
      </c>
      <c r="D627" s="227">
        <f>(D615/D612)*BO90</f>
        <v>0</v>
      </c>
      <c r="E627" s="229">
        <f>(E623/E612)*SUM(C627:D627)</f>
        <v>0</v>
      </c>
      <c r="F627" s="229">
        <f>(F624/F612)*BO64</f>
        <v>0</v>
      </c>
      <c r="G627" s="227">
        <f>(G625/G612)*BO91</f>
        <v>0</v>
      </c>
      <c r="H627" s="229"/>
      <c r="I627" s="227"/>
      <c r="J627" s="227"/>
      <c r="N627" s="223" t="s">
        <v>562</v>
      </c>
    </row>
    <row r="628" spans="1:14" s="210" customFormat="1" ht="12.6" customHeight="1" x14ac:dyDescent="0.25">
      <c r="A628" s="222">
        <v>8330</v>
      </c>
      <c r="B628" s="226" t="s">
        <v>163</v>
      </c>
      <c r="C628" s="227">
        <f>AZ85</f>
        <v>556341</v>
      </c>
      <c r="D628" s="227">
        <f>(D615/D612)*AZ90</f>
        <v>139186.05645487228</v>
      </c>
      <c r="E628" s="229">
        <f>(E623/E612)*SUM(C628:D628)</f>
        <v>36899.134898128752</v>
      </c>
      <c r="F628" s="229">
        <f>(F624/F612)*AZ64</f>
        <v>3409.0098232266032</v>
      </c>
      <c r="G628" s="227">
        <f>(G625/G612)*AZ91</f>
        <v>627.98977182816964</v>
      </c>
      <c r="H628" s="229">
        <f>SUM(C626:G628)</f>
        <v>736463.19094805582</v>
      </c>
      <c r="I628" s="227"/>
      <c r="J628" s="227"/>
      <c r="N628" s="223" t="s">
        <v>563</v>
      </c>
    </row>
    <row r="629" spans="1:14" s="210" customFormat="1" ht="12.6" customHeight="1" x14ac:dyDescent="0.25">
      <c r="A629" s="222">
        <v>8460</v>
      </c>
      <c r="B629" s="226" t="s">
        <v>168</v>
      </c>
      <c r="C629" s="227">
        <f>BF85</f>
        <v>575438</v>
      </c>
      <c r="D629" s="227">
        <f>(D615/D612)*BF90</f>
        <v>65519.97511220778</v>
      </c>
      <c r="E629" s="229">
        <f>(E623/E612)*SUM(C629:D629)</f>
        <v>34004.133366494476</v>
      </c>
      <c r="F629" s="229">
        <f>(F624/F612)*BF64</f>
        <v>4795.246743887441</v>
      </c>
      <c r="G629" s="227">
        <f>(G625/G612)*BF91</f>
        <v>0</v>
      </c>
      <c r="H629" s="229">
        <f>(H628/H612)*BF60</f>
        <v>0</v>
      </c>
      <c r="I629" s="227">
        <f>SUM(C629:H629)</f>
        <v>679757.35522258969</v>
      </c>
      <c r="J629" s="227"/>
      <c r="N629" s="223" t="s">
        <v>564</v>
      </c>
    </row>
    <row r="630" spans="1:14" s="210" customFormat="1" ht="12.6" customHeight="1" x14ac:dyDescent="0.25">
      <c r="A630" s="222">
        <v>8350</v>
      </c>
      <c r="B630" s="226" t="s">
        <v>565</v>
      </c>
      <c r="C630" s="227">
        <f>BA85</f>
        <v>9137</v>
      </c>
      <c r="D630" s="227">
        <f>(D615/D612)*BA90</f>
        <v>39887.830507753504</v>
      </c>
      <c r="E630" s="229">
        <f>(E623/E612)*SUM(C630:D630)</f>
        <v>2600.8676693095199</v>
      </c>
      <c r="F630" s="229">
        <f>(F624/F612)*BA64</f>
        <v>0</v>
      </c>
      <c r="G630" s="227">
        <f>(G625/G612)*BA91</f>
        <v>0</v>
      </c>
      <c r="H630" s="229">
        <f>(H628/H612)*BA60</f>
        <v>0</v>
      </c>
      <c r="I630" s="227">
        <f>(I629/I612)*BA92</f>
        <v>0</v>
      </c>
      <c r="J630" s="227">
        <f>SUM(C630:I630)</f>
        <v>51625.698177063023</v>
      </c>
      <c r="N630" s="223" t="s">
        <v>566</v>
      </c>
    </row>
    <row r="631" spans="1:14" s="210" customFormat="1" ht="12.6" customHeight="1" x14ac:dyDescent="0.25">
      <c r="A631" s="222">
        <v>8200</v>
      </c>
      <c r="B631" s="226" t="s">
        <v>567</v>
      </c>
      <c r="C631" s="227">
        <f>AW85</f>
        <v>0</v>
      </c>
      <c r="D631" s="227">
        <f>(D615/D612)*AW90</f>
        <v>0</v>
      </c>
      <c r="E631" s="229">
        <f>(E623/E612)*SUM(C631:D631)</f>
        <v>0</v>
      </c>
      <c r="F631" s="229">
        <f>(F624/F612)*AW64</f>
        <v>0</v>
      </c>
      <c r="G631" s="227">
        <f>(G625/G612)*AW91</f>
        <v>0</v>
      </c>
      <c r="H631" s="229">
        <f>(H628/H612)*AW60</f>
        <v>0</v>
      </c>
      <c r="I631" s="227">
        <f>(I629/I612)*AW92</f>
        <v>0</v>
      </c>
      <c r="J631" s="227">
        <f>(J630/J612)*AW93</f>
        <v>0</v>
      </c>
      <c r="N631" s="223" t="s">
        <v>568</v>
      </c>
    </row>
    <row r="632" spans="1:14" s="210" customFormat="1" ht="12.6" customHeight="1" x14ac:dyDescent="0.25">
      <c r="A632" s="222">
        <v>8360</v>
      </c>
      <c r="B632" s="226" t="s">
        <v>569</v>
      </c>
      <c r="C632" s="227">
        <f>BB85</f>
        <v>0</v>
      </c>
      <c r="D632" s="227">
        <f>(D615/D612)*BB90</f>
        <v>0</v>
      </c>
      <c r="E632" s="229">
        <f>(E623/E612)*SUM(C632:D632)</f>
        <v>0</v>
      </c>
      <c r="F632" s="229">
        <f>(F624/F612)*BB64</f>
        <v>0</v>
      </c>
      <c r="G632" s="227">
        <f>(G625/G612)*BB91</f>
        <v>0</v>
      </c>
      <c r="H632" s="229">
        <f>(H628/H612)*BB60</f>
        <v>0</v>
      </c>
      <c r="I632" s="227">
        <f>(I629/I612)*BB92</f>
        <v>0</v>
      </c>
      <c r="J632" s="227">
        <f>(J630/J612)*BB93</f>
        <v>0</v>
      </c>
      <c r="N632" s="223" t="s">
        <v>570</v>
      </c>
    </row>
    <row r="633" spans="1:14" s="210" customFormat="1" ht="12.6" customHeight="1" x14ac:dyDescent="0.25">
      <c r="A633" s="222">
        <v>8370</v>
      </c>
      <c r="B633" s="226" t="s">
        <v>571</v>
      </c>
      <c r="C633" s="227">
        <f>BC85</f>
        <v>0</v>
      </c>
      <c r="D633" s="227">
        <f>(D615/D612)*BC90</f>
        <v>0</v>
      </c>
      <c r="E633" s="229">
        <f>(E623/E612)*SUM(C633:D633)</f>
        <v>0</v>
      </c>
      <c r="F633" s="229">
        <f>(F624/F612)*BC64</f>
        <v>0</v>
      </c>
      <c r="G633" s="227">
        <f>(G625/G612)*BC91</f>
        <v>0</v>
      </c>
      <c r="H633" s="229">
        <f>(H628/H612)*BC60</f>
        <v>0</v>
      </c>
      <c r="I633" s="227">
        <f>(I629/I612)*BC92</f>
        <v>0</v>
      </c>
      <c r="J633" s="227">
        <f>(J630/J612)*BC93</f>
        <v>0</v>
      </c>
      <c r="N633" s="223" t="s">
        <v>572</v>
      </c>
    </row>
    <row r="634" spans="1:14" s="210" customFormat="1" ht="12.6" customHeight="1" x14ac:dyDescent="0.25">
      <c r="A634" s="222">
        <v>8490</v>
      </c>
      <c r="B634" s="226" t="s">
        <v>573</v>
      </c>
      <c r="C634" s="227">
        <f>BI85</f>
        <v>0</v>
      </c>
      <c r="D634" s="227">
        <f>(D615/D612)*BI90</f>
        <v>0</v>
      </c>
      <c r="E634" s="229">
        <f>(E623/E612)*SUM(C634:D634)</f>
        <v>0</v>
      </c>
      <c r="F634" s="229">
        <f>(F624/F612)*BI64</f>
        <v>0</v>
      </c>
      <c r="G634" s="227">
        <f>(G625/G612)*BI91</f>
        <v>0</v>
      </c>
      <c r="H634" s="229">
        <f>(H628/H612)*BI60</f>
        <v>0</v>
      </c>
      <c r="I634" s="227">
        <f>(I629/I612)*BI92</f>
        <v>0</v>
      </c>
      <c r="J634" s="227">
        <f>(J630/J612)*BI93</f>
        <v>0</v>
      </c>
      <c r="N634" s="223" t="s">
        <v>574</v>
      </c>
    </row>
    <row r="635" spans="1:14" s="210" customFormat="1" ht="12.6" customHeight="1" x14ac:dyDescent="0.25">
      <c r="A635" s="222">
        <v>8530</v>
      </c>
      <c r="B635" s="226" t="s">
        <v>575</v>
      </c>
      <c r="C635" s="227">
        <f>BK85</f>
        <v>356585</v>
      </c>
      <c r="D635" s="227">
        <f>(D615/D612)*BK90</f>
        <v>0</v>
      </c>
      <c r="E635" s="229">
        <f>(E623/E612)*SUM(C635:D635)</f>
        <v>18917.564594416246</v>
      </c>
      <c r="F635" s="229">
        <f>(F624/F612)*BK64</f>
        <v>897.07226846626918</v>
      </c>
      <c r="G635" s="227">
        <f>(G625/G612)*BK91</f>
        <v>0</v>
      </c>
      <c r="H635" s="229">
        <f>(H628/H612)*BK60</f>
        <v>0</v>
      </c>
      <c r="I635" s="227">
        <f>(I629/I612)*BK92</f>
        <v>16380.251228890806</v>
      </c>
      <c r="J635" s="227">
        <f>(J630/J612)*BK93</f>
        <v>0</v>
      </c>
      <c r="N635" s="223" t="s">
        <v>576</v>
      </c>
    </row>
    <row r="636" spans="1:14" s="210" customFormat="1" ht="12.6" customHeight="1" x14ac:dyDescent="0.25">
      <c r="A636" s="222">
        <v>8480</v>
      </c>
      <c r="B636" s="226" t="s">
        <v>577</v>
      </c>
      <c r="C636" s="227">
        <f>BH85</f>
        <v>0</v>
      </c>
      <c r="D636" s="227">
        <f>(D615/D612)*BH90</f>
        <v>0</v>
      </c>
      <c r="E636" s="229">
        <f>(E623/E612)*SUM(C636:D636)</f>
        <v>0</v>
      </c>
      <c r="F636" s="229">
        <f>(F624/F612)*BH64</f>
        <v>0</v>
      </c>
      <c r="G636" s="227">
        <f>(G625/G612)*BH91</f>
        <v>0</v>
      </c>
      <c r="H636" s="229">
        <f>(H628/H612)*BH60</f>
        <v>0</v>
      </c>
      <c r="I636" s="227">
        <f>(I629/I612)*BH92</f>
        <v>0</v>
      </c>
      <c r="J636" s="227">
        <f>(J630/J612)*BH93</f>
        <v>0</v>
      </c>
      <c r="N636" s="223" t="s">
        <v>578</v>
      </c>
    </row>
    <row r="637" spans="1:14" s="210" customFormat="1" ht="12.6" customHeight="1" x14ac:dyDescent="0.25">
      <c r="A637" s="222">
        <v>8560</v>
      </c>
      <c r="B637" s="226" t="s">
        <v>174</v>
      </c>
      <c r="C637" s="227">
        <f>BL85</f>
        <v>415328</v>
      </c>
      <c r="D637" s="227">
        <f>(D615/D612)*BL90</f>
        <v>0</v>
      </c>
      <c r="E637" s="229">
        <f>(E623/E612)*SUM(C637:D637)</f>
        <v>22034.001059690429</v>
      </c>
      <c r="F637" s="229">
        <f>(F624/F612)*BL64</f>
        <v>1715.4563590504933</v>
      </c>
      <c r="G637" s="227">
        <f>(G625/G612)*BL91</f>
        <v>0</v>
      </c>
      <c r="H637" s="229">
        <f>(H628/H612)*BL60</f>
        <v>0</v>
      </c>
      <c r="I637" s="227">
        <f>(I629/I612)*BL92</f>
        <v>16380.251228890806</v>
      </c>
      <c r="J637" s="227">
        <f>(J630/J612)*BL93</f>
        <v>0</v>
      </c>
      <c r="N637" s="223" t="s">
        <v>579</v>
      </c>
    </row>
    <row r="638" spans="1:14" s="210" customFormat="1" ht="12.6" customHeight="1" x14ac:dyDescent="0.25">
      <c r="A638" s="222">
        <v>8590</v>
      </c>
      <c r="B638" s="226" t="s">
        <v>580</v>
      </c>
      <c r="C638" s="227">
        <f>BM85</f>
        <v>1562420</v>
      </c>
      <c r="D638" s="227">
        <f>(D615/D612)*BM90</f>
        <v>0</v>
      </c>
      <c r="E638" s="229">
        <f>(E623/E612)*SUM(C638:D638)</f>
        <v>82889.581091767264</v>
      </c>
      <c r="F638" s="229">
        <f>(F624/F612)*BM64</f>
        <v>905.59006091741844</v>
      </c>
      <c r="G638" s="227">
        <f>(G625/G612)*BM91</f>
        <v>0</v>
      </c>
      <c r="H638" s="229">
        <f>(H628/H612)*BM60</f>
        <v>0</v>
      </c>
      <c r="I638" s="227">
        <f>(I629/I612)*BM92</f>
        <v>16380.251228890806</v>
      </c>
      <c r="J638" s="227">
        <f>(J630/J612)*BM93</f>
        <v>0</v>
      </c>
      <c r="N638" s="223" t="s">
        <v>581</v>
      </c>
    </row>
    <row r="639" spans="1:14" s="210" customFormat="1" ht="12.6" customHeight="1" x14ac:dyDescent="0.25">
      <c r="A639" s="222">
        <v>8660</v>
      </c>
      <c r="B639" s="226" t="s">
        <v>582</v>
      </c>
      <c r="C639" s="227">
        <f>BS85</f>
        <v>0</v>
      </c>
      <c r="D639" s="227">
        <f>(D615/D612)*BS90</f>
        <v>0</v>
      </c>
      <c r="E639" s="229">
        <f>(E623/E612)*SUM(C639:D639)</f>
        <v>0</v>
      </c>
      <c r="F639" s="229">
        <f>(F624/F612)*BS64</f>
        <v>0</v>
      </c>
      <c r="G639" s="227">
        <f>(G625/G612)*BS91</f>
        <v>0</v>
      </c>
      <c r="H639" s="229">
        <f>(H628/H612)*BS60</f>
        <v>0</v>
      </c>
      <c r="I639" s="227">
        <f>(I629/I612)*BS92</f>
        <v>0</v>
      </c>
      <c r="J639" s="227">
        <f>(J630/J612)*BS93</f>
        <v>0</v>
      </c>
      <c r="N639" s="223" t="s">
        <v>583</v>
      </c>
    </row>
    <row r="640" spans="1:14" s="210" customFormat="1" ht="12.6" customHeight="1" x14ac:dyDescent="0.25">
      <c r="A640" s="222">
        <v>8670</v>
      </c>
      <c r="B640" s="226" t="s">
        <v>584</v>
      </c>
      <c r="C640" s="227">
        <f>BT85</f>
        <v>0</v>
      </c>
      <c r="D640" s="227">
        <f>(D615/D612)*BT90</f>
        <v>0</v>
      </c>
      <c r="E640" s="229">
        <f>(E623/E612)*SUM(C640:D640)</f>
        <v>0</v>
      </c>
      <c r="F640" s="229">
        <f>(F624/F612)*BT64</f>
        <v>0</v>
      </c>
      <c r="G640" s="227">
        <f>(G625/G612)*BT91</f>
        <v>0</v>
      </c>
      <c r="H640" s="229">
        <f>(H628/H612)*BT60</f>
        <v>0</v>
      </c>
      <c r="I640" s="227">
        <f>(I629/I612)*BT92</f>
        <v>0</v>
      </c>
      <c r="J640" s="227">
        <f>(J630/J612)*BT93</f>
        <v>0</v>
      </c>
      <c r="N640" s="223" t="s">
        <v>585</v>
      </c>
    </row>
    <row r="641" spans="1:14" s="210" customFormat="1" ht="12.6" customHeight="1" x14ac:dyDescent="0.25">
      <c r="A641" s="222">
        <v>8680</v>
      </c>
      <c r="B641" s="226" t="s">
        <v>586</v>
      </c>
      <c r="C641" s="227">
        <f>BU85</f>
        <v>0</v>
      </c>
      <c r="D641" s="227">
        <f>(D615/D612)*BU90</f>
        <v>0</v>
      </c>
      <c r="E641" s="229">
        <f>(E623/E612)*SUM(C641:D641)</f>
        <v>0</v>
      </c>
      <c r="F641" s="229">
        <f>(F624/F612)*BU64</f>
        <v>0</v>
      </c>
      <c r="G641" s="227">
        <f>(G625/G612)*BU91</f>
        <v>0</v>
      </c>
      <c r="H641" s="229">
        <f>(H628/H612)*BU60</f>
        <v>0</v>
      </c>
      <c r="I641" s="227">
        <f>(I629/I612)*BU92</f>
        <v>0</v>
      </c>
      <c r="J641" s="227">
        <f>(J630/J612)*BU93</f>
        <v>0</v>
      </c>
      <c r="N641" s="223" t="s">
        <v>587</v>
      </c>
    </row>
    <row r="642" spans="1:14" s="210" customFormat="1" ht="12.6" customHeight="1" x14ac:dyDescent="0.25">
      <c r="A642" s="222">
        <v>8690</v>
      </c>
      <c r="B642" s="226" t="s">
        <v>588</v>
      </c>
      <c r="C642" s="227">
        <f>BV85</f>
        <v>562210</v>
      </c>
      <c r="D642" s="227">
        <f>(D615/D612)*BV90</f>
        <v>173315.4325583374</v>
      </c>
      <c r="E642" s="229">
        <f>(E623/E612)*SUM(C642:D642)</f>
        <v>39021.13067363546</v>
      </c>
      <c r="F642" s="229">
        <f>(F624/F612)*BV64</f>
        <v>811.75914089999708</v>
      </c>
      <c r="G642" s="227">
        <f>(G625/G612)*BV91</f>
        <v>0</v>
      </c>
      <c r="H642" s="229">
        <f>(H628/H612)*BV60</f>
        <v>0</v>
      </c>
      <c r="I642" s="227">
        <f>(I629/I612)*BV92</f>
        <v>16380.251228890806</v>
      </c>
      <c r="J642" s="227">
        <f>(J630/J612)*BV93</f>
        <v>0</v>
      </c>
      <c r="N642" s="223" t="s">
        <v>589</v>
      </c>
    </row>
    <row r="643" spans="1:14" s="210" customFormat="1" ht="12.6" customHeight="1" x14ac:dyDescent="0.25">
      <c r="A643" s="222">
        <v>8700</v>
      </c>
      <c r="B643" s="226" t="s">
        <v>590</v>
      </c>
      <c r="C643" s="227">
        <f>BW85</f>
        <v>0</v>
      </c>
      <c r="D643" s="227">
        <f>(D615/D612)*BW90</f>
        <v>0</v>
      </c>
      <c r="E643" s="229">
        <f>(E623/E612)*SUM(C643:D643)</f>
        <v>0</v>
      </c>
      <c r="F643" s="229">
        <f>(F624/F612)*BW64</f>
        <v>0</v>
      </c>
      <c r="G643" s="227">
        <f>(G625/G612)*BW91</f>
        <v>0</v>
      </c>
      <c r="H643" s="229">
        <f>(H628/H612)*BW60</f>
        <v>0</v>
      </c>
      <c r="I643" s="227">
        <f>(I629/I612)*BW92</f>
        <v>0</v>
      </c>
      <c r="J643" s="227">
        <f>(J630/J612)*BW93</f>
        <v>0</v>
      </c>
      <c r="N643" s="223" t="s">
        <v>591</v>
      </c>
    </row>
    <row r="644" spans="1:14" s="210" customFormat="1" ht="12.6" customHeight="1" x14ac:dyDescent="0.25">
      <c r="A644" s="222">
        <v>8710</v>
      </c>
      <c r="B644" s="226" t="s">
        <v>592</v>
      </c>
      <c r="C644" s="227">
        <f>BX85</f>
        <v>0</v>
      </c>
      <c r="D644" s="227">
        <f>(D615/D612)*BX90</f>
        <v>0</v>
      </c>
      <c r="E644" s="229">
        <f>(E623/E612)*SUM(C644:D644)</f>
        <v>0</v>
      </c>
      <c r="F644" s="229">
        <f>(F624/F612)*BX64</f>
        <v>0</v>
      </c>
      <c r="G644" s="227">
        <f>(G625/G612)*BX91</f>
        <v>0</v>
      </c>
      <c r="H644" s="229">
        <f>(H628/H612)*BX60</f>
        <v>0</v>
      </c>
      <c r="I644" s="227">
        <f>(I629/I612)*BX92</f>
        <v>0</v>
      </c>
      <c r="J644" s="227">
        <f>(J630/J612)*BX93</f>
        <v>0</v>
      </c>
      <c r="K644" s="229">
        <f>SUM(C631:J644)</f>
        <v>3302571.5927227433</v>
      </c>
      <c r="L644" s="229"/>
      <c r="N644" s="223" t="s">
        <v>593</v>
      </c>
    </row>
    <row r="645" spans="1:14" s="210" customFormat="1" ht="12.6" customHeight="1" x14ac:dyDescent="0.25">
      <c r="A645" s="222">
        <v>8720</v>
      </c>
      <c r="B645" s="226" t="s">
        <v>594</v>
      </c>
      <c r="C645" s="227">
        <f>BY85</f>
        <v>117481</v>
      </c>
      <c r="D645" s="227">
        <f>(D615/D612)*BY90</f>
        <v>15730.412031226733</v>
      </c>
      <c r="E645" s="229">
        <f>(E623/E612)*SUM(C645:D645)</f>
        <v>7067.1382470214094</v>
      </c>
      <c r="F645" s="229">
        <f>(F624/F612)*BY64</f>
        <v>190.63630724000598</v>
      </c>
      <c r="G645" s="227">
        <f>(G625/G612)*BY91</f>
        <v>0</v>
      </c>
      <c r="H645" s="229">
        <f>(H628/H612)*BY60</f>
        <v>0</v>
      </c>
      <c r="I645" s="227">
        <f>(I629/I612)*BY92</f>
        <v>8167.0548380666833</v>
      </c>
      <c r="J645" s="227">
        <f>(J630/J612)*BY93</f>
        <v>0</v>
      </c>
      <c r="K645" s="229">
        <v>0</v>
      </c>
      <c r="L645" s="229"/>
      <c r="N645" s="223" t="s">
        <v>595</v>
      </c>
    </row>
    <row r="646" spans="1:14" s="210" customFormat="1" ht="12.6" customHeight="1" x14ac:dyDescent="0.25">
      <c r="A646" s="222">
        <v>8730</v>
      </c>
      <c r="B646" s="226" t="s">
        <v>596</v>
      </c>
      <c r="C646" s="227">
        <f>BZ85</f>
        <v>0</v>
      </c>
      <c r="D646" s="227">
        <f>(D615/D612)*BZ90</f>
        <v>0</v>
      </c>
      <c r="E646" s="229">
        <f>(E623/E612)*SUM(C646:D646)</f>
        <v>0</v>
      </c>
      <c r="F646" s="229">
        <f>(F624/F612)*BZ64</f>
        <v>0</v>
      </c>
      <c r="G646" s="227">
        <f>(G625/G612)*BZ91</f>
        <v>0</v>
      </c>
      <c r="H646" s="229">
        <f>(H628/H612)*BZ60</f>
        <v>0</v>
      </c>
      <c r="I646" s="227">
        <f>(I629/I612)*BZ92</f>
        <v>0</v>
      </c>
      <c r="J646" s="227">
        <f>(J630/J612)*BZ93</f>
        <v>0</v>
      </c>
      <c r="K646" s="229">
        <v>0</v>
      </c>
      <c r="L646" s="229"/>
      <c r="N646" s="223" t="s">
        <v>597</v>
      </c>
    </row>
    <row r="647" spans="1:14" s="210" customFormat="1" ht="12.6" customHeight="1" x14ac:dyDescent="0.25">
      <c r="A647" s="222">
        <v>8740</v>
      </c>
      <c r="B647" s="226" t="s">
        <v>598</v>
      </c>
      <c r="C647" s="227">
        <f>CA85</f>
        <v>0</v>
      </c>
      <c r="D647" s="227">
        <f>(D615/D612)*CA90</f>
        <v>0</v>
      </c>
      <c r="E647" s="229">
        <f>(E623/E612)*SUM(C647:D647)</f>
        <v>0</v>
      </c>
      <c r="F647" s="229">
        <f>(F624/F612)*CA64</f>
        <v>0</v>
      </c>
      <c r="G647" s="227">
        <f>(G625/G612)*CA91</f>
        <v>0</v>
      </c>
      <c r="H647" s="229">
        <f>(H628/H612)*CA60</f>
        <v>0</v>
      </c>
      <c r="I647" s="227">
        <f>(I629/I612)*CA92</f>
        <v>0</v>
      </c>
      <c r="J647" s="227">
        <f>(J630/J612)*CA93</f>
        <v>0</v>
      </c>
      <c r="K647" s="229">
        <v>0</v>
      </c>
      <c r="L647" s="229">
        <f>SUM(C645:K647)</f>
        <v>148636.24142355483</v>
      </c>
      <c r="N647" s="223" t="s">
        <v>599</v>
      </c>
    </row>
    <row r="648" spans="1:14" s="210" customFormat="1" ht="12.6" customHeight="1" x14ac:dyDescent="0.25">
      <c r="A648" s="222"/>
      <c r="B648" s="222"/>
      <c r="C648" s="210">
        <f>SUM(C614:C647)</f>
        <v>8661837</v>
      </c>
      <c r="L648" s="225"/>
    </row>
    <row r="666" spans="1:14" s="210" customFormat="1" ht="12.6" customHeight="1" x14ac:dyDescent="0.25">
      <c r="C666" s="220" t="s">
        <v>600</v>
      </c>
      <c r="M666" s="220" t="s">
        <v>601</v>
      </c>
    </row>
    <row r="667" spans="1:14" s="210" customFormat="1" ht="12.6" customHeight="1" x14ac:dyDescent="0.25">
      <c r="C667" s="220" t="s">
        <v>530</v>
      </c>
      <c r="D667" s="220" t="s">
        <v>531</v>
      </c>
      <c r="E667" s="221" t="s">
        <v>532</v>
      </c>
      <c r="F667" s="220" t="s">
        <v>533</v>
      </c>
      <c r="G667" s="220" t="s">
        <v>534</v>
      </c>
      <c r="H667" s="220" t="s">
        <v>535</v>
      </c>
      <c r="I667" s="220" t="s">
        <v>536</v>
      </c>
      <c r="J667" s="220" t="s">
        <v>537</v>
      </c>
      <c r="K667" s="220" t="s">
        <v>538</v>
      </c>
      <c r="L667" s="221" t="s">
        <v>539</v>
      </c>
      <c r="M667" s="220" t="s">
        <v>602</v>
      </c>
    </row>
    <row r="668" spans="1:14" s="210" customFormat="1" ht="12.6" customHeight="1" x14ac:dyDescent="0.25">
      <c r="A668" s="222">
        <v>6010</v>
      </c>
      <c r="B668" s="221" t="s">
        <v>329</v>
      </c>
      <c r="C668" s="227">
        <f>C85</f>
        <v>0</v>
      </c>
      <c r="D668" s="227">
        <f>(D615/D612)*C90</f>
        <v>0</v>
      </c>
      <c r="E668" s="229">
        <f>(E623/E612)*SUM(C668:D668)</f>
        <v>0</v>
      </c>
      <c r="F668" s="229">
        <f>(F624/F612)*C64</f>
        <v>0</v>
      </c>
      <c r="G668" s="227">
        <f>(G625/G612)*C91</f>
        <v>0</v>
      </c>
      <c r="H668" s="229">
        <f>(H628/H612)*C60</f>
        <v>0</v>
      </c>
      <c r="I668" s="227">
        <f>(I629/I612)*C92</f>
        <v>0</v>
      </c>
      <c r="J668" s="227">
        <f>(J630/J612)*C93</f>
        <v>0</v>
      </c>
      <c r="K668" s="227">
        <f>(K644/K612)*C89</f>
        <v>0</v>
      </c>
      <c r="L668" s="227">
        <f>(L647/L612)*C94</f>
        <v>0</v>
      </c>
      <c r="M668" s="210">
        <f t="shared" ref="M668:M713" si="24">ROUND(SUM(D668:L668),0)</f>
        <v>0</v>
      </c>
      <c r="N668" s="221" t="s">
        <v>603</v>
      </c>
    </row>
    <row r="669" spans="1:14" s="210" customFormat="1" ht="12.6" customHeight="1" x14ac:dyDescent="0.25">
      <c r="A669" s="222">
        <v>6030</v>
      </c>
      <c r="B669" s="221" t="s">
        <v>330</v>
      </c>
      <c r="C669" s="227">
        <f>D85</f>
        <v>0</v>
      </c>
      <c r="D669" s="227">
        <f>(D615/D612)*D90</f>
        <v>0</v>
      </c>
      <c r="E669" s="229">
        <f>(E623/E612)*SUM(C669:D669)</f>
        <v>0</v>
      </c>
      <c r="F669" s="229">
        <f>(F624/F612)*D64</f>
        <v>0</v>
      </c>
      <c r="G669" s="227">
        <f>(G625/G612)*D91</f>
        <v>0</v>
      </c>
      <c r="H669" s="229">
        <f>(H628/H612)*D60</f>
        <v>0</v>
      </c>
      <c r="I669" s="227">
        <f>(I629/I612)*D92</f>
        <v>0</v>
      </c>
      <c r="J669" s="227">
        <f>(J630/J612)*D93</f>
        <v>0</v>
      </c>
      <c r="K669" s="227">
        <f>(K644/K612)*D89</f>
        <v>0</v>
      </c>
      <c r="L669" s="227">
        <f>(L647/L612)*D94</f>
        <v>0</v>
      </c>
      <c r="M669" s="210">
        <f t="shared" si="24"/>
        <v>0</v>
      </c>
      <c r="N669" s="221" t="s">
        <v>604</v>
      </c>
    </row>
    <row r="670" spans="1:14" s="210" customFormat="1" ht="12.6" customHeight="1" x14ac:dyDescent="0.25">
      <c r="A670" s="222">
        <v>6070</v>
      </c>
      <c r="B670" s="221" t="s">
        <v>605</v>
      </c>
      <c r="C670" s="227">
        <f>E85</f>
        <v>2102355</v>
      </c>
      <c r="D670" s="227">
        <f>(D615/D612)*E90</f>
        <v>838276.46614622115</v>
      </c>
      <c r="E670" s="229">
        <f>(E623/E612)*SUM(C670:D670)</f>
        <v>156006.5221733783</v>
      </c>
      <c r="F670" s="229">
        <f>(F624/F612)*E64</f>
        <v>15506.167946625394</v>
      </c>
      <c r="G670" s="227">
        <f>(G625/G612)*E91</f>
        <v>0</v>
      </c>
      <c r="H670" s="229">
        <f>(H628/H612)*E60</f>
        <v>123733.47759491393</v>
      </c>
      <c r="I670" s="227">
        <f>(I629/I612)*E92</f>
        <v>104925.89097041603</v>
      </c>
      <c r="J670" s="227">
        <f>(J630/J612)*E93</f>
        <v>8219.4602659217326</v>
      </c>
      <c r="K670" s="227">
        <f>(K644/K612)*E89</f>
        <v>149225.11832576155</v>
      </c>
      <c r="L670" s="227">
        <f>(L647/L612)*E94</f>
        <v>34300.67109774342</v>
      </c>
      <c r="M670" s="210">
        <f t="shared" si="24"/>
        <v>1430194</v>
      </c>
      <c r="N670" s="221" t="s">
        <v>606</v>
      </c>
    </row>
    <row r="671" spans="1:14" s="210" customFormat="1" ht="12.6" customHeight="1" x14ac:dyDescent="0.25">
      <c r="A671" s="222">
        <v>6100</v>
      </c>
      <c r="B671" s="221" t="s">
        <v>607</v>
      </c>
      <c r="C671" s="227">
        <f>F85</f>
        <v>0</v>
      </c>
      <c r="D671" s="227">
        <f>(D615/D612)*F90</f>
        <v>0</v>
      </c>
      <c r="E671" s="229">
        <f>(E623/E612)*SUM(C671:D671)</f>
        <v>0</v>
      </c>
      <c r="F671" s="229">
        <f>(F624/F612)*F64</f>
        <v>0</v>
      </c>
      <c r="G671" s="227">
        <f>(G625/G612)*F91</f>
        <v>0</v>
      </c>
      <c r="H671" s="229">
        <f>(H628/H612)*F60</f>
        <v>0</v>
      </c>
      <c r="I671" s="227">
        <f>(I629/I612)*F92</f>
        <v>0</v>
      </c>
      <c r="J671" s="227">
        <f>(J630/J612)*F93</f>
        <v>0</v>
      </c>
      <c r="K671" s="227">
        <f>(K644/K612)*F89</f>
        <v>0</v>
      </c>
      <c r="L671" s="227">
        <f>(L647/L612)*F94</f>
        <v>0</v>
      </c>
      <c r="M671" s="210">
        <f t="shared" si="24"/>
        <v>0</v>
      </c>
      <c r="N671" s="221" t="s">
        <v>608</v>
      </c>
    </row>
    <row r="672" spans="1:14" s="210" customFormat="1" ht="12.6" customHeight="1" x14ac:dyDescent="0.25">
      <c r="A672" s="222">
        <v>6120</v>
      </c>
      <c r="B672" s="221" t="s">
        <v>609</v>
      </c>
      <c r="C672" s="227">
        <f>G85</f>
        <v>0</v>
      </c>
      <c r="D672" s="227">
        <f>(D615/D612)*G90</f>
        <v>0</v>
      </c>
      <c r="E672" s="229">
        <f>(E623/E612)*SUM(C672:D672)</f>
        <v>0</v>
      </c>
      <c r="F672" s="229">
        <f>(F624/F612)*G64</f>
        <v>0</v>
      </c>
      <c r="G672" s="227">
        <f>(G625/G612)*G91</f>
        <v>0</v>
      </c>
      <c r="H672" s="229">
        <f>(H628/H612)*G60</f>
        <v>0</v>
      </c>
      <c r="I672" s="227">
        <f>(I629/I612)*G92</f>
        <v>0</v>
      </c>
      <c r="J672" s="227">
        <f>(J630/J612)*G93</f>
        <v>0</v>
      </c>
      <c r="K672" s="227">
        <f>(K644/K612)*G89</f>
        <v>0</v>
      </c>
      <c r="L672" s="227">
        <f>(L647/L612)*G94</f>
        <v>0</v>
      </c>
      <c r="M672" s="210">
        <f t="shared" si="24"/>
        <v>0</v>
      </c>
      <c r="N672" s="221" t="s">
        <v>610</v>
      </c>
    </row>
    <row r="673" spans="1:14" s="210" customFormat="1" ht="12.6" customHeight="1" x14ac:dyDescent="0.25">
      <c r="A673" s="222">
        <v>6140</v>
      </c>
      <c r="B673" s="221" t="s">
        <v>611</v>
      </c>
      <c r="C673" s="227">
        <f>H85</f>
        <v>0</v>
      </c>
      <c r="D673" s="227">
        <f>(D615/D612)*H90</f>
        <v>0</v>
      </c>
      <c r="E673" s="229">
        <f>(E623/E612)*SUM(C673:D673)</f>
        <v>0</v>
      </c>
      <c r="F673" s="229">
        <f>(F624/F612)*H64</f>
        <v>0</v>
      </c>
      <c r="G673" s="227">
        <f>(G625/G612)*H91</f>
        <v>0</v>
      </c>
      <c r="H673" s="229">
        <f>(H628/H612)*H60</f>
        <v>0</v>
      </c>
      <c r="I673" s="227">
        <f>(I629/I612)*H92</f>
        <v>0</v>
      </c>
      <c r="J673" s="227">
        <f>(J630/J612)*H93</f>
        <v>0</v>
      </c>
      <c r="K673" s="227">
        <f>(K644/K612)*H89</f>
        <v>0</v>
      </c>
      <c r="L673" s="227">
        <f>(L647/L612)*H94</f>
        <v>0</v>
      </c>
      <c r="M673" s="210">
        <f t="shared" si="24"/>
        <v>0</v>
      </c>
      <c r="N673" s="221" t="s">
        <v>612</v>
      </c>
    </row>
    <row r="674" spans="1:14" s="210" customFormat="1" ht="12.6" customHeight="1" x14ac:dyDescent="0.25">
      <c r="A674" s="222">
        <v>6150</v>
      </c>
      <c r="B674" s="221" t="s">
        <v>613</v>
      </c>
      <c r="C674" s="227">
        <f>I85</f>
        <v>0</v>
      </c>
      <c r="D674" s="227">
        <f>(D615/D612)*I90</f>
        <v>0</v>
      </c>
      <c r="E674" s="229">
        <f>(E623/E612)*SUM(C674:D674)</f>
        <v>0</v>
      </c>
      <c r="F674" s="229">
        <f>(F624/F612)*I64</f>
        <v>0</v>
      </c>
      <c r="G674" s="227">
        <f>(G625/G612)*I91</f>
        <v>0</v>
      </c>
      <c r="H674" s="229">
        <f>(H628/H612)*I60</f>
        <v>0</v>
      </c>
      <c r="I674" s="227">
        <f>(I629/I612)*I92</f>
        <v>0</v>
      </c>
      <c r="J674" s="227">
        <f>(J630/J612)*I93</f>
        <v>0</v>
      </c>
      <c r="K674" s="227">
        <f>(K644/K612)*I89</f>
        <v>0</v>
      </c>
      <c r="L674" s="227">
        <f>(L647/L612)*I94</f>
        <v>0</v>
      </c>
      <c r="M674" s="210">
        <f t="shared" si="24"/>
        <v>0</v>
      </c>
      <c r="N674" s="221" t="s">
        <v>614</v>
      </c>
    </row>
    <row r="675" spans="1:14" s="210" customFormat="1" ht="12.6" customHeight="1" x14ac:dyDescent="0.25">
      <c r="A675" s="222">
        <v>6170</v>
      </c>
      <c r="B675" s="221" t="s">
        <v>125</v>
      </c>
      <c r="C675" s="227">
        <f>J85</f>
        <v>2895</v>
      </c>
      <c r="D675" s="227">
        <f>(D615/D612)*J90</f>
        <v>12640.509667950055</v>
      </c>
      <c r="E675" s="229">
        <f>(E623/E612)*SUM(C675:D675)</f>
        <v>824.19060715011358</v>
      </c>
      <c r="F675" s="229">
        <f>(F624/F612)*J64</f>
        <v>0</v>
      </c>
      <c r="G675" s="227">
        <f>(G625/G612)*J91</f>
        <v>0</v>
      </c>
      <c r="H675" s="229">
        <f>(H628/H612)*J60</f>
        <v>0</v>
      </c>
      <c r="I675" s="227">
        <f>(I629/I612)*J92</f>
        <v>1568.8127937529221</v>
      </c>
      <c r="J675" s="227">
        <f>(J630/J612)*J93</f>
        <v>123.88751705157394</v>
      </c>
      <c r="K675" s="227">
        <f>(K644/K612)*J89</f>
        <v>97886.90459993991</v>
      </c>
      <c r="L675" s="227">
        <f>(L647/L612)*J94</f>
        <v>0</v>
      </c>
      <c r="M675" s="210">
        <f t="shared" si="24"/>
        <v>113044</v>
      </c>
      <c r="N675" s="221" t="s">
        <v>615</v>
      </c>
    </row>
    <row r="676" spans="1:14" s="210" customFormat="1" ht="12.6" customHeight="1" x14ac:dyDescent="0.25">
      <c r="A676" s="222">
        <v>6200</v>
      </c>
      <c r="B676" s="221" t="s">
        <v>335</v>
      </c>
      <c r="C676" s="227">
        <f>K85</f>
        <v>0</v>
      </c>
      <c r="D676" s="227">
        <f>(D615/D612)*K90</f>
        <v>0</v>
      </c>
      <c r="E676" s="229">
        <f>(E623/E612)*SUM(C676:D676)</f>
        <v>0</v>
      </c>
      <c r="F676" s="229">
        <f>(F624/F612)*K64</f>
        <v>0</v>
      </c>
      <c r="G676" s="227">
        <f>(G625/G612)*K91</f>
        <v>0</v>
      </c>
      <c r="H676" s="229">
        <f>(H628/H612)*K60</f>
        <v>0</v>
      </c>
      <c r="I676" s="227">
        <f>(I629/I612)*K92</f>
        <v>0</v>
      </c>
      <c r="J676" s="227">
        <f>(J630/J612)*K93</f>
        <v>0</v>
      </c>
      <c r="K676" s="227">
        <f>(K644/K612)*K89</f>
        <v>0</v>
      </c>
      <c r="L676" s="227">
        <f>(L647/L612)*K94</f>
        <v>0</v>
      </c>
      <c r="M676" s="210">
        <f t="shared" si="24"/>
        <v>0</v>
      </c>
      <c r="N676" s="221" t="s">
        <v>616</v>
      </c>
    </row>
    <row r="677" spans="1:14" s="210" customFormat="1" ht="12.6" customHeight="1" x14ac:dyDescent="0.25">
      <c r="A677" s="222">
        <v>6210</v>
      </c>
      <c r="B677" s="221" t="s">
        <v>336</v>
      </c>
      <c r="C677" s="227">
        <f>L85</f>
        <v>0</v>
      </c>
      <c r="D677" s="227">
        <f>(D615/D612)*L90</f>
        <v>0</v>
      </c>
      <c r="E677" s="229">
        <f>(E623/E612)*SUM(C677:D677)</f>
        <v>0</v>
      </c>
      <c r="F677" s="229">
        <f>(F624/F612)*L64</f>
        <v>0</v>
      </c>
      <c r="G677" s="227">
        <f>(G625/G612)*L91</f>
        <v>0</v>
      </c>
      <c r="H677" s="229">
        <f>(H628/H612)*L60</f>
        <v>0</v>
      </c>
      <c r="I677" s="227">
        <f>(I629/I612)*L92</f>
        <v>0</v>
      </c>
      <c r="J677" s="227">
        <f>(J630/J612)*L93</f>
        <v>0</v>
      </c>
      <c r="K677" s="227">
        <f>(K644/K612)*L89</f>
        <v>0</v>
      </c>
      <c r="L677" s="227">
        <f>(L647/L612)*L94</f>
        <v>0</v>
      </c>
      <c r="M677" s="210">
        <f t="shared" si="24"/>
        <v>0</v>
      </c>
      <c r="N677" s="221" t="s">
        <v>617</v>
      </c>
    </row>
    <row r="678" spans="1:14" s="210" customFormat="1" ht="12.6" customHeight="1" x14ac:dyDescent="0.25">
      <c r="A678" s="222">
        <v>6330</v>
      </c>
      <c r="B678" s="221" t="s">
        <v>618</v>
      </c>
      <c r="C678" s="227">
        <f>M85</f>
        <v>0</v>
      </c>
      <c r="D678" s="227">
        <f>(D615/D612)*M90</f>
        <v>0</v>
      </c>
      <c r="E678" s="229">
        <f>(E623/E612)*SUM(C678:D678)</f>
        <v>0</v>
      </c>
      <c r="F678" s="229">
        <f>(F624/F612)*M64</f>
        <v>0</v>
      </c>
      <c r="G678" s="227">
        <f>(G625/G612)*M91</f>
        <v>0</v>
      </c>
      <c r="H678" s="229">
        <f>(H628/H612)*M60</f>
        <v>0</v>
      </c>
      <c r="I678" s="227">
        <f>(I629/I612)*M92</f>
        <v>0</v>
      </c>
      <c r="J678" s="227">
        <f>(J630/J612)*M93</f>
        <v>0</v>
      </c>
      <c r="K678" s="227">
        <f>(K644/K612)*M89</f>
        <v>0</v>
      </c>
      <c r="L678" s="227">
        <f>(L647/L612)*M94</f>
        <v>0</v>
      </c>
      <c r="M678" s="210">
        <f t="shared" si="24"/>
        <v>0</v>
      </c>
      <c r="N678" s="221" t="s">
        <v>619</v>
      </c>
    </row>
    <row r="679" spans="1:14" s="210" customFormat="1" ht="12.6" customHeight="1" x14ac:dyDescent="0.25">
      <c r="A679" s="222">
        <v>6400</v>
      </c>
      <c r="B679" s="221" t="s">
        <v>620</v>
      </c>
      <c r="C679" s="227">
        <f>N85</f>
        <v>0</v>
      </c>
      <c r="D679" s="227">
        <f>(D615/D612)*N90</f>
        <v>0</v>
      </c>
      <c r="E679" s="229">
        <f>(E623/E612)*SUM(C679:D679)</f>
        <v>0</v>
      </c>
      <c r="F679" s="229">
        <f>(F624/F612)*N64</f>
        <v>0</v>
      </c>
      <c r="G679" s="227">
        <f>(G625/G612)*N91</f>
        <v>0</v>
      </c>
      <c r="H679" s="229">
        <f>(H628/H612)*N60</f>
        <v>0</v>
      </c>
      <c r="I679" s="227">
        <f>(I629/I612)*N92</f>
        <v>0</v>
      </c>
      <c r="J679" s="227">
        <f>(J630/J612)*N93</f>
        <v>0</v>
      </c>
      <c r="K679" s="227">
        <f>(K644/K612)*N89</f>
        <v>0</v>
      </c>
      <c r="L679" s="227">
        <f>(L647/L612)*N94</f>
        <v>0</v>
      </c>
      <c r="M679" s="210">
        <f t="shared" si="24"/>
        <v>0</v>
      </c>
      <c r="N679" s="221" t="s">
        <v>621</v>
      </c>
    </row>
    <row r="680" spans="1:14" s="210" customFormat="1" ht="12.6" customHeight="1" x14ac:dyDescent="0.25">
      <c r="A680" s="222">
        <v>7010</v>
      </c>
      <c r="B680" s="221" t="s">
        <v>622</v>
      </c>
      <c r="C680" s="227">
        <f>O85</f>
        <v>1707743</v>
      </c>
      <c r="D680" s="227">
        <f>(D615/D612)*O90</f>
        <v>305057.63331986131</v>
      </c>
      <c r="E680" s="229">
        <f>(E623/E612)*SUM(C680:D680)</f>
        <v>106783.19614260388</v>
      </c>
      <c r="F680" s="229">
        <f>(F624/F612)*O64</f>
        <v>6323.5820751222118</v>
      </c>
      <c r="G680" s="227">
        <f>(G625/G612)*O91</f>
        <v>0</v>
      </c>
      <c r="H680" s="229">
        <f>(H628/H612)*O60</f>
        <v>262598.44857991795</v>
      </c>
      <c r="I680" s="227">
        <f>(I629/I612)*O92</f>
        <v>114707.90015499307</v>
      </c>
      <c r="J680" s="227">
        <f>(J630/J612)*O93</f>
        <v>8343.3477829733056</v>
      </c>
      <c r="K680" s="227">
        <f>(K644/K612)*O89</f>
        <v>383958.89559186419</v>
      </c>
      <c r="L680" s="227">
        <f>(L647/L612)*O94</f>
        <v>80034.899228067981</v>
      </c>
      <c r="M680" s="210">
        <f t="shared" si="24"/>
        <v>1267808</v>
      </c>
      <c r="N680" s="221" t="s">
        <v>623</v>
      </c>
    </row>
    <row r="681" spans="1:14" s="210" customFormat="1" ht="12.6" customHeight="1" x14ac:dyDescent="0.25">
      <c r="A681" s="222">
        <v>7020</v>
      </c>
      <c r="B681" s="221" t="s">
        <v>624</v>
      </c>
      <c r="C681" s="227">
        <f>P85</f>
        <v>1418308</v>
      </c>
      <c r="D681" s="227">
        <f>(D615/D612)*P90</f>
        <v>313695.31492629385</v>
      </c>
      <c r="E681" s="229">
        <f>(E623/E612)*SUM(C681:D681)</f>
        <v>91886.323282979458</v>
      </c>
      <c r="F681" s="229">
        <f>(F624/F612)*P64</f>
        <v>19782.099757102293</v>
      </c>
      <c r="G681" s="227">
        <f>(G625/G612)*P91</f>
        <v>0</v>
      </c>
      <c r="H681" s="229">
        <f>(H628/H612)*P60</f>
        <v>121435.02290274834</v>
      </c>
      <c r="I681" s="227">
        <f>(I629/I612)*P92</f>
        <v>188442.10146138043</v>
      </c>
      <c r="J681" s="227">
        <f>(J630/J612)*P93</f>
        <v>10429.695254198989</v>
      </c>
      <c r="K681" s="227">
        <f>(K644/K612)*P89</f>
        <v>356848.16758755496</v>
      </c>
      <c r="L681" s="227">
        <f>(L647/L612)*P94</f>
        <v>34300.67109774342</v>
      </c>
      <c r="M681" s="210">
        <f t="shared" si="24"/>
        <v>1136819</v>
      </c>
      <c r="N681" s="221" t="s">
        <v>625</v>
      </c>
    </row>
    <row r="682" spans="1:14" s="210" customFormat="1" ht="12.6" customHeight="1" x14ac:dyDescent="0.25">
      <c r="A682" s="222">
        <v>7030</v>
      </c>
      <c r="B682" s="221" t="s">
        <v>626</v>
      </c>
      <c r="C682" s="227">
        <f>Q85</f>
        <v>67</v>
      </c>
      <c r="D682" s="227">
        <f>(D615/D612)*Q90</f>
        <v>0</v>
      </c>
      <c r="E682" s="229">
        <f>(E623/E612)*SUM(C682:D682)</f>
        <v>3.5544872269610011</v>
      </c>
      <c r="F682" s="229">
        <f>(F624/F612)*Q64</f>
        <v>9.0586046702697871</v>
      </c>
      <c r="G682" s="227">
        <f>(G625/G612)*Q91</f>
        <v>0</v>
      </c>
      <c r="H682" s="229">
        <f>(H628/H612)*Q60</f>
        <v>0</v>
      </c>
      <c r="I682" s="227">
        <f>(I629/I612)*Q92</f>
        <v>0</v>
      </c>
      <c r="J682" s="227">
        <f>(J630/J612)*Q93</f>
        <v>0</v>
      </c>
      <c r="K682" s="227">
        <f>(K644/K612)*Q89</f>
        <v>0</v>
      </c>
      <c r="L682" s="227">
        <f>(L647/L612)*Q94</f>
        <v>0</v>
      </c>
      <c r="M682" s="210">
        <f t="shared" si="24"/>
        <v>13</v>
      </c>
      <c r="N682" s="221" t="s">
        <v>627</v>
      </c>
    </row>
    <row r="683" spans="1:14" s="210" customFormat="1" ht="12.6" customHeight="1" x14ac:dyDescent="0.25">
      <c r="A683" s="222">
        <v>7040</v>
      </c>
      <c r="B683" s="221" t="s">
        <v>133</v>
      </c>
      <c r="C683" s="227">
        <f>R85</f>
        <v>1054279</v>
      </c>
      <c r="D683" s="227">
        <f>(D615/D612)*R90</f>
        <v>0</v>
      </c>
      <c r="E683" s="229">
        <f>(E623/E612)*SUM(C683:D683)</f>
        <v>55931.660285868915</v>
      </c>
      <c r="F683" s="229">
        <f>(F624/F612)*R64</f>
        <v>3536.5063038842809</v>
      </c>
      <c r="G683" s="227">
        <f>(G625/G612)*R91</f>
        <v>0.68230092549779409</v>
      </c>
      <c r="H683" s="229">
        <f>(H628/H612)*R60</f>
        <v>90022.80877648537</v>
      </c>
      <c r="I683" s="227">
        <f>(I629/I612)*R92</f>
        <v>8167.0548380666833</v>
      </c>
      <c r="J683" s="227">
        <f>(J630/J612)*R93</f>
        <v>0</v>
      </c>
      <c r="K683" s="227">
        <f>(K644/K612)*R89</f>
        <v>261372.44461779852</v>
      </c>
      <c r="L683" s="227">
        <f>(L647/L612)*R94</f>
        <v>0</v>
      </c>
      <c r="M683" s="210">
        <f t="shared" si="24"/>
        <v>419031</v>
      </c>
      <c r="N683" s="221" t="s">
        <v>628</v>
      </c>
    </row>
    <row r="684" spans="1:14" s="210" customFormat="1" ht="12.6" customHeight="1" x14ac:dyDescent="0.25">
      <c r="A684" s="222">
        <v>7050</v>
      </c>
      <c r="B684" s="221" t="s">
        <v>629</v>
      </c>
      <c r="C684" s="227">
        <f>S85</f>
        <v>87867</v>
      </c>
      <c r="D684" s="227">
        <f>(D615/D612)*S90</f>
        <v>83567.813915892024</v>
      </c>
      <c r="E684" s="229">
        <f>(E623/E612)*SUM(C684:D684)</f>
        <v>9094.9680047831989</v>
      </c>
      <c r="F684" s="229">
        <f>(F624/F612)*S64</f>
        <v>237.95737641305709</v>
      </c>
      <c r="G684" s="227">
        <f>(G625/G612)*S91</f>
        <v>0</v>
      </c>
      <c r="H684" s="229">
        <f>(H628/H612)*S60</f>
        <v>21643.781684559246</v>
      </c>
      <c r="I684" s="227">
        <f>(I629/I612)*S92</f>
        <v>16380.251228890806</v>
      </c>
      <c r="J684" s="227">
        <f>(J630/J612)*S93</f>
        <v>1042.8333852912708</v>
      </c>
      <c r="K684" s="227">
        <f>(K644/K612)*S89</f>
        <v>19.979263398816649</v>
      </c>
      <c r="L684" s="227">
        <f>(L647/L612)*S94</f>
        <v>0</v>
      </c>
      <c r="M684" s="210">
        <f t="shared" si="24"/>
        <v>131988</v>
      </c>
      <c r="N684" s="221" t="s">
        <v>630</v>
      </c>
    </row>
    <row r="685" spans="1:14" s="210" customFormat="1" ht="12.6" customHeight="1" x14ac:dyDescent="0.25">
      <c r="A685" s="222">
        <v>7060</v>
      </c>
      <c r="B685" s="221" t="s">
        <v>631</v>
      </c>
      <c r="C685" s="227">
        <f>T85</f>
        <v>0</v>
      </c>
      <c r="D685" s="227">
        <f>(D615/D612)*T90</f>
        <v>0</v>
      </c>
      <c r="E685" s="229">
        <f>(E623/E612)*SUM(C685:D685)</f>
        <v>0</v>
      </c>
      <c r="F685" s="229">
        <f>(F624/F612)*T64</f>
        <v>0</v>
      </c>
      <c r="G685" s="227">
        <f>(G625/G612)*T91</f>
        <v>0</v>
      </c>
      <c r="H685" s="229">
        <f>(H628/H612)*T60</f>
        <v>0</v>
      </c>
      <c r="I685" s="227">
        <f>(I629/I612)*T92</f>
        <v>0</v>
      </c>
      <c r="J685" s="227">
        <f>(J630/J612)*T93</f>
        <v>0</v>
      </c>
      <c r="K685" s="227">
        <f>(K644/K612)*T89</f>
        <v>0</v>
      </c>
      <c r="L685" s="227">
        <f>(L647/L612)*T94</f>
        <v>0</v>
      </c>
      <c r="M685" s="210">
        <f t="shared" si="24"/>
        <v>0</v>
      </c>
      <c r="N685" s="221" t="s">
        <v>632</v>
      </c>
    </row>
    <row r="686" spans="1:14" s="210" customFormat="1" ht="12.6" customHeight="1" x14ac:dyDescent="0.25">
      <c r="A686" s="222">
        <v>7070</v>
      </c>
      <c r="B686" s="221" t="s">
        <v>136</v>
      </c>
      <c r="C686" s="227">
        <f>U85</f>
        <v>1420018</v>
      </c>
      <c r="D686" s="227">
        <f>(D615/D612)*U90</f>
        <v>92907.746059432902</v>
      </c>
      <c r="E686" s="229">
        <f>(E623/E612)*SUM(C686:D686)</f>
        <v>80263.809547890996</v>
      </c>
      <c r="F686" s="229">
        <f>(F624/F612)*U64</f>
        <v>53366.538564490576</v>
      </c>
      <c r="G686" s="227">
        <f>(G625/G612)*U91</f>
        <v>0</v>
      </c>
      <c r="H686" s="229">
        <f>(H628/H612)*U60</f>
        <v>117029.65140943098</v>
      </c>
      <c r="I686" s="227">
        <f>(I629/I612)*U92</f>
        <v>32760.502457781611</v>
      </c>
      <c r="J686" s="227">
        <f>(J630/J612)*U93</f>
        <v>0</v>
      </c>
      <c r="K686" s="227">
        <f>(K644/K612)*U89</f>
        <v>339488.77610057744</v>
      </c>
      <c r="L686" s="227">
        <f>(L647/L612)*U94</f>
        <v>0</v>
      </c>
      <c r="M686" s="210">
        <f t="shared" si="24"/>
        <v>715817</v>
      </c>
      <c r="N686" s="221" t="s">
        <v>633</v>
      </c>
    </row>
    <row r="687" spans="1:14" s="210" customFormat="1" ht="12.6" customHeight="1" x14ac:dyDescent="0.25">
      <c r="A687" s="222">
        <v>7110</v>
      </c>
      <c r="B687" s="221" t="s">
        <v>634</v>
      </c>
      <c r="C687" s="227">
        <f>V85</f>
        <v>1154</v>
      </c>
      <c r="D687" s="227">
        <f>(D615/D612)*V90</f>
        <v>0</v>
      </c>
      <c r="E687" s="229">
        <f>(E623/E612)*SUM(C687:D687)</f>
        <v>61.222063580790973</v>
      </c>
      <c r="F687" s="229">
        <f>(F624/F612)*V64</f>
        <v>156.02432521628856</v>
      </c>
      <c r="G687" s="227">
        <f>(G625/G612)*V91</f>
        <v>0</v>
      </c>
      <c r="H687" s="229">
        <f>(H628/H612)*V60</f>
        <v>0</v>
      </c>
      <c r="I687" s="227">
        <f>(I629/I612)*V92</f>
        <v>0</v>
      </c>
      <c r="J687" s="227">
        <f>(J630/J612)*V93</f>
        <v>0</v>
      </c>
      <c r="K687" s="227">
        <f>(K644/K612)*V89</f>
        <v>27.663595475284591</v>
      </c>
      <c r="L687" s="227">
        <f>(L647/L612)*V94</f>
        <v>0</v>
      </c>
      <c r="M687" s="210">
        <f t="shared" si="24"/>
        <v>245</v>
      </c>
      <c r="N687" s="221" t="s">
        <v>635</v>
      </c>
    </row>
    <row r="688" spans="1:14" s="210" customFormat="1" ht="12.6" customHeight="1" x14ac:dyDescent="0.25">
      <c r="A688" s="222">
        <v>7120</v>
      </c>
      <c r="B688" s="221" t="s">
        <v>636</v>
      </c>
      <c r="C688" s="227">
        <f>W85</f>
        <v>0</v>
      </c>
      <c r="D688" s="227">
        <f>(D615/D612)*W90</f>
        <v>0</v>
      </c>
      <c r="E688" s="229">
        <f>(E623/E612)*SUM(C688:D688)</f>
        <v>0</v>
      </c>
      <c r="F688" s="229">
        <f>(F624/F612)*W64</f>
        <v>0</v>
      </c>
      <c r="G688" s="227">
        <f>(G625/G612)*W91</f>
        <v>0</v>
      </c>
      <c r="H688" s="229">
        <f>(H628/H612)*W60</f>
        <v>0</v>
      </c>
      <c r="I688" s="227">
        <f>(I629/I612)*W92</f>
        <v>0</v>
      </c>
      <c r="J688" s="227">
        <f>(J630/J612)*W93</f>
        <v>0</v>
      </c>
      <c r="K688" s="227">
        <f>(K644/K612)*W89</f>
        <v>0</v>
      </c>
      <c r="L688" s="227">
        <f>(L647/L612)*W94</f>
        <v>0</v>
      </c>
      <c r="M688" s="210">
        <f t="shared" si="24"/>
        <v>0</v>
      </c>
      <c r="N688" s="221" t="s">
        <v>637</v>
      </c>
    </row>
    <row r="689" spans="1:14" s="210" customFormat="1" ht="12.6" customHeight="1" x14ac:dyDescent="0.25">
      <c r="A689" s="222">
        <v>7130</v>
      </c>
      <c r="B689" s="221" t="s">
        <v>638</v>
      </c>
      <c r="C689" s="227">
        <f>X85</f>
        <v>0</v>
      </c>
      <c r="D689" s="227">
        <f>(D615/D612)*X90</f>
        <v>0</v>
      </c>
      <c r="E689" s="229">
        <f>(E623/E612)*SUM(C689:D689)</f>
        <v>0</v>
      </c>
      <c r="F689" s="229">
        <f>(F624/F612)*X64</f>
        <v>0</v>
      </c>
      <c r="G689" s="227">
        <f>(G625/G612)*X91</f>
        <v>0</v>
      </c>
      <c r="H689" s="229">
        <f>(H628/H612)*X60</f>
        <v>0</v>
      </c>
      <c r="I689" s="227">
        <f>(I629/I612)*X92</f>
        <v>0</v>
      </c>
      <c r="J689" s="227">
        <f>(J630/J612)*X93</f>
        <v>0</v>
      </c>
      <c r="K689" s="227">
        <f>(K644/K612)*X89</f>
        <v>501.42288991605022</v>
      </c>
      <c r="L689" s="227">
        <f>(L647/L612)*X94</f>
        <v>0</v>
      </c>
      <c r="M689" s="210">
        <f t="shared" si="24"/>
        <v>501</v>
      </c>
      <c r="N689" s="221" t="s">
        <v>639</v>
      </c>
    </row>
    <row r="690" spans="1:14" s="210" customFormat="1" ht="12.6" customHeight="1" x14ac:dyDescent="0.25">
      <c r="A690" s="222">
        <v>7140</v>
      </c>
      <c r="B690" s="221" t="s">
        <v>640</v>
      </c>
      <c r="C690" s="227">
        <f>Y85</f>
        <v>1631929</v>
      </c>
      <c r="D690" s="227">
        <f>(D615/D612)*Y90</f>
        <v>256672.57131309694</v>
      </c>
      <c r="E690" s="229">
        <f>(E623/E612)*SUM(C690:D690)</f>
        <v>100194.18152314745</v>
      </c>
      <c r="F690" s="229">
        <f>(F624/F612)*Y64</f>
        <v>5192.0677096671698</v>
      </c>
      <c r="G690" s="227">
        <f>(G625/G612)*Y91</f>
        <v>0</v>
      </c>
      <c r="H690" s="229">
        <f>(H628/H612)*Y60</f>
        <v>0</v>
      </c>
      <c r="I690" s="227">
        <f>(I629/I612)*Y92</f>
        <v>40927.557295848295</v>
      </c>
      <c r="J690" s="227">
        <f>(J630/J612)*Y93</f>
        <v>5214.8476270994943</v>
      </c>
      <c r="K690" s="227">
        <f>(K644/K612)*Y89</f>
        <v>558209.61863491195</v>
      </c>
      <c r="L690" s="227">
        <f>(L647/L612)*Y94</f>
        <v>0</v>
      </c>
      <c r="M690" s="210">
        <f t="shared" si="24"/>
        <v>966411</v>
      </c>
      <c r="N690" s="221" t="s">
        <v>641</v>
      </c>
    </row>
    <row r="691" spans="1:14" s="210" customFormat="1" ht="12.6" customHeight="1" x14ac:dyDescent="0.25">
      <c r="A691" s="222">
        <v>7150</v>
      </c>
      <c r="B691" s="221" t="s">
        <v>642</v>
      </c>
      <c r="C691" s="227">
        <f>Z85</f>
        <v>0</v>
      </c>
      <c r="D691" s="227">
        <f>(D615/D612)*Z90</f>
        <v>0</v>
      </c>
      <c r="E691" s="229">
        <f>(E623/E612)*SUM(C691:D691)</f>
        <v>0</v>
      </c>
      <c r="F691" s="229">
        <f>(F624/F612)*Z64</f>
        <v>0</v>
      </c>
      <c r="G691" s="227">
        <f>(G625/G612)*Z91</f>
        <v>0</v>
      </c>
      <c r="H691" s="229">
        <f>(H628/H612)*Z60</f>
        <v>0</v>
      </c>
      <c r="I691" s="227">
        <f>(I629/I612)*Z92</f>
        <v>0</v>
      </c>
      <c r="J691" s="227">
        <f>(J630/J612)*Z93</f>
        <v>0</v>
      </c>
      <c r="K691" s="227">
        <f>(K644/K612)*Z89</f>
        <v>0</v>
      </c>
      <c r="L691" s="227">
        <f>(L647/L612)*Z94</f>
        <v>0</v>
      </c>
      <c r="M691" s="210">
        <f t="shared" si="24"/>
        <v>0</v>
      </c>
      <c r="N691" s="221" t="s">
        <v>643</v>
      </c>
    </row>
    <row r="692" spans="1:14" s="210" customFormat="1" ht="12.6" customHeight="1" x14ac:dyDescent="0.25">
      <c r="A692" s="222">
        <v>7160</v>
      </c>
      <c r="B692" s="221" t="s">
        <v>644</v>
      </c>
      <c r="C692" s="227">
        <f>AA85</f>
        <v>0</v>
      </c>
      <c r="D692" s="227">
        <f>(D615/D612)*AA90</f>
        <v>0</v>
      </c>
      <c r="E692" s="229">
        <f>(E623/E612)*SUM(C692:D692)</f>
        <v>0</v>
      </c>
      <c r="F692" s="229">
        <f>(F624/F612)*AA64</f>
        <v>0</v>
      </c>
      <c r="G692" s="227">
        <f>(G625/G612)*AA91</f>
        <v>0</v>
      </c>
      <c r="H692" s="229">
        <f>(H628/H612)*AA60</f>
        <v>0</v>
      </c>
      <c r="I692" s="227">
        <f>(I629/I612)*AA92</f>
        <v>0</v>
      </c>
      <c r="J692" s="227">
        <f>(J630/J612)*AA93</f>
        <v>0</v>
      </c>
      <c r="K692" s="227">
        <f>(K644/K612)*AA89</f>
        <v>0</v>
      </c>
      <c r="L692" s="227">
        <f>(L647/L612)*AA94</f>
        <v>0</v>
      </c>
      <c r="M692" s="210">
        <f t="shared" si="24"/>
        <v>0</v>
      </c>
      <c r="N692" s="221" t="s">
        <v>645</v>
      </c>
    </row>
    <row r="693" spans="1:14" s="210" customFormat="1" ht="12.6" customHeight="1" x14ac:dyDescent="0.25">
      <c r="A693" s="222">
        <v>7170</v>
      </c>
      <c r="B693" s="221" t="s">
        <v>142</v>
      </c>
      <c r="C693" s="227">
        <f>AB85</f>
        <v>536991</v>
      </c>
      <c r="D693" s="227">
        <f>(D615/D612)*AB90</f>
        <v>71980.680053604476</v>
      </c>
      <c r="E693" s="229">
        <f>(E623/E612)*SUM(C693:D693)</f>
        <v>32307.194900470429</v>
      </c>
      <c r="F693" s="229">
        <f>(F624/F612)*AB64</f>
        <v>30617.00216107364</v>
      </c>
      <c r="G693" s="227">
        <f>(G625/G612)*AB91</f>
        <v>0</v>
      </c>
      <c r="H693" s="229">
        <f>(H628/H612)*AB60</f>
        <v>0</v>
      </c>
      <c r="I693" s="227">
        <f>(I629/I612)*AB92</f>
        <v>8167.0548380666833</v>
      </c>
      <c r="J693" s="227">
        <f>(J630/J612)*AB93</f>
        <v>0</v>
      </c>
      <c r="K693" s="227">
        <f>(K644/K612)*AB89</f>
        <v>84914.700514683136</v>
      </c>
      <c r="L693" s="227">
        <f>(L647/L612)*AB94</f>
        <v>0</v>
      </c>
      <c r="M693" s="210">
        <f t="shared" si="24"/>
        <v>227987</v>
      </c>
      <c r="N693" s="221" t="s">
        <v>646</v>
      </c>
    </row>
    <row r="694" spans="1:14" s="210" customFormat="1" ht="12.6" customHeight="1" x14ac:dyDescent="0.25">
      <c r="A694" s="222">
        <v>7180</v>
      </c>
      <c r="B694" s="221" t="s">
        <v>647</v>
      </c>
      <c r="C694" s="227">
        <f>AC85</f>
        <v>318758</v>
      </c>
      <c r="D694" s="227">
        <f>(D615/D612)*AC90</f>
        <v>30337.223203080131</v>
      </c>
      <c r="E694" s="229">
        <f>(E623/E612)*SUM(C694:D694)</f>
        <v>18520.216595051461</v>
      </c>
      <c r="F694" s="229">
        <f>(F624/F612)*AC64</f>
        <v>4425.4663890637412</v>
      </c>
      <c r="G694" s="227">
        <f>(G625/G612)*AC91</f>
        <v>0</v>
      </c>
      <c r="H694" s="229">
        <f>(H628/H612)*AC60</f>
        <v>0</v>
      </c>
      <c r="I694" s="227">
        <f>(I629/I612)*AC92</f>
        <v>16380.251228890806</v>
      </c>
      <c r="J694" s="227">
        <f>(J630/J612)*AC93</f>
        <v>521.41669264563541</v>
      </c>
      <c r="K694" s="227">
        <f>(K644/K612)*AC89</f>
        <v>17251.082848552323</v>
      </c>
      <c r="L694" s="227">
        <f>(L647/L612)*AC94</f>
        <v>0</v>
      </c>
      <c r="M694" s="210">
        <f t="shared" si="24"/>
        <v>87436</v>
      </c>
      <c r="N694" s="221" t="s">
        <v>648</v>
      </c>
    </row>
    <row r="695" spans="1:14" s="210" customFormat="1" ht="12.6" customHeight="1" x14ac:dyDescent="0.25">
      <c r="A695" s="222">
        <v>7190</v>
      </c>
      <c r="B695" s="221" t="s">
        <v>144</v>
      </c>
      <c r="C695" s="227">
        <f>AD85</f>
        <v>0</v>
      </c>
      <c r="D695" s="227">
        <f>(D615/D612)*AD90</f>
        <v>0</v>
      </c>
      <c r="E695" s="229">
        <f>(E623/E612)*SUM(C695:D695)</f>
        <v>0</v>
      </c>
      <c r="F695" s="229">
        <f>(F624/F612)*AD64</f>
        <v>0</v>
      </c>
      <c r="G695" s="227">
        <f>(G625/G612)*AD91</f>
        <v>0</v>
      </c>
      <c r="H695" s="229">
        <f>(H628/H612)*AD60</f>
        <v>0</v>
      </c>
      <c r="I695" s="227">
        <f>(I629/I612)*AD92</f>
        <v>0</v>
      </c>
      <c r="J695" s="227">
        <f>(J630/J612)*AD93</f>
        <v>0</v>
      </c>
      <c r="K695" s="227">
        <f>(K644/K612)*AD89</f>
        <v>0</v>
      </c>
      <c r="L695" s="227">
        <f>(L647/L612)*AD94</f>
        <v>0</v>
      </c>
      <c r="M695" s="210">
        <f t="shared" si="24"/>
        <v>0</v>
      </c>
      <c r="N695" s="221" t="s">
        <v>649</v>
      </c>
    </row>
    <row r="696" spans="1:14" s="210" customFormat="1" ht="12.6" customHeight="1" x14ac:dyDescent="0.25">
      <c r="A696" s="222">
        <v>7200</v>
      </c>
      <c r="B696" s="221" t="s">
        <v>650</v>
      </c>
      <c r="C696" s="227">
        <f>AE85</f>
        <v>598941</v>
      </c>
      <c r="D696" s="227">
        <f>(D615/D612)*AE90</f>
        <v>265450.70302695112</v>
      </c>
      <c r="E696" s="229">
        <f>(E623/E612)*SUM(C696:D696)</f>
        <v>45857.750261199464</v>
      </c>
      <c r="F696" s="229">
        <f>(F624/F612)*AE64</f>
        <v>809.86629813307502</v>
      </c>
      <c r="G696" s="227">
        <f>(G625/G612)*AE91</f>
        <v>0</v>
      </c>
      <c r="H696" s="229">
        <f>(H628/H612)*AE60</f>
        <v>0</v>
      </c>
      <c r="I696" s="227">
        <f>(I629/I612)*AE92</f>
        <v>24547.306066957488</v>
      </c>
      <c r="J696" s="227">
        <f>(J630/J612)*AE93</f>
        <v>5214.8476270994943</v>
      </c>
      <c r="K696" s="227">
        <f>(K644/K612)*AE89</f>
        <v>86473.73016143938</v>
      </c>
      <c r="L696" s="227">
        <f>(L647/L612)*AE94</f>
        <v>0</v>
      </c>
      <c r="M696" s="210">
        <f t="shared" si="24"/>
        <v>428354</v>
      </c>
      <c r="N696" s="221" t="s">
        <v>651</v>
      </c>
    </row>
    <row r="697" spans="1:14" s="210" customFormat="1" ht="12.6" customHeight="1" x14ac:dyDescent="0.25">
      <c r="A697" s="222">
        <v>7220</v>
      </c>
      <c r="B697" s="221" t="s">
        <v>652</v>
      </c>
      <c r="C697" s="227">
        <f>AF85</f>
        <v>0</v>
      </c>
      <c r="D697" s="227">
        <f>(D615/D612)*AF90</f>
        <v>0</v>
      </c>
      <c r="E697" s="229">
        <f>(E623/E612)*SUM(C697:D697)</f>
        <v>0</v>
      </c>
      <c r="F697" s="229">
        <f>(F624/F612)*AF64</f>
        <v>0</v>
      </c>
      <c r="G697" s="227">
        <f>(G625/G612)*AF91</f>
        <v>0</v>
      </c>
      <c r="H697" s="229">
        <f>(H628/H612)*AF60</f>
        <v>0</v>
      </c>
      <c r="I697" s="227">
        <f>(I629/I612)*AF92</f>
        <v>0</v>
      </c>
      <c r="J697" s="227">
        <f>(J630/J612)*AF93</f>
        <v>0</v>
      </c>
      <c r="K697" s="227">
        <f>(K644/K612)*AF89</f>
        <v>0</v>
      </c>
      <c r="L697" s="227">
        <f>(L647/L612)*AF94</f>
        <v>0</v>
      </c>
      <c r="M697" s="210">
        <f t="shared" si="24"/>
        <v>0</v>
      </c>
      <c r="N697" s="221" t="s">
        <v>653</v>
      </c>
    </row>
    <row r="698" spans="1:14" s="210" customFormat="1" ht="12.6" customHeight="1" x14ac:dyDescent="0.25">
      <c r="A698" s="222">
        <v>7230</v>
      </c>
      <c r="B698" s="221" t="s">
        <v>654</v>
      </c>
      <c r="C698" s="227">
        <f>AG85</f>
        <v>2624505</v>
      </c>
      <c r="D698" s="227">
        <f>(D615/D612)*AG90</f>
        <v>230408.40122524515</v>
      </c>
      <c r="E698" s="229">
        <f>(E623/E612)*SUM(C698:D698)</f>
        <v>151459.00326470032</v>
      </c>
      <c r="F698" s="229">
        <f>(F624/F612)*AG64</f>
        <v>13032.35765331306</v>
      </c>
      <c r="G698" s="227">
        <f>(G625/G612)*AG91</f>
        <v>0</v>
      </c>
      <c r="H698" s="229">
        <f>(H628/H612)*AG60</f>
        <v>0</v>
      </c>
      <c r="I698" s="227">
        <f>(I629/I612)*AG92</f>
        <v>40927.557295848295</v>
      </c>
      <c r="J698" s="227">
        <f>(J630/J612)*AG93</f>
        <v>8865.4451762620829</v>
      </c>
      <c r="K698" s="227">
        <f>(K644/K612)*AG89</f>
        <v>818153.99080207839</v>
      </c>
      <c r="L698" s="227">
        <f>(L647/L612)*AG94</f>
        <v>0</v>
      </c>
      <c r="M698" s="210">
        <f t="shared" si="24"/>
        <v>1262847</v>
      </c>
      <c r="N698" s="221" t="s">
        <v>655</v>
      </c>
    </row>
    <row r="699" spans="1:14" s="210" customFormat="1" ht="12.6" customHeight="1" x14ac:dyDescent="0.25">
      <c r="A699" s="222">
        <v>7240</v>
      </c>
      <c r="B699" s="221" t="s">
        <v>146</v>
      </c>
      <c r="C699" s="227">
        <f>AH85</f>
        <v>732698</v>
      </c>
      <c r="D699" s="227">
        <f>(D615/D612)*AH90</f>
        <v>152809.71687477399</v>
      </c>
      <c r="E699" s="229">
        <f>(E623/E612)*SUM(C699:D699)</f>
        <v>46977.998044877349</v>
      </c>
      <c r="F699" s="229">
        <f>(F624/F612)*AH64</f>
        <v>4775.7775039991002</v>
      </c>
      <c r="G699" s="227">
        <f>(G625/G612)*AH91</f>
        <v>0</v>
      </c>
      <c r="H699" s="229">
        <f>(H628/H612)*AH60</f>
        <v>0</v>
      </c>
      <c r="I699" s="227">
        <f>(I629/I612)*AH92</f>
        <v>0</v>
      </c>
      <c r="J699" s="227">
        <f>(J630/J612)*AH93</f>
        <v>2607.0834632281767</v>
      </c>
      <c r="K699" s="227">
        <f>(K644/K612)*AH89</f>
        <v>88215.808687027704</v>
      </c>
      <c r="L699" s="227">
        <f>(L647/L612)*AH94</f>
        <v>0</v>
      </c>
      <c r="M699" s="210">
        <f t="shared" si="24"/>
        <v>295386</v>
      </c>
      <c r="N699" s="221" t="s">
        <v>656</v>
      </c>
    </row>
    <row r="700" spans="1:14" s="210" customFormat="1" ht="12.6" customHeight="1" x14ac:dyDescent="0.25">
      <c r="A700" s="222">
        <v>7250</v>
      </c>
      <c r="B700" s="221" t="s">
        <v>657</v>
      </c>
      <c r="C700" s="227">
        <f>AI85</f>
        <v>0</v>
      </c>
      <c r="D700" s="227">
        <f>(D615/D612)*AI90</f>
        <v>0</v>
      </c>
      <c r="E700" s="229">
        <f>(E623/E612)*SUM(C700:D700)</f>
        <v>0</v>
      </c>
      <c r="F700" s="229">
        <f>(F624/F612)*AI64</f>
        <v>0</v>
      </c>
      <c r="G700" s="227">
        <f>(G625/G612)*AI91</f>
        <v>0</v>
      </c>
      <c r="H700" s="229">
        <f>(H628/H612)*AI60</f>
        <v>0</v>
      </c>
      <c r="I700" s="227">
        <f>(I629/I612)*AI92</f>
        <v>0</v>
      </c>
      <c r="J700" s="227">
        <f>(J630/J612)*AI93</f>
        <v>0</v>
      </c>
      <c r="K700" s="227">
        <f>(K644/K612)*AI89</f>
        <v>0</v>
      </c>
      <c r="L700" s="227">
        <f>(L647/L612)*AI94</f>
        <v>0</v>
      </c>
      <c r="M700" s="210">
        <f t="shared" si="24"/>
        <v>0</v>
      </c>
      <c r="N700" s="221" t="s">
        <v>658</v>
      </c>
    </row>
    <row r="701" spans="1:14" s="210" customFormat="1" ht="12.6" customHeight="1" x14ac:dyDescent="0.25">
      <c r="A701" s="222">
        <v>7260</v>
      </c>
      <c r="B701" s="221" t="s">
        <v>148</v>
      </c>
      <c r="C701" s="227">
        <f>AJ85</f>
        <v>0</v>
      </c>
      <c r="D701" s="227">
        <f>(D615/D612)*AJ90</f>
        <v>0</v>
      </c>
      <c r="E701" s="229">
        <f>(E623/E612)*SUM(C701:D701)</f>
        <v>0</v>
      </c>
      <c r="F701" s="229">
        <f>(F624/F612)*AJ64</f>
        <v>0</v>
      </c>
      <c r="G701" s="227">
        <f>(G625/G612)*AJ91</f>
        <v>0</v>
      </c>
      <c r="H701" s="229">
        <f>(H628/H612)*AJ60</f>
        <v>0</v>
      </c>
      <c r="I701" s="227">
        <f>(I629/I612)*AJ92</f>
        <v>0</v>
      </c>
      <c r="J701" s="227">
        <f>(J630/J612)*AJ93</f>
        <v>0</v>
      </c>
      <c r="K701" s="227">
        <f>(K644/K612)*AJ89</f>
        <v>0</v>
      </c>
      <c r="L701" s="227">
        <f>(L647/L612)*AJ94</f>
        <v>0</v>
      </c>
      <c r="M701" s="210">
        <f t="shared" si="24"/>
        <v>0</v>
      </c>
      <c r="N701" s="221" t="s">
        <v>659</v>
      </c>
    </row>
    <row r="702" spans="1:14" s="210" customFormat="1" ht="12.6" customHeight="1" x14ac:dyDescent="0.25">
      <c r="A702" s="222">
        <v>7310</v>
      </c>
      <c r="B702" s="221" t="s">
        <v>660</v>
      </c>
      <c r="C702" s="227">
        <f>AK85</f>
        <v>0</v>
      </c>
      <c r="D702" s="227">
        <f>(D615/D612)*AK90</f>
        <v>0</v>
      </c>
      <c r="E702" s="229">
        <f>(E623/E612)*SUM(C702:D702)</f>
        <v>0</v>
      </c>
      <c r="F702" s="229">
        <f>(F624/F612)*AK64</f>
        <v>0</v>
      </c>
      <c r="G702" s="227">
        <f>(G625/G612)*AK91</f>
        <v>0</v>
      </c>
      <c r="H702" s="229">
        <f>(H628/H612)*AK60</f>
        <v>0</v>
      </c>
      <c r="I702" s="227">
        <f>(I629/I612)*AK92</f>
        <v>0</v>
      </c>
      <c r="J702" s="227">
        <f>(J630/J612)*AK93</f>
        <v>0</v>
      </c>
      <c r="K702" s="227">
        <f>(K644/K612)*AK89</f>
        <v>0</v>
      </c>
      <c r="L702" s="227">
        <f>(L647/L612)*AK94</f>
        <v>0</v>
      </c>
      <c r="M702" s="210">
        <f t="shared" si="24"/>
        <v>0</v>
      </c>
      <c r="N702" s="221" t="s">
        <v>661</v>
      </c>
    </row>
    <row r="703" spans="1:14" s="210" customFormat="1" ht="12.6" customHeight="1" x14ac:dyDescent="0.25">
      <c r="A703" s="222">
        <v>7320</v>
      </c>
      <c r="B703" s="221" t="s">
        <v>662</v>
      </c>
      <c r="C703" s="227">
        <f>AL85</f>
        <v>0</v>
      </c>
      <c r="D703" s="227">
        <f>(D615/D612)*AL90</f>
        <v>0</v>
      </c>
      <c r="E703" s="229">
        <f>(E623/E612)*SUM(C703:D703)</f>
        <v>0</v>
      </c>
      <c r="F703" s="229">
        <f>(F624/F612)*AL64</f>
        <v>0</v>
      </c>
      <c r="G703" s="227">
        <f>(G625/G612)*AL91</f>
        <v>0</v>
      </c>
      <c r="H703" s="229">
        <f>(H628/H612)*AL60</f>
        <v>0</v>
      </c>
      <c r="I703" s="227">
        <f>(I629/I612)*AL92</f>
        <v>0</v>
      </c>
      <c r="J703" s="227">
        <f>(J630/J612)*AL93</f>
        <v>0</v>
      </c>
      <c r="K703" s="227">
        <f>(K644/K612)*AL89</f>
        <v>0</v>
      </c>
      <c r="L703" s="227">
        <f>(L647/L612)*AL94</f>
        <v>0</v>
      </c>
      <c r="M703" s="210">
        <f t="shared" si="24"/>
        <v>0</v>
      </c>
      <c r="N703" s="221" t="s">
        <v>663</v>
      </c>
    </row>
    <row r="704" spans="1:14" s="210" customFormat="1" ht="12.6" customHeight="1" x14ac:dyDescent="0.25">
      <c r="A704" s="222">
        <v>7330</v>
      </c>
      <c r="B704" s="221" t="s">
        <v>664</v>
      </c>
      <c r="C704" s="227">
        <f>AM85</f>
        <v>0</v>
      </c>
      <c r="D704" s="227">
        <f>(D615/D612)*AM90</f>
        <v>0</v>
      </c>
      <c r="E704" s="229">
        <f>(E623/E612)*SUM(C704:D704)</f>
        <v>0</v>
      </c>
      <c r="F704" s="229">
        <f>(F624/F612)*AM64</f>
        <v>0</v>
      </c>
      <c r="G704" s="227">
        <f>(G625/G612)*AM91</f>
        <v>0</v>
      </c>
      <c r="H704" s="229">
        <f>(H628/H612)*AM60</f>
        <v>0</v>
      </c>
      <c r="I704" s="227">
        <f>(I629/I612)*AM92</f>
        <v>0</v>
      </c>
      <c r="J704" s="227">
        <f>(J630/J612)*AM93</f>
        <v>0</v>
      </c>
      <c r="K704" s="227">
        <f>(K644/K612)*AM89</f>
        <v>0</v>
      </c>
      <c r="L704" s="227">
        <f>(L647/L612)*AM94</f>
        <v>0</v>
      </c>
      <c r="M704" s="210">
        <f t="shared" si="24"/>
        <v>0</v>
      </c>
      <c r="N704" s="221" t="s">
        <v>665</v>
      </c>
    </row>
    <row r="705" spans="1:14" s="210" customFormat="1" ht="12.6" customHeight="1" x14ac:dyDescent="0.25">
      <c r="A705" s="222">
        <v>7340</v>
      </c>
      <c r="B705" s="221" t="s">
        <v>666</v>
      </c>
      <c r="C705" s="227">
        <f>AN85</f>
        <v>0</v>
      </c>
      <c r="D705" s="227">
        <f>(D615/D612)*AN90</f>
        <v>0</v>
      </c>
      <c r="E705" s="229">
        <f>(E623/E612)*SUM(C705:D705)</f>
        <v>0</v>
      </c>
      <c r="F705" s="229">
        <f>(F624/F612)*AN64</f>
        <v>0</v>
      </c>
      <c r="G705" s="227">
        <f>(G625/G612)*AN91</f>
        <v>0</v>
      </c>
      <c r="H705" s="229">
        <f>(H628/H612)*AN60</f>
        <v>0</v>
      </c>
      <c r="I705" s="227">
        <f>(I629/I612)*AN92</f>
        <v>0</v>
      </c>
      <c r="J705" s="227">
        <f>(J630/J612)*AN93</f>
        <v>0</v>
      </c>
      <c r="K705" s="227">
        <f>(K644/K612)*AN89</f>
        <v>0</v>
      </c>
      <c r="L705" s="227">
        <f>(L647/L612)*AN94</f>
        <v>0</v>
      </c>
      <c r="M705" s="210">
        <f t="shared" si="24"/>
        <v>0</v>
      </c>
      <c r="N705" s="221" t="s">
        <v>667</v>
      </c>
    </row>
    <row r="706" spans="1:14" s="210" customFormat="1" ht="12.6" customHeight="1" x14ac:dyDescent="0.25">
      <c r="A706" s="222">
        <v>7350</v>
      </c>
      <c r="B706" s="221" t="s">
        <v>668</v>
      </c>
      <c r="C706" s="227">
        <f>AO85</f>
        <v>0</v>
      </c>
      <c r="D706" s="227">
        <f>(D615/D612)*AO90</f>
        <v>0</v>
      </c>
      <c r="E706" s="229">
        <f>(E623/E612)*SUM(C706:D706)</f>
        <v>0</v>
      </c>
      <c r="F706" s="229">
        <f>(F624/F612)*AO64</f>
        <v>0</v>
      </c>
      <c r="G706" s="227">
        <f>(G625/G612)*AO91</f>
        <v>0</v>
      </c>
      <c r="H706" s="229">
        <f>(H628/H612)*AO60</f>
        <v>0</v>
      </c>
      <c r="I706" s="227">
        <f>(I629/I612)*AO92</f>
        <v>0</v>
      </c>
      <c r="J706" s="227">
        <f>(J630/J612)*AO93</f>
        <v>0</v>
      </c>
      <c r="K706" s="227">
        <f>(K644/K612)*AO89</f>
        <v>0</v>
      </c>
      <c r="L706" s="227">
        <f>(L647/L612)*AO94</f>
        <v>0</v>
      </c>
      <c r="M706" s="210">
        <f t="shared" si="24"/>
        <v>0</v>
      </c>
      <c r="N706" s="221" t="s">
        <v>669</v>
      </c>
    </row>
    <row r="707" spans="1:14" s="210" customFormat="1" ht="12.6" customHeight="1" x14ac:dyDescent="0.25">
      <c r="A707" s="222">
        <v>7380</v>
      </c>
      <c r="B707" s="221" t="s">
        <v>670</v>
      </c>
      <c r="C707" s="227">
        <f>AP85</f>
        <v>0</v>
      </c>
      <c r="D707" s="227">
        <f>(D615/D612)*AP90</f>
        <v>0</v>
      </c>
      <c r="E707" s="229">
        <f>(E623/E612)*SUM(C707:D707)</f>
        <v>0</v>
      </c>
      <c r="F707" s="229">
        <f>(F624/F612)*AP64</f>
        <v>0</v>
      </c>
      <c r="G707" s="227">
        <f>(G625/G612)*AP91</f>
        <v>0</v>
      </c>
      <c r="H707" s="229">
        <f>(H628/H612)*AP60</f>
        <v>0</v>
      </c>
      <c r="I707" s="227">
        <f>(I629/I612)*AP92</f>
        <v>0</v>
      </c>
      <c r="J707" s="227">
        <f>(J630/J612)*AP93</f>
        <v>0</v>
      </c>
      <c r="K707" s="227">
        <f>(K644/K612)*AP89</f>
        <v>0</v>
      </c>
      <c r="L707" s="227">
        <f>(L647/L612)*AP94</f>
        <v>0</v>
      </c>
      <c r="M707" s="210">
        <f t="shared" si="24"/>
        <v>0</v>
      </c>
      <c r="N707" s="221" t="s">
        <v>671</v>
      </c>
    </row>
    <row r="708" spans="1:14" s="210" customFormat="1" ht="12.6" customHeight="1" x14ac:dyDescent="0.25">
      <c r="A708" s="222">
        <v>7390</v>
      </c>
      <c r="B708" s="221" t="s">
        <v>672</v>
      </c>
      <c r="C708" s="227">
        <f>AQ85</f>
        <v>0</v>
      </c>
      <c r="D708" s="227">
        <f>(D615/D612)*AQ90</f>
        <v>0</v>
      </c>
      <c r="E708" s="229">
        <f>(E623/E612)*SUM(C708:D708)</f>
        <v>0</v>
      </c>
      <c r="F708" s="229">
        <f>(F624/F612)*AQ64</f>
        <v>0</v>
      </c>
      <c r="G708" s="227">
        <f>(G625/G612)*AQ91</f>
        <v>0</v>
      </c>
      <c r="H708" s="229">
        <f>(H628/H612)*AQ60</f>
        <v>0</v>
      </c>
      <c r="I708" s="227">
        <f>(I629/I612)*AQ92</f>
        <v>0</v>
      </c>
      <c r="J708" s="227">
        <f>(J630/J612)*AQ93</f>
        <v>0</v>
      </c>
      <c r="K708" s="227">
        <f>(K644/K612)*AQ89</f>
        <v>0</v>
      </c>
      <c r="L708" s="227">
        <f>(L647/L612)*AQ94</f>
        <v>0</v>
      </c>
      <c r="M708" s="210">
        <f t="shared" si="24"/>
        <v>0</v>
      </c>
      <c r="N708" s="221" t="s">
        <v>673</v>
      </c>
    </row>
    <row r="709" spans="1:14" s="210" customFormat="1" ht="12.6" customHeight="1" x14ac:dyDescent="0.25">
      <c r="A709" s="222">
        <v>7400</v>
      </c>
      <c r="B709" s="221" t="s">
        <v>674</v>
      </c>
      <c r="C709" s="227">
        <f>AR85</f>
        <v>0</v>
      </c>
      <c r="D709" s="227">
        <f>(D615/D612)*AR90</f>
        <v>0</v>
      </c>
      <c r="E709" s="229">
        <f>(E623/E612)*SUM(C709:D709)</f>
        <v>0</v>
      </c>
      <c r="F709" s="229">
        <f>(F624/F612)*AR64</f>
        <v>0</v>
      </c>
      <c r="G709" s="227">
        <f>(G625/G612)*AR91</f>
        <v>0</v>
      </c>
      <c r="H709" s="229">
        <f>(H628/H612)*AR60</f>
        <v>0</v>
      </c>
      <c r="I709" s="227">
        <f>(I629/I612)*AR92</f>
        <v>0</v>
      </c>
      <c r="J709" s="227">
        <f>(J630/J612)*AR93</f>
        <v>0</v>
      </c>
      <c r="K709" s="227">
        <f>(K644/K612)*AR89</f>
        <v>0</v>
      </c>
      <c r="L709" s="227">
        <f>(L647/L612)*AR94</f>
        <v>0</v>
      </c>
      <c r="M709" s="210">
        <f t="shared" si="24"/>
        <v>0</v>
      </c>
      <c r="N709" s="221" t="s">
        <v>675</v>
      </c>
    </row>
    <row r="710" spans="1:14" s="210" customFormat="1" ht="12.6" customHeight="1" x14ac:dyDescent="0.25">
      <c r="A710" s="222">
        <v>7410</v>
      </c>
      <c r="B710" s="221" t="s">
        <v>156</v>
      </c>
      <c r="C710" s="227">
        <f>AS85</f>
        <v>0</v>
      </c>
      <c r="D710" s="227">
        <f>(D615/D612)*AS90</f>
        <v>0</v>
      </c>
      <c r="E710" s="229">
        <f>(E623/E612)*SUM(C710:D710)</f>
        <v>0</v>
      </c>
      <c r="F710" s="229">
        <f>(F624/F612)*AS64</f>
        <v>0</v>
      </c>
      <c r="G710" s="227">
        <f>(G625/G612)*AS91</f>
        <v>0</v>
      </c>
      <c r="H710" s="229">
        <f>(H628/H612)*AS60</f>
        <v>0</v>
      </c>
      <c r="I710" s="227">
        <f>(I629/I612)*AS92</f>
        <v>0</v>
      </c>
      <c r="J710" s="227">
        <f>(J630/J612)*AS93</f>
        <v>0</v>
      </c>
      <c r="K710" s="227">
        <f>(K644/K612)*AS89</f>
        <v>0</v>
      </c>
      <c r="L710" s="227">
        <f>(L647/L612)*AS94</f>
        <v>0</v>
      </c>
      <c r="M710" s="210">
        <f t="shared" si="24"/>
        <v>0</v>
      </c>
      <c r="N710" s="221" t="s">
        <v>676</v>
      </c>
    </row>
    <row r="711" spans="1:14" s="210" customFormat="1" ht="12.6" customHeight="1" x14ac:dyDescent="0.25">
      <c r="A711" s="222">
        <v>7420</v>
      </c>
      <c r="B711" s="221" t="s">
        <v>677</v>
      </c>
      <c r="C711" s="227">
        <f>AT85</f>
        <v>0</v>
      </c>
      <c r="D711" s="227">
        <f>(D615/D612)*AT90</f>
        <v>0</v>
      </c>
      <c r="E711" s="229">
        <f>(E623/E612)*SUM(C711:D711)</f>
        <v>0</v>
      </c>
      <c r="F711" s="229">
        <f>(F624/F612)*AT64</f>
        <v>0</v>
      </c>
      <c r="G711" s="227">
        <f>(G625/G612)*AT91</f>
        <v>0</v>
      </c>
      <c r="H711" s="229">
        <f>(H628/H612)*AT60</f>
        <v>0</v>
      </c>
      <c r="I711" s="227">
        <f>(I629/I612)*AT92</f>
        <v>0</v>
      </c>
      <c r="J711" s="227">
        <f>(J630/J612)*AT93</f>
        <v>0</v>
      </c>
      <c r="K711" s="227">
        <f>(K644/K612)*AT89</f>
        <v>0</v>
      </c>
      <c r="L711" s="227">
        <f>(L647/L612)*AT94</f>
        <v>0</v>
      </c>
      <c r="M711" s="210">
        <f t="shared" si="24"/>
        <v>0</v>
      </c>
      <c r="N711" s="221" t="s">
        <v>678</v>
      </c>
    </row>
    <row r="712" spans="1:14" s="210" customFormat="1" ht="12.6" customHeight="1" x14ac:dyDescent="0.25">
      <c r="A712" s="222">
        <v>7430</v>
      </c>
      <c r="B712" s="221" t="s">
        <v>679</v>
      </c>
      <c r="C712" s="227">
        <f>AU85</f>
        <v>0</v>
      </c>
      <c r="D712" s="227">
        <f>(D615/D612)*AU90</f>
        <v>0</v>
      </c>
      <c r="E712" s="229">
        <f>(E623/E612)*SUM(C712:D712)</f>
        <v>0</v>
      </c>
      <c r="F712" s="229">
        <f>(F624/F612)*AU64</f>
        <v>0</v>
      </c>
      <c r="G712" s="227">
        <f>(G625/G612)*AU91</f>
        <v>0</v>
      </c>
      <c r="H712" s="229">
        <f>(H628/H612)*AU60</f>
        <v>0</v>
      </c>
      <c r="I712" s="227">
        <f>(I629/I612)*AU92</f>
        <v>0</v>
      </c>
      <c r="J712" s="227">
        <f>(J630/J612)*AU93</f>
        <v>0</v>
      </c>
      <c r="K712" s="227">
        <f>(K644/K612)*AU89</f>
        <v>0</v>
      </c>
      <c r="L712" s="227">
        <f>(L647/L612)*AU94</f>
        <v>0</v>
      </c>
      <c r="M712" s="210">
        <f t="shared" si="24"/>
        <v>0</v>
      </c>
      <c r="N712" s="221" t="s">
        <v>680</v>
      </c>
    </row>
    <row r="713" spans="1:14" s="210" customFormat="1" ht="12.6" customHeight="1" x14ac:dyDescent="0.25">
      <c r="A713" s="222">
        <v>7490</v>
      </c>
      <c r="B713" s="221" t="s">
        <v>681</v>
      </c>
      <c r="C713" s="227">
        <f>AV85</f>
        <v>470840</v>
      </c>
      <c r="D713" s="227">
        <f>(D615/D612)*AV90</f>
        <v>78652.060156133666</v>
      </c>
      <c r="E713" s="229">
        <f>(E623/E612)*SUM(C713:D713)</f>
        <v>29151.679240917361</v>
      </c>
      <c r="F713" s="229">
        <f>(F624/F612)*AV64</f>
        <v>919.51597555977344</v>
      </c>
      <c r="G713" s="227">
        <f>(G625/G612)*AV91</f>
        <v>0</v>
      </c>
      <c r="H713" s="229">
        <f>(H628/H612)*AV60</f>
        <v>0</v>
      </c>
      <c r="I713" s="227">
        <f>(I629/I612)*AV92</f>
        <v>8167.0548380666833</v>
      </c>
      <c r="J713" s="227">
        <f>(J630/J612)*AV93</f>
        <v>1042.8333852912708</v>
      </c>
      <c r="K713" s="227">
        <f>(K644/K612)*AV89</f>
        <v>60023.288501763913</v>
      </c>
      <c r="L713" s="227">
        <f>(L647/L612)*AV94</f>
        <v>0</v>
      </c>
      <c r="M713" s="210">
        <f t="shared" si="24"/>
        <v>177956</v>
      </c>
      <c r="N713" s="223" t="s">
        <v>682</v>
      </c>
    </row>
    <row r="714" spans="1:14" s="210" customFormat="1" ht="12.6" customHeight="1" x14ac:dyDescent="0.25"/>
    <row r="715" spans="1:14" s="210" customFormat="1" ht="12.6" customHeight="1" x14ac:dyDescent="0.25">
      <c r="C715" s="224">
        <f>SUM(C614:C647)+SUM(C668:C713)</f>
        <v>23371185</v>
      </c>
      <c r="D715" s="210">
        <f>SUM(D616:D647)+SUM(D668:D713)</f>
        <v>3301350</v>
      </c>
      <c r="E715" s="210">
        <f>SUM(E624:E647)+SUM(E668:E713)</f>
        <v>1177424.4534470658</v>
      </c>
      <c r="F715" s="210">
        <f>SUM(F625:F648)+SUM(F668:F713)</f>
        <v>171414.75934802214</v>
      </c>
      <c r="G715" s="210">
        <f>SUM(G626:G647)+SUM(G668:G713)</f>
        <v>628.67207275366741</v>
      </c>
      <c r="H715" s="210">
        <f>SUM(H629:H647)+SUM(H668:H713)</f>
        <v>736463.19094805594</v>
      </c>
      <c r="I715" s="210">
        <f>SUM(I630:I647)+SUM(I668:I713)</f>
        <v>679757.3552225898</v>
      </c>
      <c r="J715" s="210">
        <f>SUM(J631:J647)+SUM(J668:J713)</f>
        <v>51625.698177063023</v>
      </c>
      <c r="K715" s="210">
        <f>SUM(K668:K713)</f>
        <v>3302571.5927227428</v>
      </c>
      <c r="L715" s="210">
        <f>SUM(L668:L713)</f>
        <v>148636.24142355481</v>
      </c>
      <c r="M715" s="210">
        <f>SUM(M668:M713)</f>
        <v>8661837</v>
      </c>
      <c r="N715" s="221" t="s">
        <v>683</v>
      </c>
    </row>
    <row r="716" spans="1:14" s="210" customFormat="1" ht="12.6" customHeight="1" x14ac:dyDescent="0.25">
      <c r="C716" s="224">
        <f>CE85</f>
        <v>23371185</v>
      </c>
      <c r="D716" s="210">
        <f>D615</f>
        <v>3301350</v>
      </c>
      <c r="E716" s="210">
        <f>E623</f>
        <v>1177424.4534470655</v>
      </c>
      <c r="F716" s="210">
        <f>F624</f>
        <v>171414.75934802217</v>
      </c>
      <c r="G716" s="210">
        <f>G625</f>
        <v>628.67207275366741</v>
      </c>
      <c r="H716" s="210">
        <f>H628</f>
        <v>736463.19094805582</v>
      </c>
      <c r="I716" s="210">
        <f>I629</f>
        <v>679757.35522258969</v>
      </c>
      <c r="J716" s="210">
        <f>J630</f>
        <v>51625.698177063023</v>
      </c>
      <c r="K716" s="210">
        <f>K644</f>
        <v>3302571.5927227433</v>
      </c>
      <c r="L716" s="210">
        <f>L647</f>
        <v>148636.24142355483</v>
      </c>
      <c r="M716" s="210">
        <f>C648</f>
        <v>8661837</v>
      </c>
      <c r="N716" s="221" t="s">
        <v>684</v>
      </c>
    </row>
  </sheetData>
  <sheetProtection algorithmName="SHA-512" hashValue="051oX/tvy/Rq6bs5cr/2HQfz/OPbiz9Ni+qZAFJvcDcZovMU+q5u5bwbNl/mWmt8yPnM7XlHS3c0SfdGiZ5Y+g==" saltValue="qhoTbgXujbMG6Ns/apmw0g==" spinCount="100000" sheet="1" objects="1" scenarios="1"/>
  <mergeCells count="1">
    <mergeCell ref="B236:C236"/>
  </mergeCells>
  <hyperlinks>
    <hyperlink ref="C30" r:id="rId1" xr:uid="{00000000-0004-0000-0B00-000000000000}"/>
    <hyperlink ref="F42" r:id="rId2" xr:uid="{00000000-0004-0000-0B00-000001000000}"/>
    <hyperlink ref="A43" r:id="rId3" xr:uid="{00000000-0004-0000-0B00-000002000000}"/>
  </hyperlinks>
  <printOptions horizontalCentered="1" gridLines="1" gridLinesSet="0"/>
  <pageMargins left="0.25" right="0.25" top="0.5" bottom="0.5" header="0.5" footer="0.5"/>
  <pageSetup scale="95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5D76E7-F044-471D-8BB7-5B4FCB1D79FF}">
  <sheetPr codeName="Sheet13"/>
  <dimension ref="A1:N2"/>
  <sheetViews>
    <sheetView workbookViewId="0">
      <selection activeCell="A2" sqref="A2"/>
    </sheetView>
  </sheetViews>
  <sheetFormatPr defaultColWidth="9" defaultRowHeight="14.4" x14ac:dyDescent="0.3"/>
  <cols>
    <col min="1" max="2" width="9" style="11" customWidth="1"/>
    <col min="3" max="3" width="38.75" style="11" bestFit="1" customWidth="1"/>
    <col min="4" max="10" width="9" style="11" customWidth="1"/>
    <col min="11" max="11" width="13.33203125" style="11" customWidth="1"/>
    <col min="12" max="12" width="12.08203125" style="11" customWidth="1"/>
    <col min="13" max="16" width="9" style="11" customWidth="1"/>
    <col min="17" max="16384" width="9" style="11"/>
  </cols>
  <sheetData>
    <row r="1" spans="1:14" x14ac:dyDescent="0.3">
      <c r="A1" s="14" t="s">
        <v>1042</v>
      </c>
      <c r="B1" s="11" t="s">
        <v>1043</v>
      </c>
      <c r="C1" s="11" t="s">
        <v>1044</v>
      </c>
      <c r="D1" s="11" t="s">
        <v>1045</v>
      </c>
      <c r="E1" s="11" t="s">
        <v>1046</v>
      </c>
      <c r="F1" s="11" t="s">
        <v>1047</v>
      </c>
      <c r="G1" s="11" t="s">
        <v>1048</v>
      </c>
      <c r="H1" s="11" t="s">
        <v>1049</v>
      </c>
      <c r="I1" s="11" t="s">
        <v>1050</v>
      </c>
      <c r="J1" s="11" t="s">
        <v>1051</v>
      </c>
      <c r="K1" s="11" t="s">
        <v>1052</v>
      </c>
      <c r="L1" s="11" t="s">
        <v>1053</v>
      </c>
      <c r="M1" s="11" t="s">
        <v>1054</v>
      </c>
      <c r="N1" s="11" t="s">
        <v>1055</v>
      </c>
    </row>
    <row r="2" spans="1:14" x14ac:dyDescent="0.3">
      <c r="A2" s="11" t="str">
        <f>MONTH(data!C96) &amp; "-" &amp; DAY(data!C96)</f>
        <v>12-31</v>
      </c>
      <c r="B2" s="209" t="str">
        <f>RIGHT(data!C97, 3)</f>
        <v>125</v>
      </c>
      <c r="C2" s="11" t="str">
        <f>SUBSTITUTE(LEFT(data!C98,49),",","")</f>
        <v>Othello Community Hospital</v>
      </c>
      <c r="D2" s="11" t="str">
        <f>LEFT(data!C99, 49)</f>
        <v>315 N 14th Ave</v>
      </c>
      <c r="E2" s="11" t="str">
        <f>LEFT(data!C100, 100)</f>
        <v>Othello</v>
      </c>
      <c r="F2" s="11" t="str">
        <f>LEFT(data!C101, 2)</f>
        <v>WA</v>
      </c>
      <c r="G2" s="11" t="str">
        <f>LEFT(data!C102, 100)</f>
        <v>99344</v>
      </c>
      <c r="H2" s="11" t="str">
        <f>LEFT(data!C103, 100)</f>
        <v>Adams</v>
      </c>
      <c r="I2" s="11" t="str">
        <f>LEFT(data!C104, 49)</f>
        <v>Connie Agenbroad</v>
      </c>
      <c r="J2" s="11" t="str">
        <f>LEFT(data!C105, 49)</f>
        <v>Brian Giles</v>
      </c>
      <c r="K2" s="11" t="str">
        <f>LEFT(data!C107, 49)</f>
        <v>509-488-2636</v>
      </c>
      <c r="L2" s="11" t="str">
        <f>LEFT(data!C108, 49)</f>
        <v>509-331-2617</v>
      </c>
      <c r="M2" s="11" t="str">
        <f>LEFT(data!C109, 49)</f>
        <v>Tre Peterson</v>
      </c>
      <c r="N2" s="11" t="str">
        <f>LEFT(data!C110, 49)</f>
        <v>Tre.Peterson@wipfli.com</v>
      </c>
    </row>
  </sheetData>
  <sheetProtection algorithmName="SHA-512" hashValue="fzarjCCgl7IebmF0vJ+Xeed5La1gL5A2fJb4me0xsQxRzPiWhyYdnHB8FZKq1ARabRaH678wap/adJzJxiM5wg==" saltValue="6dBqu/FUvwz+GYdHsb71Zg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1080A-02C3-4D98-8C2D-1F20C72DAEFE}">
  <sheetPr codeName="Sheet14"/>
  <dimension ref="A1:CF2"/>
  <sheetViews>
    <sheetView workbookViewId="0">
      <selection activeCell="N34" sqref="N34"/>
    </sheetView>
  </sheetViews>
  <sheetFormatPr defaultColWidth="8.6640625" defaultRowHeight="15.6" x14ac:dyDescent="0.3"/>
  <cols>
    <col min="1" max="3" width="10.4140625" style="9" customWidth="1"/>
    <col min="4" max="4" width="10.58203125" style="9" bestFit="1" customWidth="1"/>
    <col min="5" max="5" width="9.6640625" style="9" bestFit="1" customWidth="1"/>
    <col min="6" max="6" width="9.58203125" style="9" bestFit="1" customWidth="1"/>
    <col min="7" max="7" width="10.58203125" style="9" bestFit="1" customWidth="1"/>
    <col min="8" max="8" width="8.6640625" style="9" bestFit="1" customWidth="1"/>
    <col min="9" max="9" width="10.58203125" style="9" bestFit="1" customWidth="1"/>
    <col min="10" max="10" width="9.6640625" style="9" bestFit="1" customWidth="1"/>
    <col min="11" max="11" width="10.58203125" style="9" bestFit="1" customWidth="1"/>
    <col min="12" max="12" width="9.58203125" style="9" bestFit="1" customWidth="1"/>
    <col min="13" max="13" width="26.4140625" style="9" bestFit="1" customWidth="1"/>
    <col min="14" max="14" width="21.08203125" style="9" bestFit="1" customWidth="1"/>
    <col min="15" max="15" width="13" style="9" bestFit="1" customWidth="1"/>
    <col min="16" max="16" width="24.4140625" style="9" bestFit="1" customWidth="1"/>
    <col min="17" max="17" width="23.33203125" style="9" bestFit="1" customWidth="1"/>
    <col min="18" max="18" width="36.08203125" style="9" bestFit="1" customWidth="1"/>
    <col min="19" max="19" width="19.4140625" style="9" bestFit="1" customWidth="1"/>
    <col min="20" max="20" width="9.75" style="9" bestFit="1" customWidth="1"/>
    <col min="21" max="22" width="10.58203125" style="9" bestFit="1" customWidth="1"/>
    <col min="23" max="24" width="9.58203125" style="9" bestFit="1" customWidth="1"/>
    <col min="25" max="25" width="10" style="9" bestFit="1" customWidth="1"/>
    <col min="26" max="27" width="11.58203125" style="9" bestFit="1" customWidth="1"/>
    <col min="28" max="28" width="10.58203125" style="9" bestFit="1" customWidth="1"/>
    <col min="29" max="29" width="11.58203125" style="9" bestFit="1" customWidth="1"/>
    <col min="30" max="30" width="10.58203125" style="9" bestFit="1" customWidth="1"/>
    <col min="31" max="31" width="9.33203125" style="9" bestFit="1" customWidth="1"/>
    <col min="32" max="32" width="9.58203125" style="9" bestFit="1" customWidth="1"/>
    <col min="33" max="33" width="8.25" style="9" bestFit="1" customWidth="1"/>
    <col min="34" max="34" width="10.9140625" style="9" bestFit="1" customWidth="1"/>
    <col min="35" max="35" width="11.58203125" style="9" bestFit="1" customWidth="1"/>
    <col min="36" max="36" width="10.58203125" style="9" bestFit="1" customWidth="1"/>
    <col min="37" max="37" width="11.33203125" style="9" bestFit="1" customWidth="1"/>
    <col min="38" max="38" width="8.58203125" style="9" bestFit="1" customWidth="1"/>
    <col min="39" max="39" width="7.25" style="9" bestFit="1" customWidth="1"/>
    <col min="40" max="40" width="9.75" style="9" bestFit="1" customWidth="1"/>
    <col min="41" max="41" width="9" style="9" bestFit="1" customWidth="1"/>
    <col min="42" max="42" width="7.25" style="9" bestFit="1" customWidth="1"/>
    <col min="43" max="43" width="9.75" style="9" bestFit="1" customWidth="1"/>
    <col min="44" max="45" width="10.58203125" style="9" bestFit="1" customWidth="1"/>
    <col min="46" max="46" width="10" style="9" bestFit="1" customWidth="1"/>
    <col min="47" max="47" width="9.4140625" style="9" bestFit="1" customWidth="1"/>
    <col min="48" max="48" width="9.33203125" style="9" bestFit="1" customWidth="1"/>
    <col min="49" max="49" width="10.6640625" style="9" bestFit="1" customWidth="1"/>
    <col min="50" max="51" width="9.58203125" style="9" bestFit="1" customWidth="1"/>
    <col min="52" max="52" width="10.25" style="9" bestFit="1" customWidth="1"/>
    <col min="53" max="54" width="11.58203125" style="9" bestFit="1" customWidth="1"/>
    <col min="55" max="55" width="10.9140625" style="9" bestFit="1" customWidth="1"/>
    <col min="56" max="57" width="10.58203125" style="9" bestFit="1" customWidth="1"/>
    <col min="58" max="58" width="9.58203125" style="9" bestFit="1" customWidth="1"/>
    <col min="59" max="59" width="9.9140625" style="9" bestFit="1" customWidth="1"/>
    <col min="60" max="60" width="9.6640625" style="9" bestFit="1" customWidth="1"/>
    <col min="61" max="61" width="11.08203125" style="9" bestFit="1" customWidth="1"/>
    <col min="62" max="62" width="11.58203125" style="9" bestFit="1" customWidth="1"/>
    <col min="63" max="63" width="10.58203125" style="9" bestFit="1" customWidth="1"/>
    <col min="64" max="64" width="11.58203125" style="9" bestFit="1" customWidth="1"/>
    <col min="65" max="65" width="8.75" style="9" bestFit="1" customWidth="1"/>
    <col min="66" max="66" width="8.6640625" style="9" bestFit="1" customWidth="1"/>
    <col min="67" max="67" width="10" style="9" bestFit="1" customWidth="1"/>
    <col min="68" max="68" width="8.75" style="9" bestFit="1" customWidth="1"/>
    <col min="69" max="69" width="8.6640625" style="9" bestFit="1" customWidth="1"/>
    <col min="70" max="70" width="10" style="9" bestFit="1" customWidth="1"/>
    <col min="71" max="71" width="9" style="9" bestFit="1" customWidth="1"/>
    <col min="72" max="72" width="8.9140625" style="9" bestFit="1" customWidth="1"/>
    <col min="73" max="73" width="10.25" style="9" bestFit="1" customWidth="1"/>
    <col min="74" max="75" width="11.58203125" style="9" bestFit="1" customWidth="1"/>
    <col min="76" max="76" width="8.25" style="9" bestFit="1" customWidth="1"/>
    <col min="77" max="77" width="9" style="9" bestFit="1" customWidth="1"/>
    <col min="78" max="78" width="10.58203125" style="9" bestFit="1" customWidth="1"/>
    <col min="79" max="79" width="11.58203125" style="9" bestFit="1" customWidth="1"/>
    <col min="80" max="80" width="10.08203125" style="9" bestFit="1" customWidth="1"/>
    <col min="81" max="82" width="21.4140625" style="9" bestFit="1" customWidth="1"/>
    <col min="83" max="83" width="7.6640625" style="9" bestFit="1" customWidth="1"/>
    <col min="84" max="84" width="9.58203125" style="9" bestFit="1" customWidth="1"/>
    <col min="85" max="88" width="8.6640625" style="9" customWidth="1"/>
    <col min="89" max="16384" width="8.6640625" style="9"/>
  </cols>
  <sheetData>
    <row r="1" spans="1:84" s="10" customFormat="1" ht="12.6" customHeight="1" x14ac:dyDescent="0.3">
      <c r="A1" s="10" t="s">
        <v>1056</v>
      </c>
      <c r="B1" s="12" t="s">
        <v>1057</v>
      </c>
      <c r="C1" s="10" t="s">
        <v>1058</v>
      </c>
      <c r="D1" s="10" t="s">
        <v>1059</v>
      </c>
      <c r="E1" s="10" t="s">
        <v>1060</v>
      </c>
      <c r="F1" s="10" t="s">
        <v>1061</v>
      </c>
      <c r="G1" s="10" t="s">
        <v>1062</v>
      </c>
      <c r="H1" s="10" t="s">
        <v>1063</v>
      </c>
      <c r="I1" s="10" t="s">
        <v>1064</v>
      </c>
      <c r="J1" s="10" t="s">
        <v>1065</v>
      </c>
      <c r="K1" s="10" t="s">
        <v>1066</v>
      </c>
      <c r="L1" s="10" t="s">
        <v>1067</v>
      </c>
      <c r="M1" s="10" t="s">
        <v>1068</v>
      </c>
      <c r="N1" s="10" t="s">
        <v>1069</v>
      </c>
      <c r="O1" s="10" t="s">
        <v>1070</v>
      </c>
      <c r="P1" s="10" t="s">
        <v>1071</v>
      </c>
      <c r="Q1" s="10" t="s">
        <v>1072</v>
      </c>
      <c r="R1" s="10" t="s">
        <v>1073</v>
      </c>
      <c r="S1" s="10" t="s">
        <v>1074</v>
      </c>
      <c r="T1" s="10" t="s">
        <v>1075</v>
      </c>
      <c r="U1" s="10" t="s">
        <v>1076</v>
      </c>
      <c r="V1" s="10" t="s">
        <v>1077</v>
      </c>
      <c r="W1" s="10" t="s">
        <v>1078</v>
      </c>
      <c r="X1" s="10" t="s">
        <v>1079</v>
      </c>
      <c r="Y1" s="10" t="s">
        <v>1080</v>
      </c>
      <c r="Z1" s="10" t="s">
        <v>1081</v>
      </c>
      <c r="AA1" s="10" t="s">
        <v>1082</v>
      </c>
      <c r="AB1" s="10" t="s">
        <v>1083</v>
      </c>
      <c r="AC1" s="10" t="s">
        <v>1084</v>
      </c>
      <c r="AD1" s="10" t="s">
        <v>1085</v>
      </c>
      <c r="AE1" s="10" t="s">
        <v>1086</v>
      </c>
      <c r="AF1" s="10" t="s">
        <v>1087</v>
      </c>
      <c r="AG1" s="10" t="s">
        <v>1088</v>
      </c>
      <c r="AH1" s="10" t="s">
        <v>1089</v>
      </c>
      <c r="AI1" s="10" t="s">
        <v>1090</v>
      </c>
      <c r="AJ1" s="10" t="s">
        <v>1091</v>
      </c>
      <c r="AK1" s="10" t="s">
        <v>1092</v>
      </c>
      <c r="AL1" s="10" t="s">
        <v>1093</v>
      </c>
      <c r="AM1" s="10" t="s">
        <v>1094</v>
      </c>
      <c r="AN1" s="10" t="s">
        <v>1095</v>
      </c>
      <c r="AO1" s="10" t="s">
        <v>1096</v>
      </c>
      <c r="AP1" s="10" t="s">
        <v>1097</v>
      </c>
      <c r="AQ1" s="10" t="s">
        <v>1098</v>
      </c>
      <c r="AR1" s="10" t="s">
        <v>1099</v>
      </c>
      <c r="AS1" s="10" t="s">
        <v>1100</v>
      </c>
      <c r="AT1" s="10" t="s">
        <v>1101</v>
      </c>
      <c r="AU1" s="10" t="s">
        <v>1102</v>
      </c>
      <c r="AV1" s="10" t="s">
        <v>1103</v>
      </c>
      <c r="AW1" s="10" t="s">
        <v>1104</v>
      </c>
      <c r="AX1" s="10" t="s">
        <v>1105</v>
      </c>
      <c r="AY1" s="10" t="s">
        <v>1106</v>
      </c>
      <c r="AZ1" s="10" t="s">
        <v>1107</v>
      </c>
      <c r="BA1" s="10" t="s">
        <v>1108</v>
      </c>
      <c r="BB1" s="10" t="s">
        <v>1109</v>
      </c>
      <c r="BC1" s="10" t="s">
        <v>1110</v>
      </c>
      <c r="BD1" s="10" t="s">
        <v>1111</v>
      </c>
      <c r="BE1" s="10" t="s">
        <v>1112</v>
      </c>
      <c r="BF1" s="10" t="s">
        <v>1113</v>
      </c>
      <c r="BG1" s="10" t="s">
        <v>1114</v>
      </c>
      <c r="BH1" s="10" t="s">
        <v>1115</v>
      </c>
      <c r="BI1" s="10" t="s">
        <v>1116</v>
      </c>
      <c r="BJ1" s="10" t="s">
        <v>1117</v>
      </c>
      <c r="BK1" s="10" t="s">
        <v>1118</v>
      </c>
      <c r="BL1" s="10" t="s">
        <v>1119</v>
      </c>
      <c r="BM1" s="10" t="s">
        <v>1120</v>
      </c>
      <c r="BN1" s="10" t="s">
        <v>1121</v>
      </c>
      <c r="BO1" s="10" t="s">
        <v>1122</v>
      </c>
      <c r="BP1" s="10" t="s">
        <v>1123</v>
      </c>
      <c r="BQ1" s="10" t="s">
        <v>1124</v>
      </c>
      <c r="BR1" s="10" t="s">
        <v>1125</v>
      </c>
      <c r="BS1" s="10" t="s">
        <v>1126</v>
      </c>
      <c r="BT1" s="10" t="s">
        <v>1127</v>
      </c>
      <c r="BU1" s="10" t="s">
        <v>1128</v>
      </c>
      <c r="BV1" s="10" t="s">
        <v>1129</v>
      </c>
      <c r="BW1" s="10" t="s">
        <v>1130</v>
      </c>
      <c r="BX1" s="10" t="s">
        <v>1131</v>
      </c>
      <c r="BY1" s="10" t="s">
        <v>1132</v>
      </c>
      <c r="BZ1" s="10" t="s">
        <v>1133</v>
      </c>
      <c r="CA1" s="10" t="s">
        <v>1134</v>
      </c>
      <c r="CB1" s="10" t="s">
        <v>1135</v>
      </c>
      <c r="CC1" s="10" t="s">
        <v>1136</v>
      </c>
      <c r="CD1" s="10" t="s">
        <v>1137</v>
      </c>
      <c r="CE1" s="10" t="s">
        <v>1138</v>
      </c>
      <c r="CF1" s="10" t="s">
        <v>1139</v>
      </c>
    </row>
    <row r="2" spans="1:84" s="177" customFormat="1" ht="12.6" customHeight="1" x14ac:dyDescent="0.3">
      <c r="A2" s="12" t="str">
        <f>RIGHT(data!C97,3)</f>
        <v>125</v>
      </c>
      <c r="B2" s="208" t="str">
        <f>RIGHT(data!C96,4)</f>
        <v>2023</v>
      </c>
      <c r="C2" s="12" t="s">
        <v>1140</v>
      </c>
      <c r="D2" s="207">
        <f>ROUND(N(data!C181),0)</f>
        <v>795451</v>
      </c>
      <c r="E2" s="207">
        <f>ROUND(N(data!C182),0)</f>
        <v>6663</v>
      </c>
      <c r="F2" s="207">
        <f>ROUND(N(data!C183),0)</f>
        <v>119515</v>
      </c>
      <c r="G2" s="207">
        <f>ROUND(N(data!C184),0)</f>
        <v>1187548</v>
      </c>
      <c r="H2" s="207">
        <f>ROUND(N(data!C185),0)</f>
        <v>75236</v>
      </c>
      <c r="I2" s="207">
        <f>ROUND(N(data!C186),0)</f>
        <v>450342</v>
      </c>
      <c r="J2" s="207">
        <f>ROUND(N(data!C187)+N(data!C188),0)</f>
        <v>65379</v>
      </c>
      <c r="K2" s="207">
        <f>ROUND(N(data!C191),0)</f>
        <v>0</v>
      </c>
      <c r="L2" s="207">
        <f>ROUND(N(data!C192),0)</f>
        <v>0</v>
      </c>
      <c r="M2" s="207">
        <f>ROUND(N(data!C195),0)</f>
        <v>214678</v>
      </c>
      <c r="N2" s="207">
        <f>ROUND(N(data!C196),0)</f>
        <v>14670</v>
      </c>
      <c r="O2" s="207">
        <f>ROUND(N(data!C199),0)</f>
        <v>0</v>
      </c>
      <c r="P2" s="207">
        <f>ROUND(N(data!C200),0)</f>
        <v>148655</v>
      </c>
      <c r="Q2" s="207">
        <f>ROUND(N(data!C201),0)</f>
        <v>0</v>
      </c>
      <c r="R2" s="207">
        <f>ROUND(N(data!C204),0)</f>
        <v>0</v>
      </c>
      <c r="S2" s="207">
        <f>ROUND(N(data!C205),0)</f>
        <v>0</v>
      </c>
      <c r="T2" s="207">
        <f>ROUND(N(data!B211),0)</f>
        <v>20000</v>
      </c>
      <c r="U2" s="207">
        <f>ROUND(N(data!C211),0)</f>
        <v>0</v>
      </c>
      <c r="V2" s="207">
        <f>ROUND(N(data!D211),0)</f>
        <v>0</v>
      </c>
      <c r="W2" s="207">
        <f>ROUND(N(data!B212),0)</f>
        <v>164346</v>
      </c>
      <c r="X2" s="207">
        <f>ROUND(N(data!C212),0)</f>
        <v>0</v>
      </c>
      <c r="Y2" s="207">
        <f>ROUND(N(data!D212),0)</f>
        <v>0</v>
      </c>
      <c r="Z2" s="207">
        <f>ROUND(N(data!B213),0)</f>
        <v>10880436</v>
      </c>
      <c r="AA2" s="207">
        <f>ROUND(N(data!C213),0)</f>
        <v>0</v>
      </c>
      <c r="AB2" s="207">
        <f>ROUND(N(data!D213),0)</f>
        <v>0</v>
      </c>
      <c r="AC2" s="207">
        <f>ROUND(N(data!B214),0)</f>
        <v>3303408</v>
      </c>
      <c r="AD2" s="207">
        <f>ROUND(N(data!C214),0)</f>
        <v>204392</v>
      </c>
      <c r="AE2" s="207">
        <f>ROUND(N(data!D214),0)</f>
        <v>0</v>
      </c>
      <c r="AF2" s="207">
        <f>ROUND(N(data!B215),0)</f>
        <v>5508319</v>
      </c>
      <c r="AG2" s="207">
        <f>ROUND(N(data!C215),0)</f>
        <v>18004</v>
      </c>
      <c r="AH2" s="207">
        <f>ROUND(N(data!D215),0)</f>
        <v>0</v>
      </c>
      <c r="AI2" s="207">
        <f>ROUND(N(data!B216),0)</f>
        <v>6278517</v>
      </c>
      <c r="AJ2" s="207">
        <f>ROUND(N(data!C216),0)</f>
        <v>368905</v>
      </c>
      <c r="AK2" s="207">
        <f>ROUND(N(data!D216),0)</f>
        <v>0</v>
      </c>
      <c r="AL2" s="207">
        <f>ROUND(N(data!B217),0)</f>
        <v>2339481</v>
      </c>
      <c r="AM2" s="207">
        <f>ROUND(N(data!C217),0)</f>
        <v>161161</v>
      </c>
      <c r="AN2" s="207">
        <f>ROUND(N(data!D217),0)</f>
        <v>0</v>
      </c>
      <c r="AO2" s="207">
        <f>ROUND(N(data!B218),0)</f>
        <v>0</v>
      </c>
      <c r="AP2" s="207">
        <f>ROUND(N(data!C218),0)</f>
        <v>0</v>
      </c>
      <c r="AQ2" s="207">
        <f>ROUND(N(data!D218),0)</f>
        <v>0</v>
      </c>
      <c r="AR2" s="207">
        <f>ROUND(N(data!B219),0)</f>
        <v>194271</v>
      </c>
      <c r="AS2" s="207">
        <f>ROUND(N(data!C219),0)</f>
        <v>2985376</v>
      </c>
      <c r="AT2" s="207">
        <f>ROUND(N(data!D219),0)</f>
        <v>0</v>
      </c>
      <c r="AU2" s="207">
        <v>0</v>
      </c>
      <c r="AV2" s="207">
        <v>0</v>
      </c>
      <c r="AW2" s="207">
        <v>0</v>
      </c>
      <c r="AX2" s="207">
        <f>ROUND(N(data!B225),0)</f>
        <v>159347</v>
      </c>
      <c r="AY2" s="207">
        <f>ROUND(N(data!C225),0)</f>
        <v>2467</v>
      </c>
      <c r="AZ2" s="207">
        <f>ROUND(N(data!D225),0)</f>
        <v>0</v>
      </c>
      <c r="BA2" s="207">
        <f>ROUND(N(data!B226),0)</f>
        <v>6827663</v>
      </c>
      <c r="BB2" s="207">
        <f>ROUND(N(data!C226),0)</f>
        <v>239348</v>
      </c>
      <c r="BC2" s="207">
        <f>ROUND(N(data!D226),0)</f>
        <v>0</v>
      </c>
      <c r="BD2" s="207">
        <f>ROUND(N(data!B227),0)</f>
        <v>2855646</v>
      </c>
      <c r="BE2" s="207">
        <f>ROUND(N(data!C227),0)</f>
        <v>172103</v>
      </c>
      <c r="BF2" s="207">
        <f>ROUND(N(data!D227),0)</f>
        <v>0</v>
      </c>
      <c r="BG2" s="207">
        <f>ROUND(N(data!B228),0)</f>
        <v>4745595</v>
      </c>
      <c r="BH2" s="207">
        <f>ROUND(N(data!C228),0)</f>
        <v>152345</v>
      </c>
      <c r="BI2" s="207">
        <f>ROUND(N(data!D228),0)</f>
        <v>0</v>
      </c>
      <c r="BJ2" s="207">
        <f>ROUND(N(data!B229),0)</f>
        <v>5618715</v>
      </c>
      <c r="BK2" s="207">
        <f>ROUND(N(data!C229),0)</f>
        <v>174519</v>
      </c>
      <c r="BL2" s="207">
        <f>ROUND(N(data!D229),0)</f>
        <v>0</v>
      </c>
      <c r="BM2" s="207">
        <f>ROUND(N(data!B230),0)</f>
        <v>2064604</v>
      </c>
      <c r="BN2" s="207">
        <f>ROUND(N(data!C230),0)</f>
        <v>90831</v>
      </c>
      <c r="BO2" s="207">
        <f>ROUND(N(data!D230),0)</f>
        <v>0</v>
      </c>
      <c r="BP2" s="207">
        <f>ROUND(N(data!B231),0)</f>
        <v>0</v>
      </c>
      <c r="BQ2" s="207">
        <f>ROUND(N(data!C231),0)</f>
        <v>0</v>
      </c>
      <c r="BR2" s="207">
        <f>ROUND(N(data!D231),0)</f>
        <v>0</v>
      </c>
      <c r="BS2" s="207">
        <f>ROUND(N(data!B232),0)</f>
        <v>0</v>
      </c>
      <c r="BT2" s="207">
        <f>ROUND(N(data!C232),0)</f>
        <v>0</v>
      </c>
      <c r="BU2" s="207">
        <f>ROUND(N(data!D232),0)</f>
        <v>0</v>
      </c>
      <c r="BV2" s="207">
        <f>ROUND(N(data!C239),0)</f>
        <v>1310265</v>
      </c>
      <c r="BW2" s="207">
        <f>ROUND(N(data!C240),0)</f>
        <v>6025605</v>
      </c>
      <c r="BX2" s="207">
        <f>ROUND(N(data!C241),0)</f>
        <v>579057</v>
      </c>
      <c r="BY2" s="207">
        <f>ROUND(N(data!C242),0)</f>
        <v>0</v>
      </c>
      <c r="BZ2" s="207">
        <f>ROUND(N(data!C243),0)</f>
        <v>0</v>
      </c>
      <c r="CA2" s="207">
        <f>ROUND(N(data!C244),0)</f>
        <v>12100805</v>
      </c>
      <c r="CB2" s="207">
        <f>ROUND(N(data!C247),0)</f>
        <v>0</v>
      </c>
      <c r="CC2" s="207">
        <f>ROUND(N(data!C249),0)</f>
        <v>0</v>
      </c>
      <c r="CD2" s="207">
        <f>ROUND(N(data!C250),0)</f>
        <v>1006682</v>
      </c>
      <c r="CE2" s="207">
        <f>ROUND(N(data!C254)+N(data!C255),0)</f>
        <v>1812492</v>
      </c>
      <c r="CF2" s="207">
        <f>ROUND(N(data!D237),0)</f>
        <v>0</v>
      </c>
    </row>
  </sheetData>
  <sheetProtection algorithmName="SHA-512" hashValue="TB8O7iY4GYUW7dzGJyWMMJ88NXspZawizMdIsoBT3E71M8Y6NhpHf0l2dyDKnms46Et9TtMsysqBw4RsZsAkxQ==" saltValue="wvxX+J+hJpL6k9zqDFYx7Q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AAB9B7-CFA4-47AF-817B-C014316CEDA8}">
  <sheetPr codeName="Sheet15"/>
  <dimension ref="A1:CI2"/>
  <sheetViews>
    <sheetView workbookViewId="0">
      <selection activeCell="N34" sqref="N34"/>
    </sheetView>
  </sheetViews>
  <sheetFormatPr defaultColWidth="8.6640625" defaultRowHeight="15.6" x14ac:dyDescent="0.3"/>
  <cols>
    <col min="1" max="69" width="13.58203125" style="9" customWidth="1"/>
    <col min="70" max="70" width="32.75" style="9" bestFit="1" customWidth="1"/>
    <col min="71" max="71" width="33" style="9" bestFit="1" customWidth="1"/>
    <col min="72" max="75" width="8.6640625" style="9" customWidth="1"/>
    <col min="76" max="16384" width="8.6640625" style="9"/>
  </cols>
  <sheetData>
    <row r="1" spans="1:87" s="10" customFormat="1" ht="12.6" customHeight="1" x14ac:dyDescent="0.3">
      <c r="A1" s="10" t="s">
        <v>1141</v>
      </c>
      <c r="B1" s="12" t="s">
        <v>1142</v>
      </c>
      <c r="C1" s="12" t="s">
        <v>1143</v>
      </c>
      <c r="D1" s="10" t="s">
        <v>1144</v>
      </c>
      <c r="E1" s="10" t="s">
        <v>1145</v>
      </c>
      <c r="F1" s="10" t="s">
        <v>1146</v>
      </c>
      <c r="G1" s="10" t="s">
        <v>1147</v>
      </c>
      <c r="H1" s="10" t="s">
        <v>1148</v>
      </c>
      <c r="I1" s="10" t="s">
        <v>1149</v>
      </c>
      <c r="J1" s="10" t="s">
        <v>1150</v>
      </c>
      <c r="K1" s="10" t="s">
        <v>1151</v>
      </c>
      <c r="L1" s="10" t="s">
        <v>1152</v>
      </c>
      <c r="M1" s="10" t="s">
        <v>1153</v>
      </c>
      <c r="N1" s="10" t="s">
        <v>1154</v>
      </c>
      <c r="O1" s="10" t="s">
        <v>1155</v>
      </c>
      <c r="P1" s="10" t="s">
        <v>1156</v>
      </c>
      <c r="Q1" s="10" t="s">
        <v>1157</v>
      </c>
      <c r="R1" s="10" t="s">
        <v>1158</v>
      </c>
      <c r="S1" s="10" t="s">
        <v>1159</v>
      </c>
      <c r="T1" s="10" t="s">
        <v>1160</v>
      </c>
      <c r="U1" s="10" t="s">
        <v>1161</v>
      </c>
      <c r="V1" s="10" t="s">
        <v>1162</v>
      </c>
      <c r="W1" s="10" t="s">
        <v>1163</v>
      </c>
      <c r="X1" s="10" t="s">
        <v>1164</v>
      </c>
      <c r="Y1" s="10" t="s">
        <v>1165</v>
      </c>
      <c r="Z1" s="10" t="s">
        <v>1166</v>
      </c>
      <c r="AA1" s="10" t="s">
        <v>1167</v>
      </c>
      <c r="AB1" s="10" t="s">
        <v>1168</v>
      </c>
      <c r="AC1" s="10" t="s">
        <v>1169</v>
      </c>
      <c r="AD1" s="10" t="s">
        <v>1170</v>
      </c>
      <c r="AE1" s="10" t="s">
        <v>1171</v>
      </c>
      <c r="AF1" s="10" t="s">
        <v>1172</v>
      </c>
      <c r="AG1" s="10" t="s">
        <v>1173</v>
      </c>
      <c r="AH1" s="10" t="s">
        <v>1174</v>
      </c>
      <c r="AI1" s="10" t="s">
        <v>1175</v>
      </c>
      <c r="AJ1" s="10" t="s">
        <v>1176</v>
      </c>
      <c r="AK1" s="10" t="s">
        <v>1177</v>
      </c>
      <c r="AL1" s="10" t="s">
        <v>1178</v>
      </c>
      <c r="AM1" s="10" t="s">
        <v>1179</v>
      </c>
      <c r="AN1" s="10" t="s">
        <v>1180</v>
      </c>
      <c r="AO1" s="10" t="s">
        <v>1181</v>
      </c>
      <c r="AP1" s="10" t="s">
        <v>1182</v>
      </c>
      <c r="AQ1" s="10" t="s">
        <v>1183</v>
      </c>
      <c r="AR1" s="10" t="s">
        <v>1184</v>
      </c>
      <c r="AS1" s="10" t="s">
        <v>1185</v>
      </c>
      <c r="AT1" s="10" t="s">
        <v>1186</v>
      </c>
      <c r="AU1" s="10" t="s">
        <v>1187</v>
      </c>
      <c r="AV1" s="10" t="s">
        <v>1188</v>
      </c>
      <c r="AW1" s="10" t="s">
        <v>1189</v>
      </c>
      <c r="AX1" s="10" t="s">
        <v>1190</v>
      </c>
      <c r="AY1" s="10" t="s">
        <v>1191</v>
      </c>
      <c r="AZ1" s="10" t="s">
        <v>1192</v>
      </c>
      <c r="BA1" s="10" t="s">
        <v>1193</v>
      </c>
      <c r="BB1" s="10" t="s">
        <v>1194</v>
      </c>
      <c r="BC1" s="10" t="s">
        <v>1195</v>
      </c>
      <c r="BD1" s="10" t="s">
        <v>1196</v>
      </c>
      <c r="BE1" s="10" t="s">
        <v>1197</v>
      </c>
      <c r="BF1" s="10" t="s">
        <v>1198</v>
      </c>
      <c r="BG1" s="10" t="s">
        <v>1199</v>
      </c>
      <c r="BH1" s="10" t="s">
        <v>1200</v>
      </c>
      <c r="BI1" s="10" t="s">
        <v>1201</v>
      </c>
      <c r="BJ1" s="10" t="s">
        <v>1202</v>
      </c>
      <c r="BK1" s="10" t="s">
        <v>1203</v>
      </c>
      <c r="BL1" s="10" t="s">
        <v>1204</v>
      </c>
      <c r="BM1" s="10" t="s">
        <v>1205</v>
      </c>
      <c r="BN1" s="10" t="s">
        <v>1206</v>
      </c>
      <c r="BO1" s="10" t="s">
        <v>1207</v>
      </c>
      <c r="BP1" s="10" t="s">
        <v>1208</v>
      </c>
      <c r="BQ1" s="10" t="s">
        <v>1209</v>
      </c>
      <c r="BR1" s="10" t="s">
        <v>1210</v>
      </c>
      <c r="BS1" s="10" t="s">
        <v>1211</v>
      </c>
    </row>
    <row r="2" spans="1:87" s="177" customFormat="1" ht="12.6" customHeight="1" x14ac:dyDescent="0.3">
      <c r="A2" s="12" t="str">
        <f>RIGHT(data!C97,3)</f>
        <v>125</v>
      </c>
      <c r="B2" s="12" t="str">
        <f>RIGHT(data!C96,4)</f>
        <v>2023</v>
      </c>
      <c r="C2" s="12" t="s">
        <v>1140</v>
      </c>
      <c r="D2" s="206">
        <f>ROUND(N(data!C127),0)</f>
        <v>522</v>
      </c>
      <c r="E2" s="206">
        <f>ROUND(N(data!C128),0)</f>
        <v>0</v>
      </c>
      <c r="F2" s="206">
        <f>ROUND(N(data!C129),0)</f>
        <v>0</v>
      </c>
      <c r="G2" s="206">
        <f>ROUND(N(data!C130),0)</f>
        <v>402</v>
      </c>
      <c r="H2" s="206">
        <f>ROUND(N(data!D127),0)</f>
        <v>1066</v>
      </c>
      <c r="I2" s="206">
        <f>ROUND(N(data!D128),0)</f>
        <v>0</v>
      </c>
      <c r="J2" s="206">
        <f>ROUND(N(data!D129),0)</f>
        <v>0</v>
      </c>
      <c r="K2" s="206">
        <f>ROUND(N(data!D130),0)</f>
        <v>551</v>
      </c>
      <c r="L2" s="206">
        <f>ROUND(N(data!C132),0)</f>
        <v>0</v>
      </c>
      <c r="M2" s="206">
        <f>ROUND(N(data!C133),0)</f>
        <v>0</v>
      </c>
      <c r="N2" s="206">
        <f>ROUND(N(data!C134),0)</f>
        <v>16</v>
      </c>
      <c r="O2" s="206">
        <f>ROUND(N(data!C135),0)</f>
        <v>0</v>
      </c>
      <c r="P2" s="206">
        <f>ROUND(N(data!C136),0)</f>
        <v>0</v>
      </c>
      <c r="Q2" s="206">
        <f>ROUND(N(data!C137),0)</f>
        <v>0</v>
      </c>
      <c r="R2" s="206">
        <f>ROUND(N(data!C138),0)</f>
        <v>0</v>
      </c>
      <c r="S2" s="206">
        <f>ROUND(N(data!C139),0)</f>
        <v>0</v>
      </c>
      <c r="T2" s="206">
        <f>ROUND(N(data!C140),0)</f>
        <v>0</v>
      </c>
      <c r="U2" s="206">
        <f>ROUND(N(data!C141),0)</f>
        <v>0</v>
      </c>
      <c r="V2" s="206">
        <f>ROUND(N(data!C142),0)</f>
        <v>0</v>
      </c>
      <c r="W2" s="206">
        <f>ROUND(N(data!C144),0)</f>
        <v>16</v>
      </c>
      <c r="X2" s="206">
        <f>ROUND(N(data!C145),0)</f>
        <v>0</v>
      </c>
      <c r="Y2" s="206">
        <f>ROUND(N(data!B154),0)</f>
        <v>47</v>
      </c>
      <c r="Z2" s="206">
        <f>ROUND(N(data!B155),0)</f>
        <v>131</v>
      </c>
      <c r="AA2" s="206">
        <f>ROUND(N(data!B156),0)</f>
        <v>0</v>
      </c>
      <c r="AB2" s="206">
        <f>ROUND(N(data!B157),0)</f>
        <v>1014188</v>
      </c>
      <c r="AC2" s="206">
        <f>ROUND(N(data!B158),0)</f>
        <v>4528269</v>
      </c>
      <c r="AD2" s="206">
        <f>ROUND(N(data!C154),0)</f>
        <v>292</v>
      </c>
      <c r="AE2" s="206">
        <f>ROUND(N(data!C155),0)</f>
        <v>302</v>
      </c>
      <c r="AF2" s="206">
        <f>ROUND(N(data!C156),0)</f>
        <v>0</v>
      </c>
      <c r="AG2" s="206">
        <f>ROUND(N(data!C157),0)</f>
        <v>4356981</v>
      </c>
      <c r="AH2" s="206">
        <f>ROUND(N(data!C158),0)</f>
        <v>10921117</v>
      </c>
      <c r="AI2" s="206">
        <f>ROUND(N(data!D154),0)</f>
        <v>584</v>
      </c>
      <c r="AJ2" s="206">
        <f>ROUND(N(data!D155),0)</f>
        <v>1182</v>
      </c>
      <c r="AK2" s="206">
        <f>ROUND(N(data!D156),0)</f>
        <v>0</v>
      </c>
      <c r="AL2" s="206">
        <f>ROUND(N(data!D157),0)</f>
        <v>26804555</v>
      </c>
      <c r="AM2" s="206">
        <f>ROUND(N(data!D158),0)</f>
        <v>30536636</v>
      </c>
      <c r="AN2" s="206">
        <f>ROUND(N(data!B160),0)</f>
        <v>0</v>
      </c>
      <c r="AO2" s="206">
        <f>ROUND(N(data!B161),0)</f>
        <v>0</v>
      </c>
      <c r="AP2" s="206">
        <f>ROUND(N(data!B162),0)</f>
        <v>0</v>
      </c>
      <c r="AQ2" s="206">
        <f>ROUND(N(data!B163),0)</f>
        <v>0</v>
      </c>
      <c r="AR2" s="206">
        <f>ROUND(N(data!B164),0)</f>
        <v>0</v>
      </c>
      <c r="AS2" s="206">
        <f>ROUND(N(data!C160),0)</f>
        <v>0</v>
      </c>
      <c r="AT2" s="206">
        <f>ROUND(N(data!C161),0)</f>
        <v>0</v>
      </c>
      <c r="AU2" s="206">
        <f>ROUND(N(data!C162),0)</f>
        <v>0</v>
      </c>
      <c r="AV2" s="206">
        <f>ROUND(N(data!C163),0)</f>
        <v>0</v>
      </c>
      <c r="AW2" s="206">
        <f>ROUND(N(data!C164),0)</f>
        <v>0</v>
      </c>
      <c r="AX2" s="206">
        <f>ROUND(N(data!D160),0)</f>
        <v>0</v>
      </c>
      <c r="AY2" s="206">
        <f>ROUND(N(data!D161),0)</f>
        <v>0</v>
      </c>
      <c r="AZ2" s="206">
        <f>ROUND(N(data!D162),0)</f>
        <v>0</v>
      </c>
      <c r="BA2" s="206">
        <f>ROUND(N(data!D163),0)</f>
        <v>0</v>
      </c>
      <c r="BB2" s="206">
        <f>ROUND(N(data!D164),0)</f>
        <v>0</v>
      </c>
      <c r="BC2" s="206">
        <f>ROUND(N(data!B166),0)</f>
        <v>0</v>
      </c>
      <c r="BD2" s="206">
        <f>ROUND(N(data!B167),0)</f>
        <v>0</v>
      </c>
      <c r="BE2" s="206">
        <f>ROUND(N(data!B168),0)</f>
        <v>0</v>
      </c>
      <c r="BF2" s="206">
        <f>ROUND(N(data!B169),0)</f>
        <v>0</v>
      </c>
      <c r="BG2" s="206">
        <f>ROUND(N(data!B170),0)</f>
        <v>0</v>
      </c>
      <c r="BH2" s="206">
        <f>ROUND(N(data!C166),0)</f>
        <v>0</v>
      </c>
      <c r="BI2" s="206">
        <f>ROUND(N(data!C167),0)</f>
        <v>0</v>
      </c>
      <c r="BJ2" s="206">
        <f>ROUND(N(data!C168),0)</f>
        <v>0</v>
      </c>
      <c r="BK2" s="206">
        <f>ROUND(N(data!C169),0)</f>
        <v>0</v>
      </c>
      <c r="BL2" s="206">
        <f>ROUND(N(data!C170),0)</f>
        <v>0</v>
      </c>
      <c r="BM2" s="206">
        <f>ROUND(N(data!D166),0)</f>
        <v>0</v>
      </c>
      <c r="BN2" s="206">
        <f>ROUND(N(data!D167),0)</f>
        <v>0</v>
      </c>
      <c r="BO2" s="206">
        <f>ROUND(N(data!D168),0)</f>
        <v>0</v>
      </c>
      <c r="BP2" s="206">
        <f>ROUND(N(data!D169),0)</f>
        <v>0</v>
      </c>
      <c r="BQ2" s="206">
        <f>ROUND(N(data!D170),0)</f>
        <v>0</v>
      </c>
      <c r="BR2" s="206">
        <f>ROUND(N(data!B173),0)</f>
        <v>0</v>
      </c>
      <c r="BS2" s="206">
        <f>ROUND(N(data!C173),0)</f>
        <v>0</v>
      </c>
      <c r="BW2" s="61"/>
      <c r="BX2" s="61"/>
      <c r="BY2" s="61"/>
      <c r="BZ2" s="61"/>
      <c r="CA2" s="61"/>
      <c r="CB2" s="61"/>
      <c r="CC2" s="61"/>
      <c r="CD2" s="61"/>
      <c r="CE2" s="61"/>
      <c r="CF2" s="61"/>
      <c r="CG2" s="61"/>
      <c r="CH2" s="61"/>
      <c r="CI2" s="61"/>
    </row>
  </sheetData>
  <sheetProtection algorithmName="SHA-512" hashValue="adDxc50ISvKzuLFjp38ibk20OhlX2ZRRIyFloqeQN5QXUJohWCfHKAKxrIW1fmtQiimWWbjN0lTSNUStZVJUEA==" saltValue="wcIC+7nCgGgXCAWreZThEA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8DBA0-310A-4D38-998B-50BCAEB89E7D}">
  <sheetPr codeName="Sheet16"/>
  <dimension ref="A1:DH2"/>
  <sheetViews>
    <sheetView topLeftCell="CP1" workbookViewId="0">
      <selection activeCell="N34" sqref="N34"/>
    </sheetView>
  </sheetViews>
  <sheetFormatPr defaultColWidth="8.6640625" defaultRowHeight="15.6" x14ac:dyDescent="0.3"/>
  <cols>
    <col min="1" max="1" width="13.4140625" style="9" bestFit="1" customWidth="1"/>
    <col min="2" max="2" width="5.25" style="9" bestFit="1" customWidth="1"/>
    <col min="3" max="4" width="10.58203125" style="9" bestFit="1" customWidth="1"/>
    <col min="5" max="5" width="6.58203125" style="9" bestFit="1" customWidth="1"/>
    <col min="6" max="7" width="10.58203125" style="9" bestFit="1" customWidth="1"/>
    <col min="8" max="8" width="8.9140625" style="9" bestFit="1" customWidth="1"/>
    <col min="9" max="9" width="9.75" style="9" bestFit="1" customWidth="1"/>
    <col min="10" max="10" width="7.58203125" style="9" bestFit="1" customWidth="1"/>
    <col min="11" max="13" width="9.58203125" style="9" bestFit="1" customWidth="1"/>
    <col min="14" max="14" width="10.58203125" style="9" bestFit="1" customWidth="1"/>
    <col min="15" max="15" width="8.75" style="9" bestFit="1" customWidth="1"/>
    <col min="16" max="16" width="8.9140625" style="9" bestFit="1" customWidth="1"/>
    <col min="17" max="17" width="9.75" style="9" bestFit="1" customWidth="1"/>
    <col min="18" max="18" width="9.58203125" style="9" bestFit="1" customWidth="1"/>
    <col min="19" max="20" width="10.58203125" style="9" bestFit="1" customWidth="1"/>
    <col min="21" max="21" width="9.9140625" style="9" bestFit="1" customWidth="1"/>
    <col min="22" max="22" width="10.58203125" style="9" bestFit="1" customWidth="1"/>
    <col min="23" max="23" width="9.58203125" style="9" bestFit="1" customWidth="1"/>
    <col min="24" max="25" width="9.9140625" style="9" bestFit="1" customWidth="1"/>
    <col min="26" max="26" width="11.9140625" style="9" bestFit="1" customWidth="1"/>
    <col min="27" max="27" width="9.58203125" style="9" bestFit="1" customWidth="1"/>
    <col min="28" max="28" width="8.9140625" style="9" bestFit="1" customWidth="1"/>
    <col min="29" max="30" width="10.58203125" style="9" bestFit="1" customWidth="1"/>
    <col min="31" max="31" width="8.25" style="9" bestFit="1" customWidth="1"/>
    <col min="32" max="32" width="8.75" style="9" bestFit="1" customWidth="1"/>
    <col min="33" max="33" width="10.58203125" style="9" bestFit="1" customWidth="1"/>
    <col min="34" max="34" width="8.25" style="9" bestFit="1" customWidth="1"/>
    <col min="35" max="35" width="7.25" style="9" bestFit="1" customWidth="1"/>
    <col min="36" max="37" width="9.58203125" style="9" bestFit="1" customWidth="1"/>
    <col min="38" max="38" width="8.6640625" style="9" bestFit="1" customWidth="1"/>
    <col min="39" max="39" width="10.58203125" style="9" bestFit="1" customWidth="1"/>
    <col min="40" max="40" width="9.58203125" style="9" bestFit="1" customWidth="1"/>
    <col min="41" max="41" width="7.58203125" style="9" bestFit="1" customWidth="1"/>
    <col min="42" max="42" width="6.58203125" style="9" bestFit="1" customWidth="1"/>
    <col min="43" max="44" width="9.58203125" style="9" bestFit="1" customWidth="1"/>
    <col min="45" max="45" width="6.75" style="9" bestFit="1" customWidth="1"/>
    <col min="46" max="46" width="7.75" style="9" bestFit="1" customWidth="1"/>
    <col min="47" max="47" width="10.58203125" style="9" bestFit="1" customWidth="1"/>
    <col min="48" max="48" width="8.4140625" style="9" bestFit="1" customWidth="1"/>
    <col min="49" max="49" width="8.58203125" style="9" bestFit="1" customWidth="1"/>
    <col min="50" max="50" width="8.25" style="9" bestFit="1" customWidth="1"/>
    <col min="51" max="52" width="9.58203125" style="9" bestFit="1" customWidth="1"/>
    <col min="53" max="53" width="10.58203125" style="9" bestFit="1" customWidth="1"/>
    <col min="54" max="54" width="8.25" style="9" bestFit="1" customWidth="1"/>
    <col min="55" max="57" width="10.58203125" style="9" bestFit="1" customWidth="1"/>
    <col min="58" max="59" width="7.58203125" style="9" bestFit="1" customWidth="1"/>
    <col min="60" max="60" width="8.58203125" style="9" bestFit="1" customWidth="1"/>
    <col min="61" max="61" width="7.58203125" style="9" bestFit="1" customWidth="1"/>
    <col min="62" max="62" width="7.4140625" style="9" bestFit="1" customWidth="1"/>
    <col min="63" max="63" width="11.9140625" style="9" customWidth="1"/>
    <col min="64" max="66" width="11.9140625" style="9" bestFit="1" customWidth="1"/>
    <col min="67" max="67" width="9.58203125" style="9" bestFit="1" customWidth="1"/>
    <col min="68" max="68" width="7.58203125" style="9" bestFit="1" customWidth="1"/>
    <col min="69" max="70" width="10.58203125" style="9" bestFit="1" customWidth="1"/>
    <col min="71" max="71" width="9.4140625" style="9" bestFit="1" customWidth="1"/>
    <col min="72" max="73" width="9.9140625" style="9" bestFit="1" customWidth="1"/>
    <col min="74" max="74" width="10.58203125" style="9" bestFit="1" customWidth="1"/>
    <col min="75" max="75" width="9.25" style="9" bestFit="1" customWidth="1"/>
    <col min="76" max="76" width="9.9140625" style="9" bestFit="1" customWidth="1"/>
    <col min="77" max="77" width="10.25" style="9" bestFit="1" customWidth="1"/>
    <col min="78" max="78" width="9.75" style="9" bestFit="1" customWidth="1"/>
    <col min="79" max="80" width="10.58203125" style="9" bestFit="1" customWidth="1"/>
    <col min="81" max="81" width="8.6640625" style="9" bestFit="1" customWidth="1"/>
    <col min="82" max="85" width="10.58203125" style="9" bestFit="1" customWidth="1"/>
    <col min="86" max="86" width="9" style="9" bestFit="1" customWidth="1"/>
    <col min="87" max="87" width="10.58203125" style="9" bestFit="1" customWidth="1"/>
    <col min="88" max="89" width="9.58203125" style="9" bestFit="1" customWidth="1"/>
    <col min="90" max="90" width="8.6640625" style="9" bestFit="1" customWidth="1"/>
    <col min="91" max="91" width="9" style="9" bestFit="1" customWidth="1"/>
    <col min="92" max="92" width="9.58203125" style="9" bestFit="1" customWidth="1"/>
    <col min="93" max="93" width="9" style="9" bestFit="1" customWidth="1"/>
    <col min="94" max="95" width="8.6640625" style="9" bestFit="1" customWidth="1"/>
    <col min="96" max="96" width="6.6640625" style="9" bestFit="1" customWidth="1"/>
    <col min="97" max="97" width="5.9140625" style="9" bestFit="1" customWidth="1"/>
    <col min="98" max="98" width="6.58203125" style="9" bestFit="1" customWidth="1"/>
    <col min="99" max="100" width="7.4140625" style="9" bestFit="1" customWidth="1"/>
    <col min="101" max="101" width="6.9140625" style="9" bestFit="1" customWidth="1"/>
    <col min="102" max="106" width="7.4140625" style="9" bestFit="1" customWidth="1"/>
    <col min="107" max="108" width="7.58203125" style="9" bestFit="1" customWidth="1"/>
    <col min="109" max="109" width="10.58203125" style="11" bestFit="1" customWidth="1"/>
    <col min="110" max="110" width="11.4140625" style="9" bestFit="1" customWidth="1"/>
    <col min="111" max="111" width="7.4140625" style="9" bestFit="1" customWidth="1"/>
    <col min="112" max="112" width="6.4140625" style="9" customWidth="1"/>
    <col min="113" max="116" width="8.6640625" style="9" customWidth="1"/>
    <col min="117" max="16384" width="8.6640625" style="9"/>
  </cols>
  <sheetData>
    <row r="1" spans="1:112" s="10" customFormat="1" ht="12.75" customHeight="1" x14ac:dyDescent="0.3">
      <c r="A1" s="10" t="s">
        <v>1212</v>
      </c>
      <c r="B1" s="12" t="s">
        <v>1213</v>
      </c>
      <c r="C1" s="12" t="s">
        <v>1214</v>
      </c>
      <c r="D1" s="10" t="s">
        <v>1215</v>
      </c>
      <c r="E1" s="10" t="s">
        <v>1216</v>
      </c>
      <c r="F1" s="10" t="s">
        <v>1217</v>
      </c>
      <c r="G1" s="10" t="s">
        <v>1218</v>
      </c>
      <c r="H1" s="10" t="s">
        <v>1219</v>
      </c>
      <c r="I1" s="10" t="s">
        <v>1220</v>
      </c>
      <c r="J1" s="10" t="s">
        <v>1221</v>
      </c>
      <c r="K1" s="10" t="s">
        <v>1222</v>
      </c>
      <c r="L1" s="10" t="s">
        <v>1223</v>
      </c>
      <c r="M1" s="10" t="s">
        <v>1224</v>
      </c>
      <c r="N1" s="10" t="s">
        <v>1225</v>
      </c>
      <c r="O1" s="10" t="s">
        <v>1226</v>
      </c>
      <c r="P1" s="10" t="s">
        <v>1227</v>
      </c>
      <c r="Q1" s="10" t="s">
        <v>1228</v>
      </c>
      <c r="R1" s="10" t="s">
        <v>1229</v>
      </c>
      <c r="S1" s="10" t="s">
        <v>1230</v>
      </c>
      <c r="T1" s="10" t="s">
        <v>1231</v>
      </c>
      <c r="U1" s="10" t="s">
        <v>1232</v>
      </c>
      <c r="V1" s="10" t="s">
        <v>1233</v>
      </c>
      <c r="W1" s="10" t="s">
        <v>1234</v>
      </c>
      <c r="X1" s="10" t="s">
        <v>1235</v>
      </c>
      <c r="Y1" s="10" t="s">
        <v>1236</v>
      </c>
      <c r="Z1" s="10" t="s">
        <v>1237</v>
      </c>
      <c r="AA1" s="10" t="s">
        <v>1238</v>
      </c>
      <c r="AB1" s="10" t="s">
        <v>1239</v>
      </c>
      <c r="AC1" s="10" t="s">
        <v>1240</v>
      </c>
      <c r="AD1" s="10" t="s">
        <v>1241</v>
      </c>
      <c r="AE1" s="10" t="s">
        <v>1242</v>
      </c>
      <c r="AF1" s="10" t="s">
        <v>1243</v>
      </c>
      <c r="AG1" s="10" t="s">
        <v>1244</v>
      </c>
      <c r="AH1" s="10" t="s">
        <v>1245</v>
      </c>
      <c r="AI1" s="10" t="s">
        <v>1246</v>
      </c>
      <c r="AJ1" s="10" t="s">
        <v>1247</v>
      </c>
      <c r="AK1" s="10" t="s">
        <v>1248</v>
      </c>
      <c r="AL1" s="10" t="s">
        <v>1249</v>
      </c>
      <c r="AM1" s="10" t="s">
        <v>1250</v>
      </c>
      <c r="AN1" s="10" t="s">
        <v>1251</v>
      </c>
      <c r="AO1" s="10" t="s">
        <v>1252</v>
      </c>
      <c r="AP1" s="10" t="s">
        <v>1253</v>
      </c>
      <c r="AQ1" s="10" t="s">
        <v>1254</v>
      </c>
      <c r="AR1" s="10" t="s">
        <v>1255</v>
      </c>
      <c r="AS1" s="10" t="s">
        <v>1256</v>
      </c>
      <c r="AT1" s="10" t="s">
        <v>1257</v>
      </c>
      <c r="AU1" s="10" t="s">
        <v>1258</v>
      </c>
      <c r="AV1" s="10" t="s">
        <v>1259</v>
      </c>
      <c r="AW1" s="10" t="s">
        <v>1260</v>
      </c>
      <c r="AX1" s="10" t="s">
        <v>1261</v>
      </c>
      <c r="AY1" s="10" t="s">
        <v>1262</v>
      </c>
      <c r="AZ1" s="10" t="s">
        <v>1263</v>
      </c>
      <c r="BA1" s="10" t="s">
        <v>1264</v>
      </c>
      <c r="BB1" s="10" t="s">
        <v>1265</v>
      </c>
      <c r="BC1" s="10" t="s">
        <v>1266</v>
      </c>
      <c r="BD1" s="10" t="s">
        <v>1267</v>
      </c>
      <c r="BE1" s="10" t="s">
        <v>1268</v>
      </c>
      <c r="BF1" s="10" t="s">
        <v>1269</v>
      </c>
      <c r="BG1" s="10" t="s">
        <v>1270</v>
      </c>
      <c r="BH1" s="10" t="s">
        <v>1271</v>
      </c>
      <c r="BI1" s="10" t="s">
        <v>1272</v>
      </c>
      <c r="BJ1" s="10" t="s">
        <v>1273</v>
      </c>
      <c r="BK1" s="10" t="s">
        <v>1274</v>
      </c>
      <c r="BL1" s="10" t="s">
        <v>1275</v>
      </c>
      <c r="BM1" s="10" t="s">
        <v>1276</v>
      </c>
      <c r="BN1" s="10" t="s">
        <v>1277</v>
      </c>
      <c r="BO1" s="10" t="s">
        <v>1278</v>
      </c>
      <c r="BP1" s="10" t="s">
        <v>1279</v>
      </c>
      <c r="BQ1" s="10" t="s">
        <v>1280</v>
      </c>
      <c r="BR1" s="10" t="s">
        <v>1281</v>
      </c>
      <c r="BS1" s="10" t="s">
        <v>1282</v>
      </c>
      <c r="BT1" s="10" t="s">
        <v>1283</v>
      </c>
      <c r="BU1" s="10" t="s">
        <v>1284</v>
      </c>
      <c r="BV1" s="10" t="s">
        <v>1285</v>
      </c>
      <c r="BW1" s="10" t="s">
        <v>1286</v>
      </c>
      <c r="BX1" s="10" t="s">
        <v>1287</v>
      </c>
      <c r="BY1" s="10" t="s">
        <v>1288</v>
      </c>
      <c r="BZ1" s="10" t="s">
        <v>1289</v>
      </c>
      <c r="CA1" s="10" t="s">
        <v>1290</v>
      </c>
      <c r="CB1" s="10" t="s">
        <v>1291</v>
      </c>
      <c r="CC1" s="10" t="s">
        <v>1292</v>
      </c>
      <c r="CD1" s="10" t="s">
        <v>1293</v>
      </c>
      <c r="CE1" s="10" t="s">
        <v>1294</v>
      </c>
      <c r="CF1" s="10" t="s">
        <v>1295</v>
      </c>
      <c r="CG1" s="10" t="s">
        <v>1296</v>
      </c>
      <c r="CH1" s="10" t="s">
        <v>1297</v>
      </c>
      <c r="CI1" s="10" t="s">
        <v>1298</v>
      </c>
      <c r="CJ1" s="10" t="s">
        <v>1299</v>
      </c>
      <c r="CK1" s="10" t="s">
        <v>1300</v>
      </c>
      <c r="CL1" s="10" t="s">
        <v>1301</v>
      </c>
      <c r="CM1" s="10" t="s">
        <v>1302</v>
      </c>
      <c r="CN1" s="10" t="s">
        <v>1303</v>
      </c>
      <c r="CO1" s="10" t="s">
        <v>1304</v>
      </c>
      <c r="CP1" s="10" t="s">
        <v>1305</v>
      </c>
      <c r="CQ1" s="205" t="s">
        <v>1306</v>
      </c>
      <c r="CR1" s="205" t="s">
        <v>1307</v>
      </c>
      <c r="CS1" s="205" t="s">
        <v>1308</v>
      </c>
      <c r="CT1" s="205" t="s">
        <v>1309</v>
      </c>
      <c r="CU1" s="205" t="s">
        <v>1310</v>
      </c>
      <c r="CV1" s="205" t="s">
        <v>1311</v>
      </c>
      <c r="CW1" s="205" t="s">
        <v>1312</v>
      </c>
      <c r="CX1" s="205" t="s">
        <v>1313</v>
      </c>
      <c r="CY1" s="205" t="s">
        <v>1314</v>
      </c>
      <c r="CZ1" s="205" t="s">
        <v>1315</v>
      </c>
      <c r="DA1" s="205" t="s">
        <v>1316</v>
      </c>
      <c r="DB1" s="205" t="s">
        <v>1317</v>
      </c>
      <c r="DC1" s="205" t="s">
        <v>1318</v>
      </c>
      <c r="DD1" s="205" t="s">
        <v>1319</v>
      </c>
      <c r="DE1" s="10" t="s">
        <v>1320</v>
      </c>
      <c r="DF1" s="10" t="s">
        <v>1321</v>
      </c>
      <c r="DG1" s="10" t="s">
        <v>1322</v>
      </c>
      <c r="DH1" s="10" t="s">
        <v>1323</v>
      </c>
    </row>
    <row r="2" spans="1:112" s="177" customFormat="1" ht="12.6" customHeight="1" x14ac:dyDescent="0.3">
      <c r="A2" s="207" t="str">
        <f>RIGHT(data!C97,3)</f>
        <v>125</v>
      </c>
      <c r="B2" s="208" t="str">
        <f>RIGHT(data!C96,4)</f>
        <v>2023</v>
      </c>
      <c r="C2" s="12" t="s">
        <v>1140</v>
      </c>
      <c r="D2" s="206">
        <f>ROUND(N(data!C181),0)</f>
        <v>795451</v>
      </c>
      <c r="E2" s="206">
        <f>ROUND(N(data!C267),0)</f>
        <v>0</v>
      </c>
      <c r="F2" s="206">
        <f>ROUND(N(data!C268),0)</f>
        <v>8881129</v>
      </c>
      <c r="G2" s="206">
        <f>ROUND(N(data!C269),0)</f>
        <v>4783086</v>
      </c>
      <c r="H2" s="206">
        <f>ROUND(N(data!C270),0)</f>
        <v>0</v>
      </c>
      <c r="I2" s="206">
        <f>ROUND(N(data!C271),0)</f>
        <v>0</v>
      </c>
      <c r="J2" s="206">
        <f>ROUND(N(data!C272),0)</f>
        <v>0</v>
      </c>
      <c r="K2" s="206">
        <f>ROUND(N(data!C273),0)</f>
        <v>341431</v>
      </c>
      <c r="L2" s="206">
        <f>ROUND(N(data!C274),0)</f>
        <v>180079</v>
      </c>
      <c r="M2" s="206">
        <f>ROUND(N(data!C275),0)</f>
        <v>0</v>
      </c>
      <c r="N2" s="206">
        <f>ROUND(N(data!C278),0)</f>
        <v>0</v>
      </c>
      <c r="O2" s="206">
        <f>ROUND(N(data!C279),0)</f>
        <v>0</v>
      </c>
      <c r="P2" s="206">
        <f>ROUND(N(data!C280),0)</f>
        <v>0</v>
      </c>
      <c r="Q2" s="206">
        <f>ROUND(N(data!C283),0)</f>
        <v>20000</v>
      </c>
      <c r="R2" s="206">
        <f>ROUND(N(data!C284),0)</f>
        <v>164346</v>
      </c>
      <c r="S2" s="206">
        <f>ROUND(N(data!C285),0)</f>
        <v>10880436</v>
      </c>
      <c r="T2" s="206">
        <f>ROUND(N(data!C286),0)</f>
        <v>3507800</v>
      </c>
      <c r="U2" s="206">
        <f>ROUND(N(data!C287),0)</f>
        <v>5526323</v>
      </c>
      <c r="V2" s="206">
        <f>ROUND(N(data!C288),0)</f>
        <v>9148065</v>
      </c>
      <c r="W2" s="206">
        <f>ROUND(N(data!C289),0)</f>
        <v>0</v>
      </c>
      <c r="X2" s="206">
        <f>ROUND(N(data!C290),0)</f>
        <v>3179647</v>
      </c>
      <c r="Y2" s="206">
        <f>ROUND(N(data!C291),0)</f>
        <v>0</v>
      </c>
      <c r="Z2" s="206">
        <f>ROUND(N(data!C292),0)</f>
        <v>23103184</v>
      </c>
      <c r="AA2" s="206">
        <f>ROUND(N(data!C295),0)</f>
        <v>12215178</v>
      </c>
      <c r="AB2" s="206">
        <f>ROUND(N(data!C296),0)</f>
        <v>0</v>
      </c>
      <c r="AC2" s="206">
        <f>ROUND(N(data!C297),0)</f>
        <v>0</v>
      </c>
      <c r="AD2" s="206">
        <f>ROUND(N(data!C298),0)</f>
        <v>1504537</v>
      </c>
      <c r="AE2" s="206">
        <f>ROUND(N(data!C302),0)</f>
        <v>0</v>
      </c>
      <c r="AF2" s="206">
        <f>ROUND(N(data!C303),0)</f>
        <v>0</v>
      </c>
      <c r="AG2" s="206">
        <f>ROUND(N(data!C304),0)</f>
        <v>0</v>
      </c>
      <c r="AH2" s="206">
        <f>ROUND(N(data!C305),0)</f>
        <v>0</v>
      </c>
      <c r="AI2" s="206">
        <f>ROUND(N(data!C314),0)</f>
        <v>0</v>
      </c>
      <c r="AJ2" s="206">
        <f>ROUND(N(data!C315),0)</f>
        <v>702126</v>
      </c>
      <c r="AK2" s="206">
        <f>ROUND(N(data!C316),0)</f>
        <v>1040924</v>
      </c>
      <c r="AL2" s="206">
        <f>ROUND(N(data!C317),0)</f>
        <v>0</v>
      </c>
      <c r="AM2" s="206">
        <f>ROUND(N(data!C318),0)</f>
        <v>0</v>
      </c>
      <c r="AN2" s="206">
        <f>ROUND(N(data!C319),0)</f>
        <v>-67187</v>
      </c>
      <c r="AO2" s="206">
        <f>ROUND(N(data!C320),0)</f>
        <v>0</v>
      </c>
      <c r="AP2" s="206">
        <f>ROUND(N(data!C321),0)</f>
        <v>18761</v>
      </c>
      <c r="AQ2" s="206">
        <f>ROUND(N(data!C322),0)</f>
        <v>130852</v>
      </c>
      <c r="AR2" s="206">
        <f>ROUND(N(data!C323),0)</f>
        <v>0</v>
      </c>
      <c r="AS2" s="206">
        <f>ROUND(N(data!C326),0)</f>
        <v>0</v>
      </c>
      <c r="AT2" s="206">
        <f>ROUND(N(data!C327),0)</f>
        <v>0</v>
      </c>
      <c r="AU2" s="206">
        <f>ROUND(N(data!C328),0)</f>
        <v>0</v>
      </c>
      <c r="AV2" s="206">
        <f>ROUND(N(data!C331),0)</f>
        <v>0</v>
      </c>
      <c r="AW2" s="206">
        <f>ROUND(N(data!C332),0)</f>
        <v>0</v>
      </c>
      <c r="AX2" s="206">
        <f>ROUND(N(data!C333),0)</f>
        <v>0</v>
      </c>
      <c r="AY2" s="206">
        <f>ROUND(N(data!C334),0)</f>
        <v>0</v>
      </c>
      <c r="AZ2" s="206">
        <f>ROUND(N(data!C335),0)</f>
        <v>0</v>
      </c>
      <c r="BA2" s="206">
        <f>ROUND(N(data!C336),0)</f>
        <v>0</v>
      </c>
      <c r="BB2" s="206">
        <f>ROUND(N(data!C337),0)</f>
        <v>0</v>
      </c>
      <c r="BC2" s="206">
        <f>ROUND(N(data!C338),0)</f>
        <v>441304</v>
      </c>
      <c r="BD2" s="206">
        <f>ROUND(N(data!C339),0)</f>
        <v>0</v>
      </c>
      <c r="BE2" s="206">
        <f>ROUND(N(data!C343),0)</f>
        <v>33247227</v>
      </c>
      <c r="BF2" s="206">
        <f>ROUND(N(data!C345),0)</f>
        <v>0</v>
      </c>
      <c r="BG2" s="206">
        <f>ROUND(N(data!C346),0)</f>
        <v>0</v>
      </c>
      <c r="BH2" s="206">
        <f>ROUND(N(data!C347),0)</f>
        <v>0</v>
      </c>
      <c r="BI2" s="206">
        <f>ROUND(N(data!C348),0)</f>
        <v>0</v>
      </c>
      <c r="BJ2" s="206">
        <f>ROUND(N(data!C349),0)</f>
        <v>0</v>
      </c>
      <c r="BK2" s="206">
        <f>ROUND(N(data!CE60),2)</f>
        <v>107.5</v>
      </c>
      <c r="BL2" s="206">
        <f>ROUND(N(data!C358),0)</f>
        <v>13810298</v>
      </c>
      <c r="BM2" s="206">
        <f>ROUND(N(data!C359),0)</f>
        <v>32175724</v>
      </c>
      <c r="BN2" s="206">
        <f>ROUND(N(data!C363),0)</f>
        <v>19986812</v>
      </c>
      <c r="BO2" s="206">
        <f>ROUND(N(data!C364),0)</f>
        <v>1006682</v>
      </c>
      <c r="BP2" s="206">
        <f>ROUND(N(data!C365),0)</f>
        <v>1841411</v>
      </c>
      <c r="BQ2" s="206">
        <f>ROUND(N(data!D381),0)</f>
        <v>1240113</v>
      </c>
      <c r="BR2" s="206">
        <f>ROUND(N(data!C370),0)</f>
        <v>0</v>
      </c>
      <c r="BS2" s="206">
        <f>ROUND(N(data!C371),0)</f>
        <v>0</v>
      </c>
      <c r="BT2" s="206">
        <f>ROUND(N(data!C372),0)</f>
        <v>0</v>
      </c>
      <c r="BU2" s="206">
        <f>ROUND(N(data!C373),0)</f>
        <v>0</v>
      </c>
      <c r="BV2" s="206">
        <f>ROUND(N(data!C374),0)</f>
        <v>0</v>
      </c>
      <c r="BW2" s="206">
        <f>ROUND(N(data!C375),0)</f>
        <v>0</v>
      </c>
      <c r="BX2" s="206">
        <f>ROUND(N(data!C376),0)</f>
        <v>0</v>
      </c>
      <c r="BY2" s="206">
        <f>ROUND(N(data!C377),0)</f>
        <v>0</v>
      </c>
      <c r="BZ2" s="206">
        <f>ROUND(N(data!C378),0)</f>
        <v>0</v>
      </c>
      <c r="CA2" s="206">
        <f>ROUND(N(data!C379),0)</f>
        <v>0</v>
      </c>
      <c r="CB2" s="206">
        <f>ROUND(N(data!C380),0)</f>
        <v>1240113</v>
      </c>
      <c r="CC2" s="206">
        <f>ROUND(N(data!C382),0)</f>
        <v>1643346</v>
      </c>
      <c r="CD2" s="206">
        <f>ROUND(N(data!C389),0)</f>
        <v>11016408</v>
      </c>
      <c r="CE2" s="206">
        <f>ROUND(N(data!C390),0)</f>
        <v>2700134</v>
      </c>
      <c r="CF2" s="206">
        <f>ROUND(N(data!C391),0)</f>
        <v>183351</v>
      </c>
      <c r="CG2" s="206">
        <f>ROUND(N(data!C392),0)</f>
        <v>1733441</v>
      </c>
      <c r="CH2" s="206">
        <f>ROUND(N(data!C393),0)</f>
        <v>0</v>
      </c>
      <c r="CI2" s="206">
        <f>ROUND(N(data!C394),0)</f>
        <v>5760885</v>
      </c>
      <c r="CJ2" s="206">
        <f>ROUND(N(data!C395),0)</f>
        <v>974818</v>
      </c>
      <c r="CK2" s="206">
        <f>ROUND(N(data!C396),0)</f>
        <v>0</v>
      </c>
      <c r="CL2" s="206">
        <f>ROUND(N(data!C397),0)</f>
        <v>229347</v>
      </c>
      <c r="CM2" s="206">
        <f>ROUND(N(data!C398),0)</f>
        <v>148655</v>
      </c>
      <c r="CN2" s="206">
        <f>ROUND(N(data!C399),0)</f>
        <v>0</v>
      </c>
      <c r="CO2" s="206">
        <f>ROUND(N(data!C362),0)</f>
        <v>0</v>
      </c>
      <c r="CP2" s="206">
        <f>ROUND(N(data!D415),0)</f>
        <v>3355454</v>
      </c>
      <c r="CQ2" s="60">
        <f>ROUND(N(data!C401),0)</f>
        <v>0</v>
      </c>
      <c r="CR2" s="60">
        <f>ROUND(N(data!C402),0)</f>
        <v>0</v>
      </c>
      <c r="CS2" s="60">
        <f>ROUND(N(data!C403),0)</f>
        <v>3107</v>
      </c>
      <c r="CT2" s="60">
        <f>ROUND(N(data!C404),0)</f>
        <v>0</v>
      </c>
      <c r="CU2" s="60">
        <f>ROUND(N(data!C405),0)</f>
        <v>0</v>
      </c>
      <c r="CV2" s="60">
        <f>ROUND(N(data!C406),0)</f>
        <v>0</v>
      </c>
      <c r="CW2" s="60">
        <f>ROUND(N(data!C407),0)</f>
        <v>0</v>
      </c>
      <c r="CX2" s="60">
        <f>ROUND(N(data!C408),0)</f>
        <v>0</v>
      </c>
      <c r="CY2" s="60">
        <f>ROUND(N(data!C409),0)</f>
        <v>0</v>
      </c>
      <c r="CZ2" s="60">
        <f>ROUND(N(data!C410),0)</f>
        <v>0</v>
      </c>
      <c r="DA2" s="60">
        <f>ROUND(N(data!C411),0)</f>
        <v>109624</v>
      </c>
      <c r="DB2" s="60">
        <f>ROUND(N(data!C412),0)</f>
        <v>0</v>
      </c>
      <c r="DC2" s="60">
        <f>ROUND(N(data!C413),0)</f>
        <v>314517</v>
      </c>
      <c r="DD2" s="60">
        <f>ROUND(N(data!C414),0)</f>
        <v>2928206</v>
      </c>
      <c r="DE2" s="60">
        <f>ROUND(N(data!C419),0)</f>
        <v>0</v>
      </c>
      <c r="DF2" s="206">
        <f>ROUND(N(data!D420),0)</f>
        <v>0</v>
      </c>
      <c r="DG2" s="206">
        <f>ROUND(N(data!C422),0)</f>
        <v>0</v>
      </c>
      <c r="DH2" s="206">
        <f>ROUND(N(data!C423),0)</f>
        <v>0</v>
      </c>
    </row>
  </sheetData>
  <sheetProtection algorithmName="SHA-512" hashValue="C3wNTkp9XBSvRanqh0zz96nK7VCyr+s0vVv8MYvC397mS2JBrRREtBL0coTDBqe6lbp+3vhSobO+Ew171lqmXw==" saltValue="Dt4hBLHrPS7h4tLtq3VkIg==" spinCount="100000" sheet="1" objects="1" scenarios="1"/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381697-4A54-420B-B14A-CDB874C21475}">
  <sheetPr codeName="Sheet17"/>
  <dimension ref="A1:CK80"/>
  <sheetViews>
    <sheetView topLeftCell="A50" workbookViewId="0">
      <selection activeCell="N34" sqref="N34"/>
    </sheetView>
  </sheetViews>
  <sheetFormatPr defaultColWidth="8.6640625" defaultRowHeight="15.6" x14ac:dyDescent="0.3"/>
  <cols>
    <col min="1" max="1" width="12.6640625" style="9" bestFit="1" customWidth="1"/>
    <col min="2" max="2" width="5.25" style="9" bestFit="1" customWidth="1"/>
    <col min="3" max="3" width="13.9140625" style="9" bestFit="1" customWidth="1"/>
    <col min="4" max="4" width="10.58203125" style="9" bestFit="1" customWidth="1"/>
    <col min="5" max="37" width="12.58203125" style="9" customWidth="1"/>
    <col min="38" max="41" width="8.6640625" style="9" customWidth="1"/>
    <col min="42" max="16384" width="8.6640625" style="9"/>
  </cols>
  <sheetData>
    <row r="1" spans="1:89" s="10" customFormat="1" ht="12.6" customHeight="1" x14ac:dyDescent="0.3">
      <c r="A1" s="10" t="s">
        <v>1324</v>
      </c>
      <c r="B1" s="12" t="s">
        <v>1325</v>
      </c>
      <c r="C1" s="10" t="s">
        <v>1326</v>
      </c>
      <c r="D1" s="12" t="s">
        <v>1327</v>
      </c>
      <c r="E1" s="10" t="s">
        <v>1328</v>
      </c>
      <c r="F1" s="10" t="s">
        <v>1329</v>
      </c>
      <c r="G1" s="10" t="s">
        <v>1330</v>
      </c>
      <c r="H1" s="10" t="s">
        <v>1331</v>
      </c>
      <c r="I1" s="10" t="s">
        <v>1332</v>
      </c>
      <c r="J1" s="10" t="s">
        <v>1333</v>
      </c>
      <c r="K1" s="10" t="s">
        <v>1334</v>
      </c>
      <c r="L1" s="10" t="s">
        <v>1335</v>
      </c>
      <c r="M1" s="10" t="s">
        <v>1336</v>
      </c>
      <c r="N1" s="10" t="s">
        <v>1337</v>
      </c>
      <c r="O1" s="10" t="s">
        <v>1338</v>
      </c>
      <c r="P1" s="10" t="s">
        <v>1306</v>
      </c>
      <c r="Q1" s="10" t="s">
        <v>1307</v>
      </c>
      <c r="R1" s="10" t="s">
        <v>1308</v>
      </c>
      <c r="S1" s="10" t="s">
        <v>1309</v>
      </c>
      <c r="T1" s="10" t="s">
        <v>1310</v>
      </c>
      <c r="U1" s="10" t="s">
        <v>1311</v>
      </c>
      <c r="V1" s="10" t="s">
        <v>1312</v>
      </c>
      <c r="W1" s="10" t="s">
        <v>1313</v>
      </c>
      <c r="X1" s="10" t="s">
        <v>1314</v>
      </c>
      <c r="Y1" s="10" t="s">
        <v>1315</v>
      </c>
      <c r="Z1" s="10" t="s">
        <v>1316</v>
      </c>
      <c r="AA1" s="10" t="s">
        <v>1317</v>
      </c>
      <c r="AB1" s="10" t="s">
        <v>1318</v>
      </c>
      <c r="AC1" s="10" t="s">
        <v>1319</v>
      </c>
      <c r="AD1" s="10" t="s">
        <v>1339</v>
      </c>
      <c r="AE1" s="10" t="s">
        <v>1340</v>
      </c>
      <c r="AF1" s="10" t="s">
        <v>1341</v>
      </c>
      <c r="AG1" s="10" t="s">
        <v>1342</v>
      </c>
      <c r="AH1" s="10" t="s">
        <v>1343</v>
      </c>
      <c r="AI1" s="10" t="s">
        <v>1344</v>
      </c>
      <c r="AJ1" s="10" t="s">
        <v>1345</v>
      </c>
      <c r="AK1" s="10" t="s">
        <v>1346</v>
      </c>
      <c r="AM1" s="14"/>
      <c r="AN1" s="14"/>
      <c r="AO1" s="14"/>
      <c r="AP1" s="14"/>
    </row>
    <row r="2" spans="1:89" s="177" customFormat="1" ht="12.6" customHeight="1" x14ac:dyDescent="0.3">
      <c r="A2" s="12" t="str">
        <f>RIGHT(data!$C$97,3)</f>
        <v>125</v>
      </c>
      <c r="B2" s="208" t="str">
        <f>RIGHT(data!$C$96,4)</f>
        <v>2023</v>
      </c>
      <c r="C2" s="12" t="str">
        <f>data!C$55</f>
        <v>6010</v>
      </c>
      <c r="D2" s="12" t="s">
        <v>1140</v>
      </c>
      <c r="E2" s="206">
        <f>ROUND(N(data!C59), 0)</f>
        <v>0</v>
      </c>
      <c r="F2" s="308">
        <f>ROUND(N(data!C60), 2)</f>
        <v>0</v>
      </c>
      <c r="G2" s="206">
        <f>ROUND(N(data!C61), 0)</f>
        <v>0</v>
      </c>
      <c r="H2" s="206">
        <f>ROUND(N(data!C62), 0)</f>
        <v>0</v>
      </c>
      <c r="I2" s="206">
        <f>ROUND(N(data!C63), 0)</f>
        <v>0</v>
      </c>
      <c r="J2" s="206">
        <f>ROUND(N(data!C64), 0)</f>
        <v>0</v>
      </c>
      <c r="K2" s="206">
        <f>ROUND(N(data!C65), 0)</f>
        <v>0</v>
      </c>
      <c r="L2" s="206">
        <f>ROUND(N(data!C66), 0)</f>
        <v>0</v>
      </c>
      <c r="M2" s="206">
        <f>ROUND(N(data!C67), 0)</f>
        <v>0</v>
      </c>
      <c r="N2" s="206">
        <f>ROUND(N(data!C68), 0)</f>
        <v>0</v>
      </c>
      <c r="O2" s="206">
        <f>ROUND(N(data!C69), 0)</f>
        <v>0</v>
      </c>
      <c r="P2" s="206">
        <f>ROUND(N(data!C70), 0)</f>
        <v>0</v>
      </c>
      <c r="Q2" s="206">
        <f>ROUND(N(data!C71), 0)</f>
        <v>0</v>
      </c>
      <c r="R2" s="206">
        <f>ROUND(N(data!C72), 0)</f>
        <v>0</v>
      </c>
      <c r="S2" s="206">
        <f>ROUND(N(data!C73), 0)</f>
        <v>0</v>
      </c>
      <c r="T2" s="206">
        <f>ROUND(N(data!C74), 0)</f>
        <v>0</v>
      </c>
      <c r="U2" s="206">
        <f>ROUND(N(data!C75), 0)</f>
        <v>0</v>
      </c>
      <c r="V2" s="206">
        <f>ROUND(N(data!C76), 0)</f>
        <v>0</v>
      </c>
      <c r="W2" s="206">
        <f>ROUND(N(data!C77), 0)</f>
        <v>0</v>
      </c>
      <c r="X2" s="206">
        <f>ROUND(N(data!C78), 0)</f>
        <v>0</v>
      </c>
      <c r="Y2" s="206">
        <f>ROUND(N(data!C79), 0)</f>
        <v>0</v>
      </c>
      <c r="Z2" s="206">
        <f>ROUND(N(data!C80), 0)</f>
        <v>0</v>
      </c>
      <c r="AA2" s="206">
        <f>ROUND(N(data!C81), 0)</f>
        <v>0</v>
      </c>
      <c r="AB2" s="206">
        <f>ROUND(N(data!C82), 0)</f>
        <v>0</v>
      </c>
      <c r="AC2" s="206">
        <f>ROUND(N(data!C83), 0)</f>
        <v>0</v>
      </c>
      <c r="AD2" s="206">
        <f>ROUND(N(data!C84), 0)</f>
        <v>0</v>
      </c>
      <c r="AE2" s="206">
        <f>ROUND(N(data!C89), 0)</f>
        <v>0</v>
      </c>
      <c r="AF2" s="206">
        <f>ROUND(N(data!C87), 0)</f>
        <v>0</v>
      </c>
      <c r="AG2" s="206">
        <f>ROUND(N(data!C90), 0)</f>
        <v>0</v>
      </c>
      <c r="AH2" s="206">
        <f>ROUND(N(data!C91), 0)</f>
        <v>0</v>
      </c>
      <c r="AI2" s="206">
        <f>ROUND(N(data!C92), 0)</f>
        <v>0</v>
      </c>
      <c r="AJ2" s="206">
        <f>ROUND(N(data!C93), 0)</f>
        <v>0</v>
      </c>
      <c r="AK2" s="308">
        <f>ROUND(N(data!C94), 2)</f>
        <v>0</v>
      </c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  <c r="BM2" s="61"/>
      <c r="BN2" s="61"/>
      <c r="BO2" s="61"/>
      <c r="BP2" s="61"/>
      <c r="BQ2" s="61"/>
      <c r="BR2" s="61"/>
      <c r="BS2" s="61"/>
      <c r="BT2" s="61"/>
      <c r="BU2" s="61"/>
      <c r="BV2" s="61"/>
      <c r="BW2" s="61"/>
      <c r="BX2" s="61"/>
      <c r="BY2" s="61"/>
      <c r="BZ2" s="61"/>
      <c r="CA2" s="61"/>
      <c r="CB2" s="61"/>
      <c r="CC2" s="61"/>
      <c r="CD2" s="61"/>
      <c r="CE2" s="61"/>
      <c r="CF2" s="61"/>
      <c r="CG2" s="61"/>
      <c r="CH2" s="61"/>
      <c r="CI2" s="61"/>
      <c r="CJ2" s="61"/>
      <c r="CK2" s="61"/>
    </row>
    <row r="3" spans="1:89" s="11" customFormat="1" ht="12.6" customHeight="1" x14ac:dyDescent="0.3">
      <c r="A3" s="12" t="str">
        <f>RIGHT(data!$C$97,3)</f>
        <v>125</v>
      </c>
      <c r="B3" s="208" t="str">
        <f>RIGHT(data!$C$96,4)</f>
        <v>2023</v>
      </c>
      <c r="C3" s="12" t="str">
        <f>data!D$55</f>
        <v>6030</v>
      </c>
      <c r="D3" s="12" t="s">
        <v>1140</v>
      </c>
      <c r="E3" s="206">
        <f>ROUND(N(data!D59), 0)</f>
        <v>0</v>
      </c>
      <c r="F3" s="308">
        <f>ROUND(N(data!D60), 2)</f>
        <v>0</v>
      </c>
      <c r="G3" s="206">
        <f>ROUND(N(data!D61), 0)</f>
        <v>0</v>
      </c>
      <c r="H3" s="206">
        <f>ROUND(N(data!D62), 0)</f>
        <v>0</v>
      </c>
      <c r="I3" s="206">
        <f>ROUND(N(data!D63), 0)</f>
        <v>0</v>
      </c>
      <c r="J3" s="206">
        <f>ROUND(N(data!D64), 0)</f>
        <v>0</v>
      </c>
      <c r="K3" s="206">
        <f>ROUND(N(data!D65), 0)</f>
        <v>0</v>
      </c>
      <c r="L3" s="206">
        <f>ROUND(N(data!D66), 0)</f>
        <v>0</v>
      </c>
      <c r="M3" s="206">
        <f>ROUND(N(data!D67), 0)</f>
        <v>0</v>
      </c>
      <c r="N3" s="206">
        <f>ROUND(N(data!D68), 0)</f>
        <v>0</v>
      </c>
      <c r="O3" s="206">
        <f>ROUND(N(data!D69), 0)</f>
        <v>0</v>
      </c>
      <c r="P3" s="206">
        <f>ROUND(N(data!D70), 0)</f>
        <v>0</v>
      </c>
      <c r="Q3" s="206">
        <f>ROUND(N(data!D71), 0)</f>
        <v>0</v>
      </c>
      <c r="R3" s="206">
        <f>ROUND(N(data!D72), 0)</f>
        <v>0</v>
      </c>
      <c r="S3" s="206">
        <f>ROUND(N(data!D73), 0)</f>
        <v>0</v>
      </c>
      <c r="T3" s="206">
        <f>ROUND(N(data!D74), 0)</f>
        <v>0</v>
      </c>
      <c r="U3" s="206">
        <f>ROUND(N(data!D75), 0)</f>
        <v>0</v>
      </c>
      <c r="V3" s="206">
        <f>ROUND(N(data!D76), 0)</f>
        <v>0</v>
      </c>
      <c r="W3" s="206">
        <f>ROUND(N(data!D77), 0)</f>
        <v>0</v>
      </c>
      <c r="X3" s="206">
        <f>ROUND(N(data!D78), 0)</f>
        <v>0</v>
      </c>
      <c r="Y3" s="206">
        <f>ROUND(N(data!D79), 0)</f>
        <v>0</v>
      </c>
      <c r="Z3" s="206">
        <f>ROUND(N(data!D80), 0)</f>
        <v>0</v>
      </c>
      <c r="AA3" s="206">
        <f>ROUND(N(data!D81), 0)</f>
        <v>0</v>
      </c>
      <c r="AB3" s="206">
        <f>ROUND(N(data!D82), 0)</f>
        <v>0</v>
      </c>
      <c r="AC3" s="206">
        <f>ROUND(N(data!D83), 0)</f>
        <v>0</v>
      </c>
      <c r="AD3" s="206">
        <f>ROUND(N(data!D84), 0)</f>
        <v>0</v>
      </c>
      <c r="AE3" s="206">
        <f>ROUND(N(data!D89), 0)</f>
        <v>0</v>
      </c>
      <c r="AF3" s="206">
        <f>ROUND(N(data!D87), 0)</f>
        <v>0</v>
      </c>
      <c r="AG3" s="206">
        <f>ROUND(N(data!D90), 0)</f>
        <v>0</v>
      </c>
      <c r="AH3" s="206">
        <f>ROUND(N(data!D91), 0)</f>
        <v>0</v>
      </c>
      <c r="AI3" s="206">
        <f>ROUND(N(data!D92), 0)</f>
        <v>0</v>
      </c>
      <c r="AJ3" s="206">
        <f>ROUND(N(data!D93), 0)</f>
        <v>0</v>
      </c>
      <c r="AK3" s="308">
        <f>ROUND(N(data!D94), 2)</f>
        <v>0</v>
      </c>
      <c r="AL3" s="61"/>
      <c r="AM3" s="61"/>
      <c r="AN3" s="61"/>
      <c r="AO3" s="61"/>
      <c r="AP3" s="61"/>
      <c r="AQ3" s="61"/>
      <c r="AR3" s="61"/>
      <c r="AS3" s="61"/>
      <c r="AT3" s="61"/>
      <c r="AU3" s="61"/>
      <c r="AV3" s="61"/>
      <c r="AW3" s="61"/>
      <c r="AX3" s="61"/>
      <c r="AY3" s="61"/>
      <c r="AZ3" s="61"/>
      <c r="BA3" s="61"/>
      <c r="BB3" s="61"/>
      <c r="BC3" s="61"/>
      <c r="BD3" s="61"/>
      <c r="BE3" s="61"/>
      <c r="BF3" s="61"/>
      <c r="BG3" s="61"/>
      <c r="BH3" s="61"/>
      <c r="BI3" s="61"/>
      <c r="BJ3" s="61"/>
      <c r="BK3" s="61"/>
      <c r="BL3" s="61"/>
      <c r="BM3" s="61"/>
      <c r="BN3" s="61"/>
      <c r="BO3" s="61"/>
      <c r="BP3" s="61"/>
      <c r="BQ3" s="61"/>
      <c r="BR3" s="61"/>
      <c r="BS3" s="61"/>
      <c r="BT3" s="61"/>
      <c r="BU3" s="61"/>
      <c r="BV3" s="61"/>
      <c r="BW3" s="61"/>
      <c r="BX3" s="61"/>
      <c r="BY3" s="61"/>
      <c r="BZ3" s="61"/>
      <c r="CA3" s="61"/>
      <c r="CB3" s="61"/>
      <c r="CC3" s="61"/>
      <c r="CD3" s="61"/>
      <c r="CE3" s="61"/>
      <c r="CF3" s="61"/>
      <c r="CG3" s="61"/>
      <c r="CH3" s="61"/>
      <c r="CI3" s="61"/>
      <c r="CJ3" s="61"/>
      <c r="CK3" s="61"/>
    </row>
    <row r="4" spans="1:89" s="11" customFormat="1" ht="12.6" customHeight="1" x14ac:dyDescent="0.3">
      <c r="A4" s="12" t="str">
        <f>RIGHT(data!$C$97,3)</f>
        <v>125</v>
      </c>
      <c r="B4" s="208" t="str">
        <f>RIGHT(data!$C$96,4)</f>
        <v>2023</v>
      </c>
      <c r="C4" s="12" t="str">
        <f>data!E$55</f>
        <v>6070</v>
      </c>
      <c r="D4" s="12" t="s">
        <v>1140</v>
      </c>
      <c r="E4" s="206">
        <f>ROUND(N(data!E59), 0)</f>
        <v>1066</v>
      </c>
      <c r="F4" s="308">
        <f>ROUND(N(data!E60), 2)</f>
        <v>16.07</v>
      </c>
      <c r="G4" s="206">
        <f>ROUND(N(data!E61), 0)</f>
        <v>1978737</v>
      </c>
      <c r="H4" s="206">
        <f>ROUND(N(data!E62), 0)</f>
        <v>485590</v>
      </c>
      <c r="I4" s="206">
        <f>ROUND(N(data!E63), 0)</f>
        <v>0</v>
      </c>
      <c r="J4" s="206">
        <f>ROUND(N(data!E64), 0)</f>
        <v>127493</v>
      </c>
      <c r="K4" s="206">
        <f>ROUND(N(data!E65), 0)</f>
        <v>0</v>
      </c>
      <c r="L4" s="206">
        <f>ROUND(N(data!E66), 0)</f>
        <v>712837</v>
      </c>
      <c r="M4" s="206">
        <f>ROUND(N(data!E67), 0)</f>
        <v>234062</v>
      </c>
      <c r="N4" s="206">
        <f>ROUND(N(data!E68), 0)</f>
        <v>0</v>
      </c>
      <c r="O4" s="206">
        <f>ROUND(N(data!E69), 0)</f>
        <v>17873</v>
      </c>
      <c r="P4" s="206">
        <f>ROUND(N(data!E70), 0)</f>
        <v>0</v>
      </c>
      <c r="Q4" s="206">
        <f>ROUND(N(data!E71), 0)</f>
        <v>0</v>
      </c>
      <c r="R4" s="206">
        <f>ROUND(N(data!E72), 0)</f>
        <v>0</v>
      </c>
      <c r="S4" s="206">
        <f>ROUND(N(data!E73), 0)</f>
        <v>0</v>
      </c>
      <c r="T4" s="206">
        <f>ROUND(N(data!E74), 0)</f>
        <v>0</v>
      </c>
      <c r="U4" s="206">
        <f>ROUND(N(data!E75), 0)</f>
        <v>0</v>
      </c>
      <c r="V4" s="206">
        <f>ROUND(N(data!E76), 0)</f>
        <v>0</v>
      </c>
      <c r="W4" s="206">
        <f>ROUND(N(data!E77), 0)</f>
        <v>0</v>
      </c>
      <c r="X4" s="206">
        <f>ROUND(N(data!E78), 0)</f>
        <v>0</v>
      </c>
      <c r="Y4" s="206">
        <f>ROUND(N(data!E79), 0)</f>
        <v>0</v>
      </c>
      <c r="Z4" s="206">
        <f>ROUND(N(data!E80), 0)</f>
        <v>16992</v>
      </c>
      <c r="AA4" s="206">
        <f>ROUND(N(data!E81), 0)</f>
        <v>0</v>
      </c>
      <c r="AB4" s="206">
        <f>ROUND(N(data!E82), 0)</f>
        <v>0</v>
      </c>
      <c r="AC4" s="206">
        <f>ROUND(N(data!E83), 0)</f>
        <v>881</v>
      </c>
      <c r="AD4" s="206">
        <f>ROUND(N(data!E84), 0)</f>
        <v>0</v>
      </c>
      <c r="AE4" s="206">
        <f>ROUND(N(data!E89), 0)</f>
        <v>2691262</v>
      </c>
      <c r="AF4" s="206">
        <f>ROUND(N(data!E87), 0)</f>
        <v>2085604</v>
      </c>
      <c r="AG4" s="206">
        <f>ROUND(N(data!E90), 0)</f>
        <v>11937</v>
      </c>
      <c r="AH4" s="206">
        <f>ROUND(N(data!E91), 0)</f>
        <v>0</v>
      </c>
      <c r="AI4" s="206">
        <f>ROUND(N(data!E92), 0)</f>
        <v>3793</v>
      </c>
      <c r="AJ4" s="206">
        <f>ROUND(N(data!E93), 0)</f>
        <v>16088</v>
      </c>
      <c r="AK4" s="308">
        <f>ROUND(N(data!E94), 2)</f>
        <v>16.07</v>
      </c>
      <c r="AL4" s="61"/>
      <c r="AM4" s="61"/>
      <c r="AN4" s="61"/>
      <c r="AO4" s="61"/>
      <c r="AP4" s="61"/>
      <c r="AQ4" s="61"/>
      <c r="AR4" s="61"/>
      <c r="AS4" s="61"/>
      <c r="AT4" s="61"/>
      <c r="AU4" s="61"/>
      <c r="AV4" s="61"/>
      <c r="AW4" s="61"/>
      <c r="AX4" s="61"/>
      <c r="AY4" s="61"/>
      <c r="AZ4" s="61"/>
      <c r="BA4" s="61"/>
      <c r="BB4" s="61"/>
      <c r="BC4" s="61"/>
      <c r="BD4" s="61"/>
      <c r="BE4" s="61"/>
      <c r="BF4" s="61"/>
      <c r="BG4" s="61"/>
      <c r="BH4" s="61"/>
      <c r="BI4" s="61"/>
      <c r="BJ4" s="61"/>
      <c r="BK4" s="61"/>
      <c r="BL4" s="61"/>
      <c r="BM4" s="61"/>
      <c r="BN4" s="61"/>
      <c r="BO4" s="61"/>
      <c r="BP4" s="61"/>
      <c r="BQ4" s="61"/>
      <c r="BR4" s="61"/>
      <c r="BS4" s="61"/>
      <c r="BT4" s="61"/>
      <c r="BU4" s="61"/>
      <c r="BV4" s="61"/>
      <c r="BW4" s="61"/>
      <c r="BX4" s="61"/>
      <c r="BY4" s="61"/>
      <c r="BZ4" s="61"/>
      <c r="CA4" s="61"/>
      <c r="CB4" s="61"/>
      <c r="CC4" s="61"/>
      <c r="CD4" s="61"/>
      <c r="CE4" s="61"/>
      <c r="CF4" s="61"/>
      <c r="CG4" s="61"/>
      <c r="CH4" s="61"/>
      <c r="CI4" s="61"/>
      <c r="CJ4" s="61"/>
      <c r="CK4" s="61"/>
    </row>
    <row r="5" spans="1:89" s="11" customFormat="1" ht="12.6" customHeight="1" x14ac:dyDescent="0.3">
      <c r="A5" s="12" t="str">
        <f>RIGHT(data!$C$97,3)</f>
        <v>125</v>
      </c>
      <c r="B5" s="208" t="str">
        <f>RIGHT(data!$C$96,4)</f>
        <v>2023</v>
      </c>
      <c r="C5" s="12" t="str">
        <f>data!F$55</f>
        <v>6100</v>
      </c>
      <c r="D5" s="12" t="s">
        <v>1140</v>
      </c>
      <c r="E5" s="206">
        <f>ROUND(N(data!F59), 0)</f>
        <v>0</v>
      </c>
      <c r="F5" s="308">
        <f>ROUND(N(data!F60), 2)</f>
        <v>0</v>
      </c>
      <c r="G5" s="206">
        <f>ROUND(N(data!F61), 0)</f>
        <v>0</v>
      </c>
      <c r="H5" s="206">
        <f>ROUND(N(data!F62), 0)</f>
        <v>0</v>
      </c>
      <c r="I5" s="206">
        <f>ROUND(N(data!F63), 0)</f>
        <v>0</v>
      </c>
      <c r="J5" s="206">
        <f>ROUND(N(data!F64), 0)</f>
        <v>0</v>
      </c>
      <c r="K5" s="206">
        <f>ROUND(N(data!F65), 0)</f>
        <v>0</v>
      </c>
      <c r="L5" s="206">
        <f>ROUND(N(data!F66), 0)</f>
        <v>0</v>
      </c>
      <c r="M5" s="206">
        <f>ROUND(N(data!F67), 0)</f>
        <v>0</v>
      </c>
      <c r="N5" s="206">
        <f>ROUND(N(data!F68), 0)</f>
        <v>0</v>
      </c>
      <c r="O5" s="206">
        <f>ROUND(N(data!F69), 0)</f>
        <v>0</v>
      </c>
      <c r="P5" s="206">
        <f>ROUND(N(data!F70), 0)</f>
        <v>0</v>
      </c>
      <c r="Q5" s="206">
        <f>ROUND(N(data!F71), 0)</f>
        <v>0</v>
      </c>
      <c r="R5" s="206">
        <f>ROUND(N(data!F72), 0)</f>
        <v>0</v>
      </c>
      <c r="S5" s="206">
        <f>ROUND(N(data!F73), 0)</f>
        <v>0</v>
      </c>
      <c r="T5" s="206">
        <f>ROUND(N(data!F74), 0)</f>
        <v>0</v>
      </c>
      <c r="U5" s="206">
        <f>ROUND(N(data!F75), 0)</f>
        <v>0</v>
      </c>
      <c r="V5" s="206">
        <f>ROUND(N(data!F76), 0)</f>
        <v>0</v>
      </c>
      <c r="W5" s="206">
        <f>ROUND(N(data!F77), 0)</f>
        <v>0</v>
      </c>
      <c r="X5" s="206">
        <f>ROUND(N(data!F78), 0)</f>
        <v>0</v>
      </c>
      <c r="Y5" s="206">
        <f>ROUND(N(data!F79), 0)</f>
        <v>0</v>
      </c>
      <c r="Z5" s="206">
        <f>ROUND(N(data!F80), 0)</f>
        <v>0</v>
      </c>
      <c r="AA5" s="206">
        <f>ROUND(N(data!F81), 0)</f>
        <v>0</v>
      </c>
      <c r="AB5" s="206">
        <f>ROUND(N(data!F82), 0)</f>
        <v>0</v>
      </c>
      <c r="AC5" s="206">
        <f>ROUND(N(data!F83), 0)</f>
        <v>0</v>
      </c>
      <c r="AD5" s="206">
        <f>ROUND(N(data!F84), 0)</f>
        <v>0</v>
      </c>
      <c r="AE5" s="206">
        <f>ROUND(N(data!F89), 0)</f>
        <v>0</v>
      </c>
      <c r="AF5" s="206">
        <f>ROUND(N(data!F87), 0)</f>
        <v>0</v>
      </c>
      <c r="AG5" s="206">
        <f>ROUND(N(data!F90), 0)</f>
        <v>0</v>
      </c>
      <c r="AH5" s="206">
        <f>ROUND(N(data!F91), 0)</f>
        <v>0</v>
      </c>
      <c r="AI5" s="206">
        <f>ROUND(N(data!F92), 0)</f>
        <v>0</v>
      </c>
      <c r="AJ5" s="206">
        <f>ROUND(N(data!F93), 0)</f>
        <v>0</v>
      </c>
      <c r="AK5" s="308">
        <f>ROUND(N(data!F94), 2)</f>
        <v>0</v>
      </c>
      <c r="AL5" s="61"/>
      <c r="AM5" s="61"/>
      <c r="AN5" s="61"/>
      <c r="AO5" s="61"/>
      <c r="AP5" s="61"/>
      <c r="AQ5" s="61"/>
      <c r="AR5" s="61"/>
      <c r="AS5" s="61"/>
      <c r="AT5" s="61"/>
      <c r="AU5" s="61"/>
      <c r="AV5" s="61"/>
      <c r="AW5" s="61"/>
      <c r="AX5" s="61"/>
      <c r="AY5" s="61"/>
      <c r="AZ5" s="61"/>
      <c r="BA5" s="61"/>
      <c r="BB5" s="61"/>
      <c r="BC5" s="61"/>
      <c r="BD5" s="61"/>
      <c r="BE5" s="61"/>
      <c r="BF5" s="61"/>
      <c r="BG5" s="61"/>
      <c r="BH5" s="61"/>
      <c r="BI5" s="61"/>
      <c r="BJ5" s="61"/>
      <c r="BK5" s="61"/>
      <c r="BL5" s="61"/>
      <c r="BM5" s="61"/>
      <c r="BN5" s="61"/>
      <c r="BO5" s="61"/>
      <c r="BP5" s="61"/>
      <c r="BQ5" s="61"/>
      <c r="BR5" s="61"/>
      <c r="BS5" s="61"/>
      <c r="BT5" s="61"/>
      <c r="BU5" s="61"/>
      <c r="BV5" s="61"/>
      <c r="BW5" s="61"/>
      <c r="BX5" s="61"/>
      <c r="BY5" s="61"/>
      <c r="BZ5" s="61"/>
      <c r="CA5" s="61"/>
      <c r="CB5" s="61"/>
      <c r="CC5" s="61"/>
      <c r="CD5" s="61"/>
      <c r="CE5" s="61"/>
      <c r="CF5" s="61"/>
      <c r="CG5" s="61"/>
      <c r="CH5" s="61"/>
      <c r="CI5" s="61"/>
      <c r="CJ5" s="61"/>
      <c r="CK5" s="61"/>
    </row>
    <row r="6" spans="1:89" s="11" customFormat="1" ht="12.6" customHeight="1" x14ac:dyDescent="0.3">
      <c r="A6" s="12" t="str">
        <f>RIGHT(data!$C$97,3)</f>
        <v>125</v>
      </c>
      <c r="B6" s="208" t="str">
        <f>RIGHT(data!$C$96,4)</f>
        <v>2023</v>
      </c>
      <c r="C6" s="12" t="str">
        <f>data!G$55</f>
        <v>6120</v>
      </c>
      <c r="D6" s="12" t="s">
        <v>1140</v>
      </c>
      <c r="E6" s="206">
        <f>ROUND(N(data!G59), 0)</f>
        <v>0</v>
      </c>
      <c r="F6" s="308">
        <f>ROUND(N(data!G60), 2)</f>
        <v>0</v>
      </c>
      <c r="G6" s="206">
        <f>ROUND(N(data!G61), 0)</f>
        <v>0</v>
      </c>
      <c r="H6" s="206">
        <f>ROUND(N(data!G62), 0)</f>
        <v>0</v>
      </c>
      <c r="I6" s="206">
        <f>ROUND(N(data!G63), 0)</f>
        <v>0</v>
      </c>
      <c r="J6" s="206">
        <f>ROUND(N(data!G64), 0)</f>
        <v>0</v>
      </c>
      <c r="K6" s="206">
        <f>ROUND(N(data!G65), 0)</f>
        <v>0</v>
      </c>
      <c r="L6" s="206">
        <f>ROUND(N(data!G66), 0)</f>
        <v>0</v>
      </c>
      <c r="M6" s="206">
        <f>ROUND(N(data!G67), 0)</f>
        <v>0</v>
      </c>
      <c r="N6" s="206">
        <f>ROUND(N(data!G68), 0)</f>
        <v>0</v>
      </c>
      <c r="O6" s="206">
        <f>ROUND(N(data!G69), 0)</f>
        <v>0</v>
      </c>
      <c r="P6" s="206">
        <f>ROUND(N(data!G70), 0)</f>
        <v>0</v>
      </c>
      <c r="Q6" s="206">
        <f>ROUND(N(data!G71), 0)</f>
        <v>0</v>
      </c>
      <c r="R6" s="206">
        <f>ROUND(N(data!G72), 0)</f>
        <v>0</v>
      </c>
      <c r="S6" s="206">
        <f>ROUND(N(data!G73), 0)</f>
        <v>0</v>
      </c>
      <c r="T6" s="206">
        <f>ROUND(N(data!G74), 0)</f>
        <v>0</v>
      </c>
      <c r="U6" s="206">
        <f>ROUND(N(data!G75), 0)</f>
        <v>0</v>
      </c>
      <c r="V6" s="206">
        <f>ROUND(N(data!G76), 0)</f>
        <v>0</v>
      </c>
      <c r="W6" s="206">
        <f>ROUND(N(data!G77), 0)</f>
        <v>0</v>
      </c>
      <c r="X6" s="206">
        <f>ROUND(N(data!G78), 0)</f>
        <v>0</v>
      </c>
      <c r="Y6" s="206">
        <f>ROUND(N(data!G79), 0)</f>
        <v>0</v>
      </c>
      <c r="Z6" s="206">
        <f>ROUND(N(data!G80), 0)</f>
        <v>0</v>
      </c>
      <c r="AA6" s="206">
        <f>ROUND(N(data!G81), 0)</f>
        <v>0</v>
      </c>
      <c r="AB6" s="206">
        <f>ROUND(N(data!G82), 0)</f>
        <v>0</v>
      </c>
      <c r="AC6" s="206">
        <f>ROUND(N(data!G83), 0)</f>
        <v>0</v>
      </c>
      <c r="AD6" s="206">
        <f>ROUND(N(data!G84), 0)</f>
        <v>0</v>
      </c>
      <c r="AE6" s="206">
        <f>ROUND(N(data!G89), 0)</f>
        <v>0</v>
      </c>
      <c r="AF6" s="206">
        <f>ROUND(N(data!G87), 0)</f>
        <v>0</v>
      </c>
      <c r="AG6" s="206">
        <f>ROUND(N(data!G90), 0)</f>
        <v>0</v>
      </c>
      <c r="AH6" s="206">
        <f>ROUND(N(data!G91), 0)</f>
        <v>0</v>
      </c>
      <c r="AI6" s="206">
        <f>ROUND(N(data!G92), 0)</f>
        <v>0</v>
      </c>
      <c r="AJ6" s="206">
        <f>ROUND(N(data!G93), 0)</f>
        <v>0</v>
      </c>
      <c r="AK6" s="308">
        <f>ROUND(N(data!G94), 2)</f>
        <v>0</v>
      </c>
      <c r="AL6" s="61"/>
      <c r="AM6" s="61"/>
      <c r="AN6" s="61"/>
      <c r="AO6" s="61"/>
      <c r="AP6" s="61"/>
      <c r="AQ6" s="61"/>
      <c r="AR6" s="61"/>
      <c r="AS6" s="61"/>
      <c r="AT6" s="61"/>
      <c r="AU6" s="61"/>
      <c r="AV6" s="61"/>
      <c r="AW6" s="61"/>
      <c r="AX6" s="61"/>
      <c r="AY6" s="61"/>
      <c r="AZ6" s="61"/>
      <c r="BA6" s="61"/>
      <c r="BB6" s="61"/>
      <c r="BC6" s="61"/>
      <c r="BD6" s="61"/>
      <c r="BE6" s="61"/>
      <c r="BF6" s="61"/>
      <c r="BG6" s="61"/>
      <c r="BH6" s="61"/>
      <c r="BI6" s="61"/>
      <c r="BJ6" s="61"/>
      <c r="BK6" s="61"/>
      <c r="BL6" s="61"/>
      <c r="BM6" s="61"/>
      <c r="BN6" s="61"/>
      <c r="BO6" s="61"/>
      <c r="BP6" s="61"/>
      <c r="BQ6" s="61"/>
      <c r="BR6" s="61"/>
      <c r="BS6" s="61"/>
      <c r="BT6" s="61"/>
      <c r="BU6" s="61"/>
      <c r="BV6" s="61"/>
      <c r="BW6" s="61"/>
      <c r="BX6" s="61"/>
      <c r="BY6" s="61"/>
      <c r="BZ6" s="61"/>
      <c r="CA6" s="61"/>
      <c r="CB6" s="61"/>
      <c r="CC6" s="61"/>
      <c r="CD6" s="61"/>
      <c r="CE6" s="61"/>
      <c r="CF6" s="61"/>
      <c r="CG6" s="61"/>
      <c r="CH6" s="61"/>
      <c r="CI6" s="61"/>
      <c r="CJ6" s="61"/>
      <c r="CK6" s="61"/>
    </row>
    <row r="7" spans="1:89" s="11" customFormat="1" ht="12.6" customHeight="1" x14ac:dyDescent="0.3">
      <c r="A7" s="12" t="str">
        <f>RIGHT(data!$C$97,3)</f>
        <v>125</v>
      </c>
      <c r="B7" s="208" t="str">
        <f>RIGHT(data!$C$96,4)</f>
        <v>2023</v>
      </c>
      <c r="C7" s="12" t="str">
        <f>data!H$55</f>
        <v>6140</v>
      </c>
      <c r="D7" s="12" t="s">
        <v>1140</v>
      </c>
      <c r="E7" s="206">
        <f>ROUND(N(data!H59), 0)</f>
        <v>0</v>
      </c>
      <c r="F7" s="308">
        <f>ROUND(N(data!H60), 2)</f>
        <v>0</v>
      </c>
      <c r="G7" s="206">
        <f>ROUND(N(data!H61), 0)</f>
        <v>0</v>
      </c>
      <c r="H7" s="206">
        <f>ROUND(N(data!H62), 0)</f>
        <v>0</v>
      </c>
      <c r="I7" s="206">
        <f>ROUND(N(data!H63), 0)</f>
        <v>0</v>
      </c>
      <c r="J7" s="206">
        <f>ROUND(N(data!H64), 0)</f>
        <v>0</v>
      </c>
      <c r="K7" s="206">
        <f>ROUND(N(data!H65), 0)</f>
        <v>0</v>
      </c>
      <c r="L7" s="206">
        <f>ROUND(N(data!H66), 0)</f>
        <v>0</v>
      </c>
      <c r="M7" s="206">
        <f>ROUND(N(data!H67), 0)</f>
        <v>0</v>
      </c>
      <c r="N7" s="206">
        <f>ROUND(N(data!H68), 0)</f>
        <v>0</v>
      </c>
      <c r="O7" s="206">
        <f>ROUND(N(data!H69), 0)</f>
        <v>0</v>
      </c>
      <c r="P7" s="206">
        <f>ROUND(N(data!H70), 0)</f>
        <v>0</v>
      </c>
      <c r="Q7" s="206">
        <f>ROUND(N(data!H71), 0)</f>
        <v>0</v>
      </c>
      <c r="R7" s="206">
        <f>ROUND(N(data!H72), 0)</f>
        <v>0</v>
      </c>
      <c r="S7" s="206">
        <f>ROUND(N(data!H73), 0)</f>
        <v>0</v>
      </c>
      <c r="T7" s="206">
        <f>ROUND(N(data!H74), 0)</f>
        <v>0</v>
      </c>
      <c r="U7" s="206">
        <f>ROUND(N(data!H75), 0)</f>
        <v>0</v>
      </c>
      <c r="V7" s="206">
        <f>ROUND(N(data!H76), 0)</f>
        <v>0</v>
      </c>
      <c r="W7" s="206">
        <f>ROUND(N(data!H77), 0)</f>
        <v>0</v>
      </c>
      <c r="X7" s="206">
        <f>ROUND(N(data!H78), 0)</f>
        <v>0</v>
      </c>
      <c r="Y7" s="206">
        <f>ROUND(N(data!H79), 0)</f>
        <v>0</v>
      </c>
      <c r="Z7" s="206">
        <f>ROUND(N(data!H80), 0)</f>
        <v>0</v>
      </c>
      <c r="AA7" s="206">
        <f>ROUND(N(data!H81), 0)</f>
        <v>0</v>
      </c>
      <c r="AB7" s="206">
        <f>ROUND(N(data!H82), 0)</f>
        <v>0</v>
      </c>
      <c r="AC7" s="206">
        <f>ROUND(N(data!H83), 0)</f>
        <v>0</v>
      </c>
      <c r="AD7" s="206">
        <f>ROUND(N(data!H84), 0)</f>
        <v>0</v>
      </c>
      <c r="AE7" s="206">
        <f>ROUND(N(data!H89), 0)</f>
        <v>0</v>
      </c>
      <c r="AF7" s="206">
        <f>ROUND(N(data!H87), 0)</f>
        <v>0</v>
      </c>
      <c r="AG7" s="206">
        <f>ROUND(N(data!H90), 0)</f>
        <v>0</v>
      </c>
      <c r="AH7" s="206">
        <f>ROUND(N(data!H91), 0)</f>
        <v>0</v>
      </c>
      <c r="AI7" s="206">
        <f>ROUND(N(data!H92), 0)</f>
        <v>0</v>
      </c>
      <c r="AJ7" s="206">
        <f>ROUND(N(data!H93), 0)</f>
        <v>0</v>
      </c>
      <c r="AK7" s="308">
        <f>ROUND(N(data!H94), 2)</f>
        <v>0</v>
      </c>
      <c r="AL7" s="61"/>
      <c r="AM7" s="61"/>
      <c r="AN7" s="61"/>
      <c r="AO7" s="61"/>
      <c r="AP7" s="61"/>
      <c r="AQ7" s="61"/>
      <c r="AR7" s="61"/>
      <c r="AS7" s="61"/>
      <c r="AT7" s="61"/>
      <c r="AU7" s="61"/>
      <c r="AV7" s="61"/>
      <c r="AW7" s="61"/>
      <c r="AX7" s="61"/>
      <c r="AY7" s="61"/>
      <c r="AZ7" s="61"/>
      <c r="BA7" s="61"/>
      <c r="BB7" s="61"/>
      <c r="BC7" s="61"/>
      <c r="BD7" s="61"/>
      <c r="BE7" s="61"/>
      <c r="BF7" s="61"/>
      <c r="BG7" s="61"/>
      <c r="BH7" s="61"/>
      <c r="BI7" s="61"/>
      <c r="BJ7" s="61"/>
      <c r="BK7" s="61"/>
      <c r="BL7" s="61"/>
      <c r="BM7" s="61"/>
      <c r="BN7" s="61"/>
      <c r="BO7" s="61"/>
      <c r="BP7" s="61"/>
      <c r="BQ7" s="61"/>
      <c r="BR7" s="61"/>
      <c r="BS7" s="61"/>
      <c r="BT7" s="61"/>
      <c r="BU7" s="61"/>
      <c r="BV7" s="61"/>
      <c r="BW7" s="61"/>
      <c r="BX7" s="61"/>
      <c r="BY7" s="61"/>
      <c r="BZ7" s="61"/>
      <c r="CA7" s="61"/>
      <c r="CB7" s="61"/>
      <c r="CC7" s="61"/>
      <c r="CD7" s="61"/>
      <c r="CE7" s="61"/>
      <c r="CF7" s="61"/>
      <c r="CG7" s="61"/>
      <c r="CH7" s="61"/>
      <c r="CI7" s="61"/>
      <c r="CJ7" s="61"/>
      <c r="CK7" s="61"/>
    </row>
    <row r="8" spans="1:89" s="11" customFormat="1" ht="12.6" customHeight="1" x14ac:dyDescent="0.3">
      <c r="A8" s="12" t="str">
        <f>RIGHT(data!$C$97,3)</f>
        <v>125</v>
      </c>
      <c r="B8" s="208" t="str">
        <f>RIGHT(data!$C$96,4)</f>
        <v>2023</v>
      </c>
      <c r="C8" s="12" t="str">
        <f>data!I$55</f>
        <v>6150</v>
      </c>
      <c r="D8" s="12" t="s">
        <v>1140</v>
      </c>
      <c r="E8" s="206">
        <f>ROUND(N(data!I59), 0)</f>
        <v>0</v>
      </c>
      <c r="F8" s="308">
        <f>ROUND(N(data!I60), 2)</f>
        <v>0</v>
      </c>
      <c r="G8" s="206">
        <f>ROUND(N(data!I61), 0)</f>
        <v>0</v>
      </c>
      <c r="H8" s="206">
        <f>ROUND(N(data!I62), 0)</f>
        <v>0</v>
      </c>
      <c r="I8" s="206">
        <f>ROUND(N(data!I63), 0)</f>
        <v>0</v>
      </c>
      <c r="J8" s="206">
        <f>ROUND(N(data!I64), 0)</f>
        <v>0</v>
      </c>
      <c r="K8" s="206">
        <f>ROUND(N(data!I65), 0)</f>
        <v>0</v>
      </c>
      <c r="L8" s="206">
        <f>ROUND(N(data!I66), 0)</f>
        <v>0</v>
      </c>
      <c r="M8" s="206">
        <f>ROUND(N(data!I67), 0)</f>
        <v>0</v>
      </c>
      <c r="N8" s="206">
        <f>ROUND(N(data!I68), 0)</f>
        <v>0</v>
      </c>
      <c r="O8" s="206">
        <f>ROUND(N(data!I69), 0)</f>
        <v>0</v>
      </c>
      <c r="P8" s="206">
        <f>ROUND(N(data!I70), 0)</f>
        <v>0</v>
      </c>
      <c r="Q8" s="206">
        <f>ROUND(N(data!I71), 0)</f>
        <v>0</v>
      </c>
      <c r="R8" s="206">
        <f>ROUND(N(data!I72), 0)</f>
        <v>0</v>
      </c>
      <c r="S8" s="206">
        <f>ROUND(N(data!I73), 0)</f>
        <v>0</v>
      </c>
      <c r="T8" s="206">
        <f>ROUND(N(data!I74), 0)</f>
        <v>0</v>
      </c>
      <c r="U8" s="206">
        <f>ROUND(N(data!I75), 0)</f>
        <v>0</v>
      </c>
      <c r="V8" s="206">
        <f>ROUND(N(data!I76), 0)</f>
        <v>0</v>
      </c>
      <c r="W8" s="206">
        <f>ROUND(N(data!I77), 0)</f>
        <v>0</v>
      </c>
      <c r="X8" s="206">
        <f>ROUND(N(data!I78), 0)</f>
        <v>0</v>
      </c>
      <c r="Y8" s="206">
        <f>ROUND(N(data!I79), 0)</f>
        <v>0</v>
      </c>
      <c r="Z8" s="206">
        <f>ROUND(N(data!I80), 0)</f>
        <v>0</v>
      </c>
      <c r="AA8" s="206">
        <f>ROUND(N(data!I81), 0)</f>
        <v>0</v>
      </c>
      <c r="AB8" s="206">
        <f>ROUND(N(data!I82), 0)</f>
        <v>0</v>
      </c>
      <c r="AC8" s="206">
        <f>ROUND(N(data!I83), 0)</f>
        <v>0</v>
      </c>
      <c r="AD8" s="206">
        <f>ROUND(N(data!I84), 0)</f>
        <v>0</v>
      </c>
      <c r="AE8" s="206">
        <f>ROUND(N(data!I89), 0)</f>
        <v>0</v>
      </c>
      <c r="AF8" s="206">
        <f>ROUND(N(data!I87), 0)</f>
        <v>0</v>
      </c>
      <c r="AG8" s="206">
        <f>ROUND(N(data!I90), 0)</f>
        <v>0</v>
      </c>
      <c r="AH8" s="206">
        <f>ROUND(N(data!I91), 0)</f>
        <v>0</v>
      </c>
      <c r="AI8" s="206">
        <f>ROUND(N(data!I92), 0)</f>
        <v>0</v>
      </c>
      <c r="AJ8" s="206">
        <f>ROUND(N(data!I93), 0)</f>
        <v>0</v>
      </c>
      <c r="AK8" s="308">
        <f>ROUND(N(data!I94), 2)</f>
        <v>0</v>
      </c>
      <c r="AL8" s="61"/>
      <c r="AM8" s="61"/>
      <c r="AN8" s="61"/>
      <c r="AO8" s="61"/>
      <c r="AP8" s="61"/>
      <c r="AQ8" s="61"/>
      <c r="AR8" s="61"/>
      <c r="AS8" s="61"/>
      <c r="AT8" s="61"/>
      <c r="AU8" s="61"/>
      <c r="AV8" s="61"/>
      <c r="AW8" s="61"/>
      <c r="AX8" s="61"/>
      <c r="AY8" s="61"/>
      <c r="AZ8" s="61"/>
      <c r="BA8" s="61"/>
      <c r="BB8" s="61"/>
      <c r="BC8" s="61"/>
      <c r="BD8" s="61"/>
      <c r="BE8" s="61"/>
      <c r="BF8" s="61"/>
      <c r="BG8" s="61"/>
      <c r="BH8" s="61"/>
      <c r="BI8" s="61"/>
      <c r="BJ8" s="61"/>
      <c r="BK8" s="61"/>
      <c r="BL8" s="61"/>
      <c r="BM8" s="61"/>
      <c r="BN8" s="61"/>
      <c r="BO8" s="61"/>
      <c r="BP8" s="61"/>
      <c r="BQ8" s="61"/>
      <c r="BR8" s="61"/>
      <c r="BS8" s="61"/>
      <c r="BT8" s="61"/>
      <c r="BU8" s="61"/>
      <c r="BV8" s="61"/>
      <c r="BW8" s="61"/>
      <c r="BX8" s="61"/>
      <c r="BY8" s="61"/>
      <c r="BZ8" s="61"/>
      <c r="CA8" s="61"/>
      <c r="CB8" s="61"/>
      <c r="CC8" s="61"/>
      <c r="CD8" s="61"/>
      <c r="CE8" s="61"/>
      <c r="CF8" s="61"/>
      <c r="CG8" s="61"/>
      <c r="CH8" s="61"/>
      <c r="CI8" s="61"/>
      <c r="CJ8" s="61"/>
      <c r="CK8" s="61"/>
    </row>
    <row r="9" spans="1:89" s="11" customFormat="1" ht="12.6" customHeight="1" x14ac:dyDescent="0.3">
      <c r="A9" s="12" t="str">
        <f>RIGHT(data!$C$97,3)</f>
        <v>125</v>
      </c>
      <c r="B9" s="208" t="str">
        <f>RIGHT(data!$C$96,4)</f>
        <v>2023</v>
      </c>
      <c r="C9" s="12" t="str">
        <f>data!J$55</f>
        <v>6170</v>
      </c>
      <c r="D9" s="12" t="s">
        <v>1140</v>
      </c>
      <c r="E9" s="206">
        <f>ROUND(N(data!J59), 0)</f>
        <v>551</v>
      </c>
      <c r="F9" s="308">
        <f>ROUND(N(data!J60), 2)</f>
        <v>0</v>
      </c>
      <c r="G9" s="206">
        <f>ROUND(N(data!J61), 0)</f>
        <v>0</v>
      </c>
      <c r="H9" s="206">
        <f>ROUND(N(data!J62), 0)</f>
        <v>0</v>
      </c>
      <c r="I9" s="206">
        <f>ROUND(N(data!J63), 0)</f>
        <v>0</v>
      </c>
      <c r="J9" s="206">
        <f>ROUND(N(data!J64), 0)</f>
        <v>0</v>
      </c>
      <c r="K9" s="206">
        <f>ROUND(N(data!J65), 0)</f>
        <v>0</v>
      </c>
      <c r="L9" s="206">
        <f>ROUND(N(data!J66), 0)</f>
        <v>0</v>
      </c>
      <c r="M9" s="206">
        <f>ROUND(N(data!J67), 0)</f>
        <v>3529</v>
      </c>
      <c r="N9" s="206">
        <f>ROUND(N(data!J68), 0)</f>
        <v>0</v>
      </c>
      <c r="O9" s="206">
        <f>ROUND(N(data!J69), 0)</f>
        <v>0</v>
      </c>
      <c r="P9" s="206">
        <f>ROUND(N(data!J70), 0)</f>
        <v>0</v>
      </c>
      <c r="Q9" s="206">
        <f>ROUND(N(data!J71), 0)</f>
        <v>0</v>
      </c>
      <c r="R9" s="206">
        <f>ROUND(N(data!J72), 0)</f>
        <v>0</v>
      </c>
      <c r="S9" s="206">
        <f>ROUND(N(data!J73), 0)</f>
        <v>0</v>
      </c>
      <c r="T9" s="206">
        <f>ROUND(N(data!J74), 0)</f>
        <v>0</v>
      </c>
      <c r="U9" s="206">
        <f>ROUND(N(data!J75), 0)</f>
        <v>0</v>
      </c>
      <c r="V9" s="206">
        <f>ROUND(N(data!J76), 0)</f>
        <v>0</v>
      </c>
      <c r="W9" s="206">
        <f>ROUND(N(data!J77), 0)</f>
        <v>0</v>
      </c>
      <c r="X9" s="206">
        <f>ROUND(N(data!J78), 0)</f>
        <v>0</v>
      </c>
      <c r="Y9" s="206">
        <f>ROUND(N(data!J79), 0)</f>
        <v>0</v>
      </c>
      <c r="Z9" s="206">
        <f>ROUND(N(data!J80), 0)</f>
        <v>0</v>
      </c>
      <c r="AA9" s="206">
        <f>ROUND(N(data!J81), 0)</f>
        <v>0</v>
      </c>
      <c r="AB9" s="206">
        <f>ROUND(N(data!J82), 0)</f>
        <v>0</v>
      </c>
      <c r="AC9" s="206">
        <f>ROUND(N(data!J83), 0)</f>
        <v>0</v>
      </c>
      <c r="AD9" s="206">
        <f>ROUND(N(data!J84), 0)</f>
        <v>0</v>
      </c>
      <c r="AE9" s="206">
        <f>ROUND(N(data!J89), 0)</f>
        <v>1266388</v>
      </c>
      <c r="AF9" s="206">
        <f>ROUND(N(data!J87), 0)</f>
        <v>1252873</v>
      </c>
      <c r="AG9" s="206">
        <f>ROUND(N(data!J90), 0)</f>
        <v>180</v>
      </c>
      <c r="AH9" s="206">
        <f>ROUND(N(data!J91), 0)</f>
        <v>0</v>
      </c>
      <c r="AI9" s="206">
        <f>ROUND(N(data!J92), 0)</f>
        <v>236</v>
      </c>
      <c r="AJ9" s="206">
        <f>ROUND(N(data!J93), 0)</f>
        <v>0</v>
      </c>
      <c r="AK9" s="308">
        <f>ROUND(N(data!J94), 2)</f>
        <v>0</v>
      </c>
      <c r="AL9" s="61"/>
      <c r="AM9" s="61"/>
      <c r="AN9" s="61"/>
      <c r="AO9" s="61"/>
      <c r="AP9" s="61"/>
      <c r="AQ9" s="61"/>
      <c r="AR9" s="61"/>
      <c r="AS9" s="61"/>
      <c r="AT9" s="61"/>
      <c r="AU9" s="61"/>
      <c r="AV9" s="61"/>
      <c r="AW9" s="61"/>
      <c r="AX9" s="61"/>
      <c r="AY9" s="61"/>
      <c r="AZ9" s="61"/>
      <c r="BA9" s="61"/>
      <c r="BB9" s="61"/>
      <c r="BC9" s="61"/>
      <c r="BD9" s="61"/>
      <c r="BE9" s="61"/>
      <c r="BF9" s="61"/>
      <c r="BG9" s="61"/>
      <c r="BH9" s="61"/>
      <c r="BI9" s="61"/>
      <c r="BJ9" s="61"/>
      <c r="BK9" s="61"/>
      <c r="BL9" s="61"/>
      <c r="BM9" s="61"/>
      <c r="BN9" s="61"/>
      <c r="BO9" s="61"/>
      <c r="BP9" s="61"/>
      <c r="BQ9" s="61"/>
      <c r="BR9" s="61"/>
      <c r="BS9" s="61"/>
      <c r="BT9" s="61"/>
      <c r="BU9" s="61"/>
      <c r="BV9" s="61"/>
      <c r="BW9" s="61"/>
      <c r="BX9" s="61"/>
      <c r="BY9" s="61"/>
      <c r="BZ9" s="61"/>
      <c r="CA9" s="61"/>
      <c r="CB9" s="61"/>
      <c r="CC9" s="61"/>
      <c r="CD9" s="61"/>
      <c r="CE9" s="61"/>
      <c r="CF9" s="61"/>
      <c r="CG9" s="61"/>
      <c r="CH9" s="61"/>
      <c r="CI9" s="61"/>
      <c r="CJ9" s="61"/>
      <c r="CK9" s="61"/>
    </row>
    <row r="10" spans="1:89" s="11" customFormat="1" ht="12.6" customHeight="1" x14ac:dyDescent="0.3">
      <c r="A10" s="12" t="str">
        <f>RIGHT(data!$C$97,3)</f>
        <v>125</v>
      </c>
      <c r="B10" s="208" t="str">
        <f>RIGHT(data!$C$96,4)</f>
        <v>2023</v>
      </c>
      <c r="C10" s="12" t="str">
        <f>data!K$55</f>
        <v>6200</v>
      </c>
      <c r="D10" s="12" t="s">
        <v>1140</v>
      </c>
      <c r="E10" s="206">
        <f>ROUND(N(data!K59), 0)</f>
        <v>0</v>
      </c>
      <c r="F10" s="308">
        <f>ROUND(N(data!K60), 2)</f>
        <v>0</v>
      </c>
      <c r="G10" s="206">
        <f>ROUND(N(data!K61), 0)</f>
        <v>0</v>
      </c>
      <c r="H10" s="206">
        <f>ROUND(N(data!K62), 0)</f>
        <v>0</v>
      </c>
      <c r="I10" s="206">
        <f>ROUND(N(data!K63), 0)</f>
        <v>0</v>
      </c>
      <c r="J10" s="206">
        <f>ROUND(N(data!K64), 0)</f>
        <v>0</v>
      </c>
      <c r="K10" s="206">
        <f>ROUND(N(data!K65), 0)</f>
        <v>0</v>
      </c>
      <c r="L10" s="206">
        <f>ROUND(N(data!K66), 0)</f>
        <v>0</v>
      </c>
      <c r="M10" s="206">
        <f>ROUND(N(data!K67), 0)</f>
        <v>0</v>
      </c>
      <c r="N10" s="206">
        <f>ROUND(N(data!K68), 0)</f>
        <v>0</v>
      </c>
      <c r="O10" s="206">
        <f>ROUND(N(data!K69), 0)</f>
        <v>0</v>
      </c>
      <c r="P10" s="206">
        <f>ROUND(N(data!K70), 0)</f>
        <v>0</v>
      </c>
      <c r="Q10" s="206">
        <f>ROUND(N(data!K71), 0)</f>
        <v>0</v>
      </c>
      <c r="R10" s="206">
        <f>ROUND(N(data!K72), 0)</f>
        <v>0</v>
      </c>
      <c r="S10" s="206">
        <f>ROUND(N(data!K73), 0)</f>
        <v>0</v>
      </c>
      <c r="T10" s="206">
        <f>ROUND(N(data!K74), 0)</f>
        <v>0</v>
      </c>
      <c r="U10" s="206">
        <f>ROUND(N(data!K75), 0)</f>
        <v>0</v>
      </c>
      <c r="V10" s="206">
        <f>ROUND(N(data!K76), 0)</f>
        <v>0</v>
      </c>
      <c r="W10" s="206">
        <f>ROUND(N(data!K77), 0)</f>
        <v>0</v>
      </c>
      <c r="X10" s="206">
        <f>ROUND(N(data!K78), 0)</f>
        <v>0</v>
      </c>
      <c r="Y10" s="206">
        <f>ROUND(N(data!K79), 0)</f>
        <v>0</v>
      </c>
      <c r="Z10" s="206">
        <f>ROUND(N(data!K80), 0)</f>
        <v>0</v>
      </c>
      <c r="AA10" s="206">
        <f>ROUND(N(data!K81), 0)</f>
        <v>0</v>
      </c>
      <c r="AB10" s="206">
        <f>ROUND(N(data!K82), 0)</f>
        <v>0</v>
      </c>
      <c r="AC10" s="206">
        <f>ROUND(N(data!K83), 0)</f>
        <v>0</v>
      </c>
      <c r="AD10" s="206">
        <f>ROUND(N(data!K84), 0)</f>
        <v>0</v>
      </c>
      <c r="AE10" s="206">
        <f>ROUND(N(data!K89), 0)</f>
        <v>0</v>
      </c>
      <c r="AF10" s="206">
        <f>ROUND(N(data!K87), 0)</f>
        <v>0</v>
      </c>
      <c r="AG10" s="206">
        <f>ROUND(N(data!K90), 0)</f>
        <v>0</v>
      </c>
      <c r="AH10" s="206">
        <f>ROUND(N(data!K91), 0)</f>
        <v>0</v>
      </c>
      <c r="AI10" s="206">
        <f>ROUND(N(data!K92), 0)</f>
        <v>0</v>
      </c>
      <c r="AJ10" s="206">
        <f>ROUND(N(data!K93), 0)</f>
        <v>0</v>
      </c>
      <c r="AK10" s="308">
        <f>ROUND(N(data!K94), 2)</f>
        <v>0</v>
      </c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1"/>
      <c r="BH10" s="61"/>
      <c r="BI10" s="61"/>
      <c r="BJ10" s="61"/>
      <c r="BK10" s="61"/>
      <c r="BL10" s="61"/>
      <c r="BM10" s="61"/>
      <c r="BN10" s="61"/>
      <c r="BO10" s="61"/>
      <c r="BP10" s="61"/>
      <c r="BQ10" s="61"/>
      <c r="BR10" s="61"/>
      <c r="BS10" s="61"/>
      <c r="BT10" s="61"/>
      <c r="BU10" s="61"/>
      <c r="BV10" s="61"/>
      <c r="BW10" s="61"/>
      <c r="BX10" s="61"/>
      <c r="BY10" s="61"/>
      <c r="BZ10" s="61"/>
      <c r="CA10" s="61"/>
      <c r="CB10" s="61"/>
      <c r="CC10" s="61"/>
      <c r="CD10" s="61"/>
      <c r="CE10" s="61"/>
      <c r="CF10" s="61"/>
      <c r="CG10" s="61"/>
      <c r="CH10" s="61"/>
      <c r="CI10" s="61"/>
      <c r="CJ10" s="61"/>
      <c r="CK10" s="61"/>
    </row>
    <row r="11" spans="1:89" s="11" customFormat="1" ht="12.6" customHeight="1" x14ac:dyDescent="0.3">
      <c r="A11" s="12" t="str">
        <f>RIGHT(data!$C$97,3)</f>
        <v>125</v>
      </c>
      <c r="B11" s="208" t="str">
        <f>RIGHT(data!$C$96,4)</f>
        <v>2023</v>
      </c>
      <c r="C11" s="12" t="str">
        <f>data!L$55</f>
        <v>6210</v>
      </c>
      <c r="D11" s="12" t="s">
        <v>1140</v>
      </c>
      <c r="E11" s="206">
        <f>ROUND(N(data!L59), 0)</f>
        <v>0</v>
      </c>
      <c r="F11" s="308">
        <f>ROUND(N(data!L60), 2)</f>
        <v>0</v>
      </c>
      <c r="G11" s="206">
        <f>ROUND(N(data!L61), 0)</f>
        <v>0</v>
      </c>
      <c r="H11" s="206">
        <f>ROUND(N(data!L62), 0)</f>
        <v>0</v>
      </c>
      <c r="I11" s="206">
        <f>ROUND(N(data!L63), 0)</f>
        <v>0</v>
      </c>
      <c r="J11" s="206">
        <f>ROUND(N(data!L64), 0)</f>
        <v>0</v>
      </c>
      <c r="K11" s="206">
        <f>ROUND(N(data!L65), 0)</f>
        <v>0</v>
      </c>
      <c r="L11" s="206">
        <f>ROUND(N(data!L66), 0)</f>
        <v>0</v>
      </c>
      <c r="M11" s="206">
        <f>ROUND(N(data!L67), 0)</f>
        <v>0</v>
      </c>
      <c r="N11" s="206">
        <f>ROUND(N(data!L68), 0)</f>
        <v>0</v>
      </c>
      <c r="O11" s="206">
        <f>ROUND(N(data!L69), 0)</f>
        <v>0</v>
      </c>
      <c r="P11" s="206">
        <f>ROUND(N(data!L70), 0)</f>
        <v>0</v>
      </c>
      <c r="Q11" s="206">
        <f>ROUND(N(data!L71), 0)</f>
        <v>0</v>
      </c>
      <c r="R11" s="206">
        <f>ROUND(N(data!L72), 0)</f>
        <v>0</v>
      </c>
      <c r="S11" s="206">
        <f>ROUND(N(data!L73), 0)</f>
        <v>0</v>
      </c>
      <c r="T11" s="206">
        <f>ROUND(N(data!L74), 0)</f>
        <v>0</v>
      </c>
      <c r="U11" s="206">
        <f>ROUND(N(data!L75), 0)</f>
        <v>0</v>
      </c>
      <c r="V11" s="206">
        <f>ROUND(N(data!L76), 0)</f>
        <v>0</v>
      </c>
      <c r="W11" s="206">
        <f>ROUND(N(data!L77), 0)</f>
        <v>0</v>
      </c>
      <c r="X11" s="206">
        <f>ROUND(N(data!L78), 0)</f>
        <v>0</v>
      </c>
      <c r="Y11" s="206">
        <f>ROUND(N(data!L79), 0)</f>
        <v>0</v>
      </c>
      <c r="Z11" s="206">
        <f>ROUND(N(data!L80), 0)</f>
        <v>0</v>
      </c>
      <c r="AA11" s="206">
        <f>ROUND(N(data!L81), 0)</f>
        <v>0</v>
      </c>
      <c r="AB11" s="206">
        <f>ROUND(N(data!L82), 0)</f>
        <v>0</v>
      </c>
      <c r="AC11" s="206">
        <f>ROUND(N(data!L83), 0)</f>
        <v>0</v>
      </c>
      <c r="AD11" s="206">
        <f>ROUND(N(data!L84), 0)</f>
        <v>0</v>
      </c>
      <c r="AE11" s="206">
        <f>ROUND(N(data!L89), 0)</f>
        <v>0</v>
      </c>
      <c r="AF11" s="206">
        <f>ROUND(N(data!L87), 0)</f>
        <v>0</v>
      </c>
      <c r="AG11" s="206">
        <f>ROUND(N(data!L90), 0)</f>
        <v>0</v>
      </c>
      <c r="AH11" s="206">
        <f>ROUND(N(data!L91), 0)</f>
        <v>0</v>
      </c>
      <c r="AI11" s="206">
        <f>ROUND(N(data!L92), 0)</f>
        <v>0</v>
      </c>
      <c r="AJ11" s="206">
        <f>ROUND(N(data!L93), 0)</f>
        <v>0</v>
      </c>
      <c r="AK11" s="308">
        <f>ROUND(N(data!L94), 2)</f>
        <v>0</v>
      </c>
      <c r="AL11" s="61"/>
      <c r="AM11" s="61"/>
      <c r="AN11" s="61"/>
      <c r="AO11" s="61"/>
      <c r="AP11" s="61"/>
      <c r="AQ11" s="61"/>
      <c r="AR11" s="61"/>
      <c r="AS11" s="61"/>
      <c r="AT11" s="61"/>
      <c r="AU11" s="61"/>
      <c r="AV11" s="61"/>
      <c r="AW11" s="61"/>
      <c r="AX11" s="61"/>
      <c r="AY11" s="61"/>
      <c r="AZ11" s="61"/>
      <c r="BA11" s="61"/>
      <c r="BB11" s="61"/>
      <c r="BC11" s="61"/>
      <c r="BD11" s="61"/>
      <c r="BE11" s="61"/>
      <c r="BF11" s="61"/>
      <c r="BG11" s="61"/>
      <c r="BH11" s="61"/>
      <c r="BI11" s="61"/>
      <c r="BJ11" s="61"/>
      <c r="BK11" s="61"/>
      <c r="BL11" s="61"/>
      <c r="BM11" s="61"/>
      <c r="BN11" s="61"/>
      <c r="BO11" s="61"/>
      <c r="BP11" s="61"/>
      <c r="BQ11" s="61"/>
      <c r="BR11" s="61"/>
      <c r="BS11" s="61"/>
      <c r="BT11" s="61"/>
      <c r="BU11" s="61"/>
      <c r="BV11" s="61"/>
      <c r="BW11" s="61"/>
      <c r="BX11" s="61"/>
      <c r="BY11" s="61"/>
      <c r="BZ11" s="61"/>
      <c r="CA11" s="61"/>
      <c r="CB11" s="61"/>
      <c r="CC11" s="61"/>
      <c r="CD11" s="61"/>
      <c r="CE11" s="61"/>
      <c r="CF11" s="61"/>
      <c r="CG11" s="61"/>
      <c r="CH11" s="61"/>
      <c r="CI11" s="61"/>
      <c r="CJ11" s="61"/>
      <c r="CK11" s="61"/>
    </row>
    <row r="12" spans="1:89" s="11" customFormat="1" ht="12.6" customHeight="1" x14ac:dyDescent="0.3">
      <c r="A12" s="12" t="str">
        <f>RIGHT(data!$C$97,3)</f>
        <v>125</v>
      </c>
      <c r="B12" s="208" t="str">
        <f>RIGHT(data!$C$96,4)</f>
        <v>2023</v>
      </c>
      <c r="C12" s="12" t="str">
        <f>data!M$55</f>
        <v>6330</v>
      </c>
      <c r="D12" s="12" t="s">
        <v>1140</v>
      </c>
      <c r="E12" s="206">
        <f>ROUND(N(data!M59), 0)</f>
        <v>0</v>
      </c>
      <c r="F12" s="308">
        <f>ROUND(N(data!M60), 2)</f>
        <v>0</v>
      </c>
      <c r="G12" s="206">
        <f>ROUND(N(data!M61), 0)</f>
        <v>0</v>
      </c>
      <c r="H12" s="206">
        <f>ROUND(N(data!M62), 0)</f>
        <v>0</v>
      </c>
      <c r="I12" s="206">
        <f>ROUND(N(data!M63), 0)</f>
        <v>0</v>
      </c>
      <c r="J12" s="206">
        <f>ROUND(N(data!M64), 0)</f>
        <v>0</v>
      </c>
      <c r="K12" s="206">
        <f>ROUND(N(data!M65), 0)</f>
        <v>0</v>
      </c>
      <c r="L12" s="206">
        <f>ROUND(N(data!M66), 0)</f>
        <v>0</v>
      </c>
      <c r="M12" s="206">
        <f>ROUND(N(data!M67), 0)</f>
        <v>0</v>
      </c>
      <c r="N12" s="206">
        <f>ROUND(N(data!M68), 0)</f>
        <v>0</v>
      </c>
      <c r="O12" s="206">
        <f>ROUND(N(data!M69), 0)</f>
        <v>0</v>
      </c>
      <c r="P12" s="206">
        <f>ROUND(N(data!M70), 0)</f>
        <v>0</v>
      </c>
      <c r="Q12" s="206">
        <f>ROUND(N(data!M71), 0)</f>
        <v>0</v>
      </c>
      <c r="R12" s="206">
        <f>ROUND(N(data!M72), 0)</f>
        <v>0</v>
      </c>
      <c r="S12" s="206">
        <f>ROUND(N(data!M73), 0)</f>
        <v>0</v>
      </c>
      <c r="T12" s="206">
        <f>ROUND(N(data!M74), 0)</f>
        <v>0</v>
      </c>
      <c r="U12" s="206">
        <f>ROUND(N(data!M75), 0)</f>
        <v>0</v>
      </c>
      <c r="V12" s="206">
        <f>ROUND(N(data!M76), 0)</f>
        <v>0</v>
      </c>
      <c r="W12" s="206">
        <f>ROUND(N(data!M77), 0)</f>
        <v>0</v>
      </c>
      <c r="X12" s="206">
        <f>ROUND(N(data!M78), 0)</f>
        <v>0</v>
      </c>
      <c r="Y12" s="206">
        <f>ROUND(N(data!M79), 0)</f>
        <v>0</v>
      </c>
      <c r="Z12" s="206">
        <f>ROUND(N(data!M80), 0)</f>
        <v>0</v>
      </c>
      <c r="AA12" s="206">
        <f>ROUND(N(data!M81), 0)</f>
        <v>0</v>
      </c>
      <c r="AB12" s="206">
        <f>ROUND(N(data!M82), 0)</f>
        <v>0</v>
      </c>
      <c r="AC12" s="206">
        <f>ROUND(N(data!M83), 0)</f>
        <v>0</v>
      </c>
      <c r="AD12" s="206">
        <f>ROUND(N(data!M84), 0)</f>
        <v>0</v>
      </c>
      <c r="AE12" s="206">
        <f>ROUND(N(data!M89), 0)</f>
        <v>0</v>
      </c>
      <c r="AF12" s="206">
        <f>ROUND(N(data!M87), 0)</f>
        <v>0</v>
      </c>
      <c r="AG12" s="206">
        <f>ROUND(N(data!M90), 0)</f>
        <v>0</v>
      </c>
      <c r="AH12" s="206">
        <f>ROUND(N(data!M91), 0)</f>
        <v>0</v>
      </c>
      <c r="AI12" s="206">
        <f>ROUND(N(data!M92), 0)</f>
        <v>0</v>
      </c>
      <c r="AJ12" s="206">
        <f>ROUND(N(data!M93), 0)</f>
        <v>0</v>
      </c>
      <c r="AK12" s="308">
        <f>ROUND(N(data!M94), 2)</f>
        <v>0</v>
      </c>
      <c r="AL12" s="61"/>
      <c r="AM12" s="61"/>
      <c r="AN12" s="61"/>
      <c r="AO12" s="61"/>
      <c r="AP12" s="61"/>
      <c r="AQ12" s="61"/>
      <c r="AR12" s="61"/>
      <c r="AS12" s="61"/>
      <c r="AT12" s="61"/>
      <c r="AU12" s="61"/>
      <c r="AV12" s="61"/>
      <c r="AW12" s="61"/>
      <c r="AX12" s="61"/>
      <c r="AY12" s="61"/>
      <c r="AZ12" s="61"/>
      <c r="BA12" s="61"/>
      <c r="BB12" s="61"/>
      <c r="BC12" s="61"/>
      <c r="BD12" s="61"/>
      <c r="BE12" s="61"/>
      <c r="BF12" s="61"/>
      <c r="BG12" s="61"/>
      <c r="BH12" s="61"/>
      <c r="BI12" s="61"/>
      <c r="BJ12" s="61"/>
      <c r="BK12" s="61"/>
      <c r="BL12" s="61"/>
      <c r="BM12" s="61"/>
      <c r="BN12" s="61"/>
      <c r="BO12" s="61"/>
      <c r="BP12" s="61"/>
      <c r="BQ12" s="61"/>
      <c r="BR12" s="61"/>
      <c r="BS12" s="61"/>
      <c r="BT12" s="61"/>
      <c r="BU12" s="61"/>
      <c r="BV12" s="61"/>
      <c r="BW12" s="61"/>
      <c r="BX12" s="61"/>
      <c r="BY12" s="61"/>
      <c r="BZ12" s="61"/>
      <c r="CA12" s="61"/>
      <c r="CB12" s="61"/>
      <c r="CC12" s="61"/>
      <c r="CD12" s="61"/>
      <c r="CE12" s="61"/>
      <c r="CF12" s="61"/>
      <c r="CG12" s="61"/>
      <c r="CH12" s="61"/>
      <c r="CI12" s="61"/>
      <c r="CJ12" s="61"/>
      <c r="CK12" s="61"/>
    </row>
    <row r="13" spans="1:89" s="11" customFormat="1" ht="12.6" customHeight="1" x14ac:dyDescent="0.3">
      <c r="A13" s="12" t="str">
        <f>RIGHT(data!$C$97,3)</f>
        <v>125</v>
      </c>
      <c r="B13" s="208" t="str">
        <f>RIGHT(data!$C$96,4)</f>
        <v>2023</v>
      </c>
      <c r="C13" s="12" t="str">
        <f>data!N$55</f>
        <v>6400</v>
      </c>
      <c r="D13" s="12" t="s">
        <v>1140</v>
      </c>
      <c r="E13" s="206">
        <f>ROUND(N(data!N59), 0)</f>
        <v>0</v>
      </c>
      <c r="F13" s="308">
        <f>ROUND(N(data!N60), 2)</f>
        <v>0</v>
      </c>
      <c r="G13" s="206">
        <f>ROUND(N(data!N61), 0)</f>
        <v>0</v>
      </c>
      <c r="H13" s="206">
        <f>ROUND(N(data!N62), 0)</f>
        <v>0</v>
      </c>
      <c r="I13" s="206">
        <f>ROUND(N(data!N63), 0)</f>
        <v>0</v>
      </c>
      <c r="J13" s="206">
        <f>ROUND(N(data!N64), 0)</f>
        <v>0</v>
      </c>
      <c r="K13" s="206">
        <f>ROUND(N(data!N65), 0)</f>
        <v>0</v>
      </c>
      <c r="L13" s="206">
        <f>ROUND(N(data!N66), 0)</f>
        <v>0</v>
      </c>
      <c r="M13" s="206">
        <f>ROUND(N(data!N67), 0)</f>
        <v>0</v>
      </c>
      <c r="N13" s="206">
        <f>ROUND(N(data!N68), 0)</f>
        <v>0</v>
      </c>
      <c r="O13" s="206">
        <f>ROUND(N(data!N69), 0)</f>
        <v>0</v>
      </c>
      <c r="P13" s="206">
        <f>ROUND(N(data!N70), 0)</f>
        <v>0</v>
      </c>
      <c r="Q13" s="206">
        <f>ROUND(N(data!N71), 0)</f>
        <v>0</v>
      </c>
      <c r="R13" s="206">
        <f>ROUND(N(data!N72), 0)</f>
        <v>0</v>
      </c>
      <c r="S13" s="206">
        <f>ROUND(N(data!N73), 0)</f>
        <v>0</v>
      </c>
      <c r="T13" s="206">
        <f>ROUND(N(data!N74), 0)</f>
        <v>0</v>
      </c>
      <c r="U13" s="206">
        <f>ROUND(N(data!N75), 0)</f>
        <v>0</v>
      </c>
      <c r="V13" s="206">
        <f>ROUND(N(data!N76), 0)</f>
        <v>0</v>
      </c>
      <c r="W13" s="206">
        <f>ROUND(N(data!N77), 0)</f>
        <v>0</v>
      </c>
      <c r="X13" s="206">
        <f>ROUND(N(data!N78), 0)</f>
        <v>0</v>
      </c>
      <c r="Y13" s="206">
        <f>ROUND(N(data!N79), 0)</f>
        <v>0</v>
      </c>
      <c r="Z13" s="206">
        <f>ROUND(N(data!N80), 0)</f>
        <v>0</v>
      </c>
      <c r="AA13" s="206">
        <f>ROUND(N(data!N81), 0)</f>
        <v>0</v>
      </c>
      <c r="AB13" s="206">
        <f>ROUND(N(data!N82), 0)</f>
        <v>0</v>
      </c>
      <c r="AC13" s="206">
        <f>ROUND(N(data!N83), 0)</f>
        <v>0</v>
      </c>
      <c r="AD13" s="206">
        <f>ROUND(N(data!N84), 0)</f>
        <v>0</v>
      </c>
      <c r="AE13" s="206">
        <f>ROUND(N(data!N89), 0)</f>
        <v>0</v>
      </c>
      <c r="AF13" s="206">
        <f>ROUND(N(data!N87), 0)</f>
        <v>0</v>
      </c>
      <c r="AG13" s="206">
        <f>ROUND(N(data!N90), 0)</f>
        <v>0</v>
      </c>
      <c r="AH13" s="206">
        <f>ROUND(N(data!N91), 0)</f>
        <v>0</v>
      </c>
      <c r="AI13" s="206">
        <f>ROUND(N(data!N92), 0)</f>
        <v>0</v>
      </c>
      <c r="AJ13" s="206">
        <f>ROUND(N(data!N93), 0)</f>
        <v>0</v>
      </c>
      <c r="AK13" s="308">
        <f>ROUND(N(data!N94), 2)</f>
        <v>0</v>
      </c>
      <c r="AL13" s="61"/>
      <c r="AM13" s="61"/>
      <c r="AN13" s="61"/>
      <c r="AO13" s="61"/>
      <c r="AP13" s="61"/>
      <c r="AQ13" s="61"/>
      <c r="AR13" s="61"/>
      <c r="AS13" s="61"/>
      <c r="AT13" s="61"/>
      <c r="AU13" s="61"/>
      <c r="AV13" s="61"/>
      <c r="AW13" s="61"/>
      <c r="AX13" s="61"/>
      <c r="AY13" s="61"/>
      <c r="AZ13" s="61"/>
      <c r="BA13" s="61"/>
      <c r="BB13" s="61"/>
      <c r="BC13" s="61"/>
      <c r="BD13" s="61"/>
      <c r="BE13" s="61"/>
      <c r="BF13" s="61"/>
      <c r="BG13" s="61"/>
      <c r="BH13" s="61"/>
      <c r="BI13" s="61"/>
      <c r="BJ13" s="61"/>
      <c r="BK13" s="61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  <c r="CA13" s="61"/>
      <c r="CB13" s="61"/>
      <c r="CC13" s="61"/>
      <c r="CD13" s="61"/>
      <c r="CE13" s="61"/>
      <c r="CF13" s="61"/>
      <c r="CG13" s="61"/>
      <c r="CH13" s="61"/>
      <c r="CI13" s="61"/>
      <c r="CJ13" s="61"/>
      <c r="CK13" s="61"/>
    </row>
    <row r="14" spans="1:89" s="11" customFormat="1" ht="12.6" customHeight="1" x14ac:dyDescent="0.3">
      <c r="A14" s="12" t="str">
        <f>RIGHT(data!$C$97,3)</f>
        <v>125</v>
      </c>
      <c r="B14" s="208" t="str">
        <f>RIGHT(data!$C$96,4)</f>
        <v>2023</v>
      </c>
      <c r="C14" s="12" t="str">
        <f>data!O$55</f>
        <v>7010</v>
      </c>
      <c r="D14" s="12" t="s">
        <v>1140</v>
      </c>
      <c r="E14" s="206">
        <f>ROUND(N(data!O59), 0)</f>
        <v>402</v>
      </c>
      <c r="F14" s="308">
        <f>ROUND(N(data!O60), 2)</f>
        <v>2.44</v>
      </c>
      <c r="G14" s="206">
        <f>ROUND(N(data!O61), 0)</f>
        <v>452722</v>
      </c>
      <c r="H14" s="206">
        <f>ROUND(N(data!O62), 0)</f>
        <v>110337</v>
      </c>
      <c r="I14" s="206">
        <f>ROUND(N(data!O63), 0)</f>
        <v>0</v>
      </c>
      <c r="J14" s="206">
        <f>ROUND(N(data!O64), 0)</f>
        <v>68414</v>
      </c>
      <c r="K14" s="206">
        <f>ROUND(N(data!O65), 0)</f>
        <v>0</v>
      </c>
      <c r="L14" s="206">
        <f>ROUND(N(data!O66), 0)</f>
        <v>551381</v>
      </c>
      <c r="M14" s="206">
        <f>ROUND(N(data!O67), 0)</f>
        <v>85178</v>
      </c>
      <c r="N14" s="206">
        <f>ROUND(N(data!O68), 0)</f>
        <v>0</v>
      </c>
      <c r="O14" s="206">
        <f>ROUND(N(data!O69), 0)</f>
        <v>599</v>
      </c>
      <c r="P14" s="206">
        <f>ROUND(N(data!O70), 0)</f>
        <v>0</v>
      </c>
      <c r="Q14" s="206">
        <f>ROUND(N(data!O71), 0)</f>
        <v>0</v>
      </c>
      <c r="R14" s="206">
        <f>ROUND(N(data!O72), 0)</f>
        <v>0</v>
      </c>
      <c r="S14" s="206">
        <f>ROUND(N(data!O73), 0)</f>
        <v>0</v>
      </c>
      <c r="T14" s="206">
        <f>ROUND(N(data!O74), 0)</f>
        <v>0</v>
      </c>
      <c r="U14" s="206">
        <f>ROUND(N(data!O75), 0)</f>
        <v>0</v>
      </c>
      <c r="V14" s="206">
        <f>ROUND(N(data!O76), 0)</f>
        <v>0</v>
      </c>
      <c r="W14" s="206">
        <f>ROUND(N(data!O77), 0)</f>
        <v>0</v>
      </c>
      <c r="X14" s="206">
        <f>ROUND(N(data!O78), 0)</f>
        <v>0</v>
      </c>
      <c r="Y14" s="206">
        <f>ROUND(N(data!O79), 0)</f>
        <v>0</v>
      </c>
      <c r="Z14" s="206">
        <f>ROUND(N(data!O80), 0)</f>
        <v>599</v>
      </c>
      <c r="AA14" s="206">
        <f>ROUND(N(data!O81), 0)</f>
        <v>0</v>
      </c>
      <c r="AB14" s="206">
        <f>ROUND(N(data!O82), 0)</f>
        <v>0</v>
      </c>
      <c r="AC14" s="206">
        <f>ROUND(N(data!O83), 0)</f>
        <v>0</v>
      </c>
      <c r="AD14" s="206">
        <f>ROUND(N(data!O84), 0)</f>
        <v>0</v>
      </c>
      <c r="AE14" s="206">
        <f>ROUND(N(data!O89), 0)</f>
        <v>4989316</v>
      </c>
      <c r="AF14" s="206">
        <f>ROUND(N(data!O87), 0)</f>
        <v>4844014</v>
      </c>
      <c r="AG14" s="206">
        <f>ROUND(N(data!O90), 0)</f>
        <v>4344</v>
      </c>
      <c r="AH14" s="206">
        <f>ROUND(N(data!O91), 0)</f>
        <v>0</v>
      </c>
      <c r="AI14" s="206">
        <f>ROUND(N(data!O92), 0)</f>
        <v>997</v>
      </c>
      <c r="AJ14" s="206">
        <f>ROUND(N(data!O93), 0)</f>
        <v>16088</v>
      </c>
      <c r="AK14" s="308">
        <f>ROUND(N(data!O94), 2)</f>
        <v>2.44</v>
      </c>
      <c r="AL14" s="61"/>
      <c r="AM14" s="61"/>
      <c r="AN14" s="61"/>
      <c r="AO14" s="61"/>
      <c r="AP14" s="61"/>
      <c r="AQ14" s="61"/>
      <c r="AR14" s="61"/>
      <c r="AS14" s="61"/>
      <c r="AT14" s="61"/>
      <c r="AU14" s="61"/>
      <c r="AV14" s="61"/>
      <c r="AW14" s="61"/>
      <c r="AX14" s="61"/>
      <c r="AY14" s="61"/>
      <c r="AZ14" s="61"/>
      <c r="BA14" s="61"/>
      <c r="BB14" s="61"/>
      <c r="BC14" s="61"/>
      <c r="BD14" s="61"/>
      <c r="BE14" s="61"/>
      <c r="BF14" s="61"/>
      <c r="BG14" s="61"/>
      <c r="BH14" s="61"/>
      <c r="BI14" s="61"/>
      <c r="BJ14" s="61"/>
      <c r="BK14" s="61"/>
      <c r="BL14" s="61"/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1"/>
      <c r="CA14" s="61"/>
      <c r="CB14" s="61"/>
      <c r="CC14" s="61"/>
      <c r="CD14" s="61"/>
      <c r="CE14" s="61"/>
      <c r="CF14" s="61"/>
      <c r="CG14" s="61"/>
      <c r="CH14" s="61"/>
      <c r="CI14" s="61"/>
      <c r="CJ14" s="61"/>
      <c r="CK14" s="61"/>
    </row>
    <row r="15" spans="1:89" s="11" customFormat="1" ht="12.6" customHeight="1" x14ac:dyDescent="0.3">
      <c r="A15" s="12" t="str">
        <f>RIGHT(data!$C$97,3)</f>
        <v>125</v>
      </c>
      <c r="B15" s="208" t="str">
        <f>RIGHT(data!$C$96,4)</f>
        <v>2023</v>
      </c>
      <c r="C15" s="12" t="str">
        <f>data!P$55</f>
        <v>7020</v>
      </c>
      <c r="D15" s="12" t="s">
        <v>1140</v>
      </c>
      <c r="E15" s="206">
        <f>ROUND(N(data!P59), 0)</f>
        <v>31981</v>
      </c>
      <c r="F15" s="308">
        <f>ROUND(N(data!P60), 2)</f>
        <v>5.25</v>
      </c>
      <c r="G15" s="206">
        <f>ROUND(N(data!P61), 0)</f>
        <v>497293</v>
      </c>
      <c r="H15" s="206">
        <f>ROUND(N(data!P62), 0)</f>
        <v>122287</v>
      </c>
      <c r="I15" s="206">
        <f>ROUND(N(data!P63), 0)</f>
        <v>0</v>
      </c>
      <c r="J15" s="206">
        <f>ROUND(N(data!P64), 0)</f>
        <v>160987</v>
      </c>
      <c r="K15" s="206">
        <f>ROUND(N(data!P65), 0)</f>
        <v>0</v>
      </c>
      <c r="L15" s="206">
        <f>ROUND(N(data!P66), 0)</f>
        <v>23427</v>
      </c>
      <c r="M15" s="206">
        <f>ROUND(N(data!P67), 0)</f>
        <v>87590</v>
      </c>
      <c r="N15" s="206">
        <f>ROUND(N(data!P68), 0)</f>
        <v>0</v>
      </c>
      <c r="O15" s="206">
        <f>ROUND(N(data!P69), 0)</f>
        <v>3864</v>
      </c>
      <c r="P15" s="206">
        <f>ROUND(N(data!P70), 0)</f>
        <v>0</v>
      </c>
      <c r="Q15" s="206">
        <f>ROUND(N(data!P71), 0)</f>
        <v>0</v>
      </c>
      <c r="R15" s="206">
        <f>ROUND(N(data!P72), 0)</f>
        <v>0</v>
      </c>
      <c r="S15" s="206">
        <f>ROUND(N(data!P73), 0)</f>
        <v>0</v>
      </c>
      <c r="T15" s="206">
        <f>ROUND(N(data!P74), 0)</f>
        <v>0</v>
      </c>
      <c r="U15" s="206">
        <f>ROUND(N(data!P75), 0)</f>
        <v>0</v>
      </c>
      <c r="V15" s="206">
        <f>ROUND(N(data!P76), 0)</f>
        <v>0</v>
      </c>
      <c r="W15" s="206">
        <f>ROUND(N(data!P77), 0)</f>
        <v>0</v>
      </c>
      <c r="X15" s="206">
        <f>ROUND(N(data!P78), 0)</f>
        <v>0</v>
      </c>
      <c r="Y15" s="206">
        <f>ROUND(N(data!P79), 0)</f>
        <v>0</v>
      </c>
      <c r="Z15" s="206">
        <f>ROUND(N(data!P80), 0)</f>
        <v>3084</v>
      </c>
      <c r="AA15" s="206">
        <f>ROUND(N(data!P81), 0)</f>
        <v>0</v>
      </c>
      <c r="AB15" s="206">
        <f>ROUND(N(data!P82), 0)</f>
        <v>0</v>
      </c>
      <c r="AC15" s="206">
        <f>ROUND(N(data!P83), 0)</f>
        <v>780</v>
      </c>
      <c r="AD15" s="206">
        <f>ROUND(N(data!P84), 0)</f>
        <v>0</v>
      </c>
      <c r="AE15" s="206">
        <f>ROUND(N(data!P89), 0)</f>
        <v>3877867</v>
      </c>
      <c r="AF15" s="206">
        <f>ROUND(N(data!P87), 0)</f>
        <v>2385742</v>
      </c>
      <c r="AG15" s="206">
        <f>ROUND(N(data!P90), 0)</f>
        <v>4467</v>
      </c>
      <c r="AH15" s="206">
        <f>ROUND(N(data!P91), 0)</f>
        <v>0</v>
      </c>
      <c r="AI15" s="206">
        <f>ROUND(N(data!P92), 0)</f>
        <v>2487</v>
      </c>
      <c r="AJ15" s="206">
        <f>ROUND(N(data!P93), 0)</f>
        <v>7661</v>
      </c>
      <c r="AK15" s="308">
        <f>ROUND(N(data!P94), 2)</f>
        <v>5.25</v>
      </c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1"/>
      <c r="BK15" s="61"/>
      <c r="BL15" s="61"/>
      <c r="BM15" s="61"/>
      <c r="BN15" s="61"/>
      <c r="BO15" s="61"/>
      <c r="BP15" s="61"/>
      <c r="BQ15" s="61"/>
      <c r="BR15" s="61"/>
      <c r="BS15" s="61"/>
      <c r="BT15" s="61"/>
      <c r="BU15" s="61"/>
      <c r="BV15" s="61"/>
      <c r="BW15" s="61"/>
      <c r="BX15" s="61"/>
      <c r="BY15" s="61"/>
      <c r="BZ15" s="61"/>
      <c r="CA15" s="61"/>
      <c r="CB15" s="61"/>
      <c r="CC15" s="61"/>
      <c r="CD15" s="61"/>
      <c r="CE15" s="61"/>
      <c r="CF15" s="61"/>
      <c r="CG15" s="61"/>
      <c r="CH15" s="61"/>
      <c r="CI15" s="61"/>
      <c r="CJ15" s="61"/>
      <c r="CK15" s="61"/>
    </row>
    <row r="16" spans="1:89" s="11" customFormat="1" ht="12.6" customHeight="1" x14ac:dyDescent="0.3">
      <c r="A16" s="12" t="str">
        <f>RIGHT(data!$C$97,3)</f>
        <v>125</v>
      </c>
      <c r="B16" s="208" t="str">
        <f>RIGHT(data!$C$96,4)</f>
        <v>2023</v>
      </c>
      <c r="C16" s="12" t="str">
        <f>data!Q$55</f>
        <v>7030</v>
      </c>
      <c r="D16" s="12" t="s">
        <v>1140</v>
      </c>
      <c r="E16" s="206">
        <f>ROUND(N(data!Q59), 0)</f>
        <v>0</v>
      </c>
      <c r="F16" s="308">
        <f>ROUND(N(data!Q60), 2)</f>
        <v>0</v>
      </c>
      <c r="G16" s="206">
        <f>ROUND(N(data!Q61), 0)</f>
        <v>0</v>
      </c>
      <c r="H16" s="206">
        <f>ROUND(N(data!Q62), 0)</f>
        <v>0</v>
      </c>
      <c r="I16" s="206">
        <f>ROUND(N(data!Q63), 0)</f>
        <v>0</v>
      </c>
      <c r="J16" s="206">
        <f>ROUND(N(data!Q64), 0)</f>
        <v>0</v>
      </c>
      <c r="K16" s="206">
        <f>ROUND(N(data!Q65), 0)</f>
        <v>0</v>
      </c>
      <c r="L16" s="206">
        <f>ROUND(N(data!Q66), 0)</f>
        <v>0</v>
      </c>
      <c r="M16" s="206">
        <f>ROUND(N(data!Q67), 0)</f>
        <v>0</v>
      </c>
      <c r="N16" s="206">
        <f>ROUND(N(data!Q68), 0)</f>
        <v>0</v>
      </c>
      <c r="O16" s="206">
        <f>ROUND(N(data!Q69), 0)</f>
        <v>0</v>
      </c>
      <c r="P16" s="206">
        <f>ROUND(N(data!Q70), 0)</f>
        <v>0</v>
      </c>
      <c r="Q16" s="206">
        <f>ROUND(N(data!Q71), 0)</f>
        <v>0</v>
      </c>
      <c r="R16" s="206">
        <f>ROUND(N(data!Q72), 0)</f>
        <v>0</v>
      </c>
      <c r="S16" s="206">
        <f>ROUND(N(data!Q73), 0)</f>
        <v>0</v>
      </c>
      <c r="T16" s="206">
        <f>ROUND(N(data!Q74), 0)</f>
        <v>0</v>
      </c>
      <c r="U16" s="206">
        <f>ROUND(N(data!Q75), 0)</f>
        <v>0</v>
      </c>
      <c r="V16" s="206">
        <f>ROUND(N(data!Q76), 0)</f>
        <v>0</v>
      </c>
      <c r="W16" s="206">
        <f>ROUND(N(data!Q77), 0)</f>
        <v>0</v>
      </c>
      <c r="X16" s="206">
        <f>ROUND(N(data!Q78), 0)</f>
        <v>0</v>
      </c>
      <c r="Y16" s="206">
        <f>ROUND(N(data!Q79), 0)</f>
        <v>0</v>
      </c>
      <c r="Z16" s="206">
        <f>ROUND(N(data!Q80), 0)</f>
        <v>0</v>
      </c>
      <c r="AA16" s="206">
        <f>ROUND(N(data!Q81), 0)</f>
        <v>0</v>
      </c>
      <c r="AB16" s="206">
        <f>ROUND(N(data!Q82), 0)</f>
        <v>0</v>
      </c>
      <c r="AC16" s="206">
        <f>ROUND(N(data!Q83), 0)</f>
        <v>0</v>
      </c>
      <c r="AD16" s="206">
        <f>ROUND(N(data!Q84), 0)</f>
        <v>0</v>
      </c>
      <c r="AE16" s="206">
        <f>ROUND(N(data!Q89), 0)</f>
        <v>0</v>
      </c>
      <c r="AF16" s="206">
        <f>ROUND(N(data!Q87), 0)</f>
        <v>0</v>
      </c>
      <c r="AG16" s="206">
        <f>ROUND(N(data!Q90), 0)</f>
        <v>0</v>
      </c>
      <c r="AH16" s="206">
        <f>ROUND(N(data!Q91), 0)</f>
        <v>0</v>
      </c>
      <c r="AI16" s="206">
        <f>ROUND(N(data!Q92), 0)</f>
        <v>0</v>
      </c>
      <c r="AJ16" s="206">
        <f>ROUND(N(data!Q93), 0)</f>
        <v>0</v>
      </c>
      <c r="AK16" s="308">
        <f>ROUND(N(data!Q94), 2)</f>
        <v>0</v>
      </c>
      <c r="AL16" s="61"/>
      <c r="AM16" s="61"/>
      <c r="AN16" s="61"/>
      <c r="AO16" s="61"/>
      <c r="AP16" s="61"/>
      <c r="AQ16" s="61"/>
      <c r="AR16" s="61"/>
      <c r="AS16" s="61"/>
      <c r="AT16" s="61"/>
      <c r="AU16" s="61"/>
      <c r="AV16" s="61"/>
      <c r="AW16" s="61"/>
      <c r="AX16" s="61"/>
      <c r="AY16" s="61"/>
      <c r="AZ16" s="61"/>
      <c r="BA16" s="61"/>
      <c r="BB16" s="61"/>
      <c r="BC16" s="61"/>
      <c r="BD16" s="61"/>
      <c r="BE16" s="61"/>
      <c r="BF16" s="61"/>
      <c r="BG16" s="61"/>
      <c r="BH16" s="61"/>
      <c r="BI16" s="61"/>
      <c r="BJ16" s="61"/>
      <c r="BK16" s="61"/>
      <c r="BL16" s="61"/>
      <c r="BM16" s="61"/>
      <c r="BN16" s="61"/>
      <c r="BO16" s="61"/>
      <c r="BP16" s="61"/>
      <c r="BQ16" s="61"/>
      <c r="BR16" s="61"/>
      <c r="BS16" s="61"/>
      <c r="BT16" s="61"/>
      <c r="BU16" s="61"/>
      <c r="BV16" s="61"/>
      <c r="BW16" s="61"/>
      <c r="BX16" s="61"/>
      <c r="BY16" s="61"/>
      <c r="BZ16" s="61"/>
      <c r="CA16" s="61"/>
      <c r="CB16" s="61"/>
      <c r="CC16" s="61"/>
      <c r="CD16" s="61"/>
      <c r="CE16" s="61"/>
      <c r="CF16" s="61"/>
      <c r="CG16" s="61"/>
      <c r="CH16" s="61"/>
      <c r="CI16" s="61"/>
      <c r="CJ16" s="61"/>
      <c r="CK16" s="61"/>
    </row>
    <row r="17" spans="1:89" s="11" customFormat="1" ht="12.6" customHeight="1" x14ac:dyDescent="0.3">
      <c r="A17" s="12" t="str">
        <f>RIGHT(data!$C$97,3)</f>
        <v>125</v>
      </c>
      <c r="B17" s="208" t="str">
        <f>RIGHT(data!$C$96,4)</f>
        <v>2023</v>
      </c>
      <c r="C17" s="12" t="str">
        <f>data!R$55</f>
        <v>7040</v>
      </c>
      <c r="D17" s="12" t="s">
        <v>1140</v>
      </c>
      <c r="E17" s="206">
        <f>ROUND(N(data!R59), 0)</f>
        <v>52608</v>
      </c>
      <c r="F17" s="308">
        <f>ROUND(N(data!R60), 2)</f>
        <v>4.5599999999999996</v>
      </c>
      <c r="G17" s="206">
        <f>ROUND(N(data!R61), 0)</f>
        <v>883638</v>
      </c>
      <c r="H17" s="206">
        <f>ROUND(N(data!R62), 0)</f>
        <v>202896</v>
      </c>
      <c r="I17" s="206">
        <f>ROUND(N(data!R63), 0)</f>
        <v>0</v>
      </c>
      <c r="J17" s="206">
        <f>ROUND(N(data!R64), 0)</f>
        <v>22806</v>
      </c>
      <c r="K17" s="206">
        <f>ROUND(N(data!R65), 0)</f>
        <v>0</v>
      </c>
      <c r="L17" s="206">
        <f>ROUND(N(data!R66), 0)</f>
        <v>6081</v>
      </c>
      <c r="M17" s="206">
        <f>ROUND(N(data!R67), 0)</f>
        <v>0</v>
      </c>
      <c r="N17" s="206">
        <f>ROUND(N(data!R68), 0)</f>
        <v>0</v>
      </c>
      <c r="O17" s="206">
        <f>ROUND(N(data!R69), 0)</f>
        <v>11063</v>
      </c>
      <c r="P17" s="206">
        <f>ROUND(N(data!R70), 0)</f>
        <v>0</v>
      </c>
      <c r="Q17" s="206">
        <f>ROUND(N(data!R71), 0)</f>
        <v>0</v>
      </c>
      <c r="R17" s="206">
        <f>ROUND(N(data!R72), 0)</f>
        <v>0</v>
      </c>
      <c r="S17" s="206">
        <f>ROUND(N(data!R73), 0)</f>
        <v>0</v>
      </c>
      <c r="T17" s="206">
        <f>ROUND(N(data!R74), 0)</f>
        <v>0</v>
      </c>
      <c r="U17" s="206">
        <f>ROUND(N(data!R75), 0)</f>
        <v>0</v>
      </c>
      <c r="V17" s="206">
        <f>ROUND(N(data!R76), 0)</f>
        <v>0</v>
      </c>
      <c r="W17" s="206">
        <f>ROUND(N(data!R77), 0)</f>
        <v>0</v>
      </c>
      <c r="X17" s="206">
        <f>ROUND(N(data!R78), 0)</f>
        <v>0</v>
      </c>
      <c r="Y17" s="206">
        <f>ROUND(N(data!R79), 0)</f>
        <v>0</v>
      </c>
      <c r="Z17" s="206">
        <f>ROUND(N(data!R80), 0)</f>
        <v>8406</v>
      </c>
      <c r="AA17" s="206">
        <f>ROUND(N(data!R81), 0)</f>
        <v>0</v>
      </c>
      <c r="AB17" s="206">
        <f>ROUND(N(data!R82), 0)</f>
        <v>0</v>
      </c>
      <c r="AC17" s="206">
        <f>ROUND(N(data!R83), 0)</f>
        <v>2657</v>
      </c>
      <c r="AD17" s="206">
        <f>ROUND(N(data!R84), 0)</f>
        <v>0</v>
      </c>
      <c r="AE17" s="206">
        <f>ROUND(N(data!R89), 0)</f>
        <v>2824345</v>
      </c>
      <c r="AF17" s="206">
        <f>ROUND(N(data!R87), 0)</f>
        <v>1016521</v>
      </c>
      <c r="AG17" s="206">
        <f>ROUND(N(data!R90), 0)</f>
        <v>0</v>
      </c>
      <c r="AH17" s="206">
        <f>ROUND(N(data!R91), 0)</f>
        <v>0</v>
      </c>
      <c r="AI17" s="206">
        <f>ROUND(N(data!R92), 0)</f>
        <v>138</v>
      </c>
      <c r="AJ17" s="206">
        <f>ROUND(N(data!R93), 0)</f>
        <v>0</v>
      </c>
      <c r="AK17" s="308">
        <f>ROUND(N(data!R94), 2)</f>
        <v>0</v>
      </c>
      <c r="AL17" s="61"/>
      <c r="AM17" s="61"/>
      <c r="AN17" s="61"/>
      <c r="AO17" s="61"/>
      <c r="AP17" s="61"/>
      <c r="AQ17" s="61"/>
      <c r="AR17" s="61"/>
      <c r="AS17" s="61"/>
      <c r="AT17" s="61"/>
      <c r="AU17" s="61"/>
      <c r="AV17" s="61"/>
      <c r="AW17" s="61"/>
      <c r="AX17" s="61"/>
      <c r="AY17" s="61"/>
      <c r="AZ17" s="61"/>
      <c r="BA17" s="61"/>
      <c r="BB17" s="61"/>
      <c r="BC17" s="61"/>
      <c r="BD17" s="61"/>
      <c r="BE17" s="61"/>
      <c r="BF17" s="61"/>
      <c r="BG17" s="61"/>
      <c r="BH17" s="61"/>
      <c r="BI17" s="61"/>
      <c r="BJ17" s="61"/>
      <c r="BK17" s="61"/>
      <c r="BL17" s="61"/>
      <c r="BM17" s="61"/>
      <c r="BN17" s="61"/>
      <c r="BO17" s="61"/>
      <c r="BP17" s="61"/>
      <c r="BQ17" s="61"/>
      <c r="BR17" s="61"/>
      <c r="BS17" s="61"/>
      <c r="BT17" s="61"/>
      <c r="BU17" s="61"/>
      <c r="BV17" s="61"/>
      <c r="BW17" s="61"/>
      <c r="BX17" s="61"/>
      <c r="BY17" s="61"/>
      <c r="BZ17" s="61"/>
      <c r="CA17" s="61"/>
      <c r="CB17" s="61"/>
      <c r="CC17" s="61"/>
      <c r="CD17" s="61"/>
      <c r="CE17" s="61"/>
      <c r="CF17" s="61"/>
      <c r="CG17" s="61"/>
      <c r="CH17" s="61"/>
      <c r="CI17" s="61"/>
      <c r="CJ17" s="61"/>
      <c r="CK17" s="61"/>
    </row>
    <row r="18" spans="1:89" s="11" customFormat="1" ht="12.6" customHeight="1" x14ac:dyDescent="0.3">
      <c r="A18" s="12" t="str">
        <f>RIGHT(data!$C$97,3)</f>
        <v>125</v>
      </c>
      <c r="B18" s="208" t="str">
        <f>RIGHT(data!$C$96,4)</f>
        <v>2023</v>
      </c>
      <c r="C18" s="12" t="str">
        <f>data!S$55</f>
        <v>7050</v>
      </c>
      <c r="D18" s="12" t="s">
        <v>1140</v>
      </c>
      <c r="E18" s="206">
        <f>ROUND(N(data!S59), 0)</f>
        <v>0</v>
      </c>
      <c r="F18" s="308">
        <f>ROUND(N(data!S60), 2)</f>
        <v>0.74</v>
      </c>
      <c r="G18" s="206">
        <f>ROUND(N(data!S61), 0)</f>
        <v>57431</v>
      </c>
      <c r="H18" s="206">
        <f>ROUND(N(data!S62), 0)</f>
        <v>14001</v>
      </c>
      <c r="I18" s="206">
        <f>ROUND(N(data!S63), 0)</f>
        <v>0</v>
      </c>
      <c r="J18" s="206">
        <f>ROUND(N(data!S64), 0)</f>
        <v>4686</v>
      </c>
      <c r="K18" s="206">
        <f>ROUND(N(data!S65), 0)</f>
        <v>0</v>
      </c>
      <c r="L18" s="206">
        <f>ROUND(N(data!S66), 0)</f>
        <v>0</v>
      </c>
      <c r="M18" s="206">
        <f>ROUND(N(data!S67), 0)</f>
        <v>23334</v>
      </c>
      <c r="N18" s="206">
        <f>ROUND(N(data!S68), 0)</f>
        <v>0</v>
      </c>
      <c r="O18" s="206">
        <f>ROUND(N(data!S69), 0)</f>
        <v>506</v>
      </c>
      <c r="P18" s="206">
        <f>ROUND(N(data!S70), 0)</f>
        <v>0</v>
      </c>
      <c r="Q18" s="206">
        <f>ROUND(N(data!S71), 0)</f>
        <v>0</v>
      </c>
      <c r="R18" s="206">
        <f>ROUND(N(data!S72), 0)</f>
        <v>0</v>
      </c>
      <c r="S18" s="206">
        <f>ROUND(N(data!S73), 0)</f>
        <v>0</v>
      </c>
      <c r="T18" s="206">
        <f>ROUND(N(data!S74), 0)</f>
        <v>0</v>
      </c>
      <c r="U18" s="206">
        <f>ROUND(N(data!S75), 0)</f>
        <v>0</v>
      </c>
      <c r="V18" s="206">
        <f>ROUND(N(data!S76), 0)</f>
        <v>0</v>
      </c>
      <c r="W18" s="206">
        <f>ROUND(N(data!S77), 0)</f>
        <v>0</v>
      </c>
      <c r="X18" s="206">
        <f>ROUND(N(data!S78), 0)</f>
        <v>0</v>
      </c>
      <c r="Y18" s="206">
        <f>ROUND(N(data!S79), 0)</f>
        <v>0</v>
      </c>
      <c r="Z18" s="206">
        <f>ROUND(N(data!S80), 0)</f>
        <v>506</v>
      </c>
      <c r="AA18" s="206">
        <f>ROUND(N(data!S81), 0)</f>
        <v>0</v>
      </c>
      <c r="AB18" s="206">
        <f>ROUND(N(data!S82), 0)</f>
        <v>0</v>
      </c>
      <c r="AC18" s="206">
        <f>ROUND(N(data!S83), 0)</f>
        <v>0</v>
      </c>
      <c r="AD18" s="206">
        <f>ROUND(N(data!S84), 0)</f>
        <v>0</v>
      </c>
      <c r="AE18" s="206">
        <f>ROUND(N(data!S89), 0)</f>
        <v>24</v>
      </c>
      <c r="AF18" s="206">
        <f>ROUND(N(data!S87), 0)</f>
        <v>0</v>
      </c>
      <c r="AG18" s="206">
        <f>ROUND(N(data!S90), 0)</f>
        <v>1190</v>
      </c>
      <c r="AH18" s="206">
        <f>ROUND(N(data!S91), 0)</f>
        <v>0</v>
      </c>
      <c r="AI18" s="206">
        <f>ROUND(N(data!S92), 0)</f>
        <v>138</v>
      </c>
      <c r="AJ18" s="206">
        <f>ROUND(N(data!S93), 0)</f>
        <v>766</v>
      </c>
      <c r="AK18" s="308">
        <f>ROUND(N(data!S94), 2)</f>
        <v>0</v>
      </c>
      <c r="AL18" s="61"/>
      <c r="AM18" s="61"/>
      <c r="AN18" s="61"/>
      <c r="AO18" s="61"/>
      <c r="AP18" s="61"/>
      <c r="AQ18" s="61"/>
      <c r="AR18" s="61"/>
      <c r="AS18" s="61"/>
      <c r="AT18" s="61"/>
      <c r="AU18" s="61"/>
      <c r="AV18" s="61"/>
      <c r="AW18" s="61"/>
      <c r="AX18" s="61"/>
      <c r="AY18" s="61"/>
      <c r="AZ18" s="61"/>
      <c r="BA18" s="61"/>
      <c r="BB18" s="61"/>
      <c r="BC18" s="61"/>
      <c r="BD18" s="61"/>
      <c r="BE18" s="61"/>
      <c r="BF18" s="61"/>
      <c r="BG18" s="61"/>
      <c r="BH18" s="61"/>
      <c r="BI18" s="61"/>
      <c r="BJ18" s="61"/>
      <c r="BK18" s="61"/>
      <c r="BL18" s="61"/>
      <c r="BM18" s="61"/>
      <c r="BN18" s="61"/>
      <c r="BO18" s="61"/>
      <c r="BP18" s="61"/>
      <c r="BQ18" s="61"/>
      <c r="BR18" s="61"/>
      <c r="BS18" s="61"/>
      <c r="BT18" s="61"/>
      <c r="BU18" s="61"/>
      <c r="BV18" s="61"/>
      <c r="BW18" s="61"/>
      <c r="BX18" s="61"/>
      <c r="BY18" s="61"/>
      <c r="BZ18" s="61"/>
      <c r="CA18" s="61"/>
      <c r="CB18" s="61"/>
      <c r="CC18" s="61"/>
      <c r="CD18" s="61"/>
      <c r="CE18" s="61"/>
      <c r="CF18" s="61"/>
      <c r="CG18" s="61"/>
      <c r="CH18" s="61"/>
      <c r="CI18" s="61"/>
      <c r="CJ18" s="61"/>
      <c r="CK18" s="61"/>
    </row>
    <row r="19" spans="1:89" s="11" customFormat="1" ht="12.6" customHeight="1" x14ac:dyDescent="0.3">
      <c r="A19" s="12" t="str">
        <f>RIGHT(data!$C$97,3)</f>
        <v>125</v>
      </c>
      <c r="B19" s="208" t="str">
        <f>RIGHT(data!$C$96,4)</f>
        <v>2023</v>
      </c>
      <c r="C19" s="12" t="str">
        <f>data!T$55</f>
        <v>7060</v>
      </c>
      <c r="D19" s="12" t="s">
        <v>1140</v>
      </c>
      <c r="E19" s="206">
        <f>ROUND(N(data!T59), 0)</f>
        <v>0</v>
      </c>
      <c r="F19" s="308">
        <f>ROUND(N(data!T60), 2)</f>
        <v>0</v>
      </c>
      <c r="G19" s="206">
        <f>ROUND(N(data!T61), 0)</f>
        <v>0</v>
      </c>
      <c r="H19" s="206">
        <f>ROUND(N(data!T62), 0)</f>
        <v>0</v>
      </c>
      <c r="I19" s="206">
        <f>ROUND(N(data!T63), 0)</f>
        <v>0</v>
      </c>
      <c r="J19" s="206">
        <f>ROUND(N(data!T64), 0)</f>
        <v>0</v>
      </c>
      <c r="K19" s="206">
        <f>ROUND(N(data!T65), 0)</f>
        <v>0</v>
      </c>
      <c r="L19" s="206">
        <f>ROUND(N(data!T66), 0)</f>
        <v>0</v>
      </c>
      <c r="M19" s="206">
        <f>ROUND(N(data!T67), 0)</f>
        <v>0</v>
      </c>
      <c r="N19" s="206">
        <f>ROUND(N(data!T68), 0)</f>
        <v>0</v>
      </c>
      <c r="O19" s="206">
        <f>ROUND(N(data!T69), 0)</f>
        <v>0</v>
      </c>
      <c r="P19" s="206">
        <f>ROUND(N(data!T70), 0)</f>
        <v>0</v>
      </c>
      <c r="Q19" s="206">
        <f>ROUND(N(data!T71), 0)</f>
        <v>0</v>
      </c>
      <c r="R19" s="206">
        <f>ROUND(N(data!T72), 0)</f>
        <v>0</v>
      </c>
      <c r="S19" s="206">
        <f>ROUND(N(data!T73), 0)</f>
        <v>0</v>
      </c>
      <c r="T19" s="206">
        <f>ROUND(N(data!T74), 0)</f>
        <v>0</v>
      </c>
      <c r="U19" s="206">
        <f>ROUND(N(data!T75), 0)</f>
        <v>0</v>
      </c>
      <c r="V19" s="206">
        <f>ROUND(N(data!T76), 0)</f>
        <v>0</v>
      </c>
      <c r="W19" s="206">
        <f>ROUND(N(data!T77), 0)</f>
        <v>0</v>
      </c>
      <c r="X19" s="206">
        <f>ROUND(N(data!T78), 0)</f>
        <v>0</v>
      </c>
      <c r="Y19" s="206">
        <f>ROUND(N(data!T79), 0)</f>
        <v>0</v>
      </c>
      <c r="Z19" s="206">
        <f>ROUND(N(data!T80), 0)</f>
        <v>0</v>
      </c>
      <c r="AA19" s="206">
        <f>ROUND(N(data!T81), 0)</f>
        <v>0</v>
      </c>
      <c r="AB19" s="206">
        <f>ROUND(N(data!T82), 0)</f>
        <v>0</v>
      </c>
      <c r="AC19" s="206">
        <f>ROUND(N(data!T83), 0)</f>
        <v>0</v>
      </c>
      <c r="AD19" s="206">
        <f>ROUND(N(data!T84), 0)</f>
        <v>0</v>
      </c>
      <c r="AE19" s="206">
        <f>ROUND(N(data!T89), 0)</f>
        <v>0</v>
      </c>
      <c r="AF19" s="206">
        <f>ROUND(N(data!T87), 0)</f>
        <v>-6032</v>
      </c>
      <c r="AG19" s="206">
        <f>ROUND(N(data!T90), 0)</f>
        <v>0</v>
      </c>
      <c r="AH19" s="206">
        <f>ROUND(N(data!T91), 0)</f>
        <v>0</v>
      </c>
      <c r="AI19" s="206">
        <f>ROUND(N(data!T92), 0)</f>
        <v>0</v>
      </c>
      <c r="AJ19" s="206">
        <f>ROUND(N(data!T93), 0)</f>
        <v>0</v>
      </c>
      <c r="AK19" s="308">
        <f>ROUND(N(data!T94), 2)</f>
        <v>0</v>
      </c>
      <c r="AL19" s="61"/>
      <c r="AM19" s="61"/>
      <c r="AN19" s="61"/>
      <c r="AO19" s="61"/>
      <c r="AP19" s="61"/>
      <c r="AQ19" s="61"/>
      <c r="AR19" s="61"/>
      <c r="AS19" s="61"/>
      <c r="AT19" s="61"/>
      <c r="AU19" s="61"/>
      <c r="AV19" s="61"/>
      <c r="AW19" s="61"/>
      <c r="AX19" s="61"/>
      <c r="AY19" s="61"/>
      <c r="AZ19" s="61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1"/>
      <c r="BL19" s="61"/>
      <c r="BM19" s="61"/>
      <c r="BN19" s="61"/>
      <c r="BO19" s="61"/>
      <c r="BP19" s="61"/>
      <c r="BQ19" s="61"/>
      <c r="BR19" s="61"/>
      <c r="BS19" s="61"/>
      <c r="BT19" s="61"/>
      <c r="BU19" s="61"/>
      <c r="BV19" s="61"/>
      <c r="BW19" s="61"/>
      <c r="BX19" s="61"/>
      <c r="BY19" s="61"/>
      <c r="BZ19" s="61"/>
      <c r="CA19" s="61"/>
      <c r="CB19" s="61"/>
      <c r="CC19" s="61"/>
      <c r="CD19" s="61"/>
      <c r="CE19" s="61"/>
      <c r="CF19" s="61"/>
      <c r="CG19" s="61"/>
      <c r="CH19" s="61"/>
      <c r="CI19" s="61"/>
      <c r="CJ19" s="61"/>
      <c r="CK19" s="61"/>
    </row>
    <row r="20" spans="1:89" s="11" customFormat="1" ht="12.6" customHeight="1" x14ac:dyDescent="0.3">
      <c r="A20" s="12" t="str">
        <f>RIGHT(data!$C$97,3)</f>
        <v>125</v>
      </c>
      <c r="B20" s="208" t="str">
        <f>RIGHT(data!$C$96,4)</f>
        <v>2023</v>
      </c>
      <c r="C20" s="12" t="str">
        <f>data!U$55</f>
        <v>7070</v>
      </c>
      <c r="D20" s="12" t="s">
        <v>1140</v>
      </c>
      <c r="E20" s="206">
        <f>ROUND(N(data!U59), 0)</f>
        <v>31981</v>
      </c>
      <c r="F20" s="308">
        <f>ROUND(N(data!U60), 2)</f>
        <v>6.92</v>
      </c>
      <c r="G20" s="206">
        <f>ROUND(N(data!U61), 0)</f>
        <v>671520</v>
      </c>
      <c r="H20" s="206">
        <f>ROUND(N(data!U62), 0)</f>
        <v>166439</v>
      </c>
      <c r="I20" s="206">
        <f>ROUND(N(data!U63), 0)</f>
        <v>0</v>
      </c>
      <c r="J20" s="206">
        <f>ROUND(N(data!U64), 0)</f>
        <v>466079</v>
      </c>
      <c r="K20" s="206">
        <f>ROUND(N(data!U65), 0)</f>
        <v>0</v>
      </c>
      <c r="L20" s="206">
        <f>ROUND(N(data!U66), 0)</f>
        <v>189585</v>
      </c>
      <c r="M20" s="206">
        <f>ROUND(N(data!U67), 0)</f>
        <v>25942</v>
      </c>
      <c r="N20" s="206">
        <f>ROUND(N(data!U68), 0)</f>
        <v>0</v>
      </c>
      <c r="O20" s="206">
        <f>ROUND(N(data!U69), 0)</f>
        <v>904</v>
      </c>
      <c r="P20" s="206">
        <f>ROUND(N(data!U70), 0)</f>
        <v>0</v>
      </c>
      <c r="Q20" s="206">
        <f>ROUND(N(data!U71), 0)</f>
        <v>0</v>
      </c>
      <c r="R20" s="206">
        <f>ROUND(N(data!U72), 0)</f>
        <v>0</v>
      </c>
      <c r="S20" s="206">
        <f>ROUND(N(data!U73), 0)</f>
        <v>0</v>
      </c>
      <c r="T20" s="206">
        <f>ROUND(N(data!U74), 0)</f>
        <v>0</v>
      </c>
      <c r="U20" s="206">
        <f>ROUND(N(data!U75), 0)</f>
        <v>0</v>
      </c>
      <c r="V20" s="206">
        <f>ROUND(N(data!U76), 0)</f>
        <v>0</v>
      </c>
      <c r="W20" s="206">
        <f>ROUND(N(data!U77), 0)</f>
        <v>0</v>
      </c>
      <c r="X20" s="206">
        <f>ROUND(N(data!U78), 0)</f>
        <v>0</v>
      </c>
      <c r="Y20" s="206">
        <f>ROUND(N(data!U79), 0)</f>
        <v>0</v>
      </c>
      <c r="Z20" s="206">
        <f>ROUND(N(data!U80), 0)</f>
        <v>257</v>
      </c>
      <c r="AA20" s="206">
        <f>ROUND(N(data!U81), 0)</f>
        <v>0</v>
      </c>
      <c r="AB20" s="206">
        <f>ROUND(N(data!U82), 0)</f>
        <v>0</v>
      </c>
      <c r="AC20" s="206">
        <f>ROUND(N(data!U83), 0)</f>
        <v>647</v>
      </c>
      <c r="AD20" s="206">
        <f>ROUND(N(data!U84), 0)</f>
        <v>0</v>
      </c>
      <c r="AE20" s="206">
        <f>ROUND(N(data!U89), 0)</f>
        <v>4805494</v>
      </c>
      <c r="AF20" s="206">
        <f>ROUND(N(data!U87), 0)</f>
        <v>1430117</v>
      </c>
      <c r="AG20" s="206">
        <f>ROUND(N(data!U90), 0)</f>
        <v>1323</v>
      </c>
      <c r="AH20" s="206">
        <f>ROUND(N(data!U91), 0)</f>
        <v>0</v>
      </c>
      <c r="AI20" s="206">
        <f>ROUND(N(data!U92), 0)</f>
        <v>414</v>
      </c>
      <c r="AJ20" s="206">
        <f>ROUND(N(data!U93), 0)</f>
        <v>0</v>
      </c>
      <c r="AK20" s="308">
        <f>ROUND(N(data!U94), 2)</f>
        <v>0</v>
      </c>
      <c r="AL20" s="61"/>
      <c r="AM20" s="61"/>
      <c r="AN20" s="61"/>
      <c r="AO20" s="61"/>
      <c r="AP20" s="61"/>
      <c r="AQ20" s="61"/>
      <c r="AR20" s="61"/>
      <c r="AS20" s="61"/>
      <c r="AT20" s="61"/>
      <c r="AU20" s="61"/>
      <c r="AV20" s="61"/>
      <c r="AW20" s="61"/>
      <c r="AX20" s="61"/>
      <c r="AY20" s="61"/>
      <c r="AZ20" s="61"/>
      <c r="BA20" s="61"/>
      <c r="BB20" s="61"/>
      <c r="BC20" s="61"/>
      <c r="BD20" s="61"/>
      <c r="BE20" s="61"/>
      <c r="BF20" s="61"/>
      <c r="BG20" s="61"/>
      <c r="BH20" s="61"/>
      <c r="BI20" s="61"/>
      <c r="BJ20" s="61"/>
      <c r="BK20" s="61"/>
      <c r="BL20" s="61"/>
      <c r="BM20" s="61"/>
      <c r="BN20" s="61"/>
      <c r="BO20" s="61"/>
      <c r="BP20" s="61"/>
      <c r="BQ20" s="61"/>
      <c r="BR20" s="61"/>
      <c r="BS20" s="61"/>
      <c r="BT20" s="61"/>
      <c r="BU20" s="61"/>
      <c r="BV20" s="61"/>
      <c r="BW20" s="61"/>
      <c r="BX20" s="61"/>
      <c r="BY20" s="61"/>
      <c r="BZ20" s="61"/>
      <c r="CA20" s="61"/>
      <c r="CB20" s="61"/>
      <c r="CC20" s="61"/>
      <c r="CD20" s="61"/>
      <c r="CE20" s="61"/>
      <c r="CF20" s="61"/>
      <c r="CG20" s="61"/>
      <c r="CH20" s="61"/>
      <c r="CI20" s="61"/>
      <c r="CJ20" s="61"/>
      <c r="CK20" s="61"/>
    </row>
    <row r="21" spans="1:89" s="11" customFormat="1" ht="12.6" customHeight="1" x14ac:dyDescent="0.3">
      <c r="A21" s="12" t="str">
        <f>RIGHT(data!$C$97,3)</f>
        <v>125</v>
      </c>
      <c r="B21" s="208" t="str">
        <f>RIGHT(data!$C$96,4)</f>
        <v>2023</v>
      </c>
      <c r="C21" s="12" t="str">
        <f>data!V$55</f>
        <v>7110</v>
      </c>
      <c r="D21" s="12" t="s">
        <v>1140</v>
      </c>
      <c r="E21" s="206">
        <f>ROUND(N(data!V59), 0)</f>
        <v>0</v>
      </c>
      <c r="F21" s="308">
        <f>ROUND(N(data!V60), 2)</f>
        <v>0</v>
      </c>
      <c r="G21" s="206">
        <f>ROUND(N(data!V61), 0)</f>
        <v>0</v>
      </c>
      <c r="H21" s="206">
        <f>ROUND(N(data!V62), 0)</f>
        <v>0</v>
      </c>
      <c r="I21" s="206">
        <f>ROUND(N(data!V63), 0)</f>
        <v>0</v>
      </c>
      <c r="J21" s="206">
        <f>ROUND(N(data!V64), 0)</f>
        <v>133</v>
      </c>
      <c r="K21" s="206">
        <f>ROUND(N(data!V65), 0)</f>
        <v>0</v>
      </c>
      <c r="L21" s="206">
        <f>ROUND(N(data!V66), 0)</f>
        <v>0</v>
      </c>
      <c r="M21" s="206">
        <f>ROUND(N(data!V67), 0)</f>
        <v>0</v>
      </c>
      <c r="N21" s="206">
        <f>ROUND(N(data!V68), 0)</f>
        <v>0</v>
      </c>
      <c r="O21" s="206">
        <f>ROUND(N(data!V69), 0)</f>
        <v>0</v>
      </c>
      <c r="P21" s="206">
        <f>ROUND(N(data!V70), 0)</f>
        <v>0</v>
      </c>
      <c r="Q21" s="206">
        <f>ROUND(N(data!V71), 0)</f>
        <v>0</v>
      </c>
      <c r="R21" s="206">
        <f>ROUND(N(data!V72), 0)</f>
        <v>0</v>
      </c>
      <c r="S21" s="206">
        <f>ROUND(N(data!V73), 0)</f>
        <v>0</v>
      </c>
      <c r="T21" s="206">
        <f>ROUND(N(data!V74), 0)</f>
        <v>0</v>
      </c>
      <c r="U21" s="206">
        <f>ROUND(N(data!V75), 0)</f>
        <v>0</v>
      </c>
      <c r="V21" s="206">
        <f>ROUND(N(data!V76), 0)</f>
        <v>0</v>
      </c>
      <c r="W21" s="206">
        <f>ROUND(N(data!V77), 0)</f>
        <v>0</v>
      </c>
      <c r="X21" s="206">
        <f>ROUND(N(data!V78), 0)</f>
        <v>0</v>
      </c>
      <c r="Y21" s="206">
        <f>ROUND(N(data!V79), 0)</f>
        <v>0</v>
      </c>
      <c r="Z21" s="206">
        <f>ROUND(N(data!V80), 0)</f>
        <v>0</v>
      </c>
      <c r="AA21" s="206">
        <f>ROUND(N(data!V81), 0)</f>
        <v>0</v>
      </c>
      <c r="AB21" s="206">
        <f>ROUND(N(data!V82), 0)</f>
        <v>0</v>
      </c>
      <c r="AC21" s="206">
        <f>ROUND(N(data!V83), 0)</f>
        <v>0</v>
      </c>
      <c r="AD21" s="206">
        <f>ROUND(N(data!V84), 0)</f>
        <v>0</v>
      </c>
      <c r="AE21" s="206">
        <f>ROUND(N(data!V89), 0)</f>
        <v>0</v>
      </c>
      <c r="AF21" s="206">
        <f>ROUND(N(data!V87), 0)</f>
        <v>0</v>
      </c>
      <c r="AG21" s="206">
        <f>ROUND(N(data!V90), 0)</f>
        <v>0</v>
      </c>
      <c r="AH21" s="206">
        <f>ROUND(N(data!V91), 0)</f>
        <v>0</v>
      </c>
      <c r="AI21" s="206">
        <f>ROUND(N(data!V92), 0)</f>
        <v>0</v>
      </c>
      <c r="AJ21" s="206">
        <f>ROUND(N(data!V93), 0)</f>
        <v>0</v>
      </c>
      <c r="AK21" s="308">
        <f>ROUND(N(data!V94), 2)</f>
        <v>0</v>
      </c>
      <c r="AL21" s="61"/>
      <c r="AM21" s="61"/>
      <c r="AN21" s="61"/>
      <c r="AO21" s="61"/>
      <c r="AP21" s="61"/>
      <c r="AQ21" s="61"/>
      <c r="AR21" s="61"/>
      <c r="AS21" s="61"/>
      <c r="AT21" s="61"/>
      <c r="AU21" s="61"/>
      <c r="AV21" s="61"/>
      <c r="AW21" s="61"/>
      <c r="AX21" s="61"/>
      <c r="AY21" s="61"/>
      <c r="AZ21" s="61"/>
      <c r="BA21" s="61"/>
      <c r="BB21" s="61"/>
      <c r="BC21" s="61"/>
      <c r="BD21" s="61"/>
      <c r="BE21" s="61"/>
      <c r="BF21" s="61"/>
      <c r="BG21" s="61"/>
      <c r="BH21" s="61"/>
      <c r="BI21" s="61"/>
      <c r="BJ21" s="61"/>
      <c r="BK21" s="61"/>
      <c r="BL21" s="61"/>
      <c r="BM21" s="61"/>
      <c r="BN21" s="61"/>
      <c r="BO21" s="61"/>
      <c r="BP21" s="61"/>
      <c r="BQ21" s="61"/>
      <c r="BR21" s="61"/>
      <c r="BS21" s="61"/>
      <c r="BT21" s="61"/>
      <c r="BU21" s="61"/>
      <c r="BV21" s="61"/>
      <c r="BW21" s="61"/>
      <c r="BX21" s="61"/>
      <c r="BY21" s="61"/>
      <c r="BZ21" s="61"/>
      <c r="CA21" s="61"/>
      <c r="CB21" s="61"/>
      <c r="CC21" s="61"/>
      <c r="CD21" s="61"/>
      <c r="CE21" s="61"/>
      <c r="CF21" s="61"/>
      <c r="CG21" s="61"/>
      <c r="CH21" s="61"/>
      <c r="CI21" s="61"/>
      <c r="CJ21" s="61"/>
      <c r="CK21" s="61"/>
    </row>
    <row r="22" spans="1:89" s="11" customFormat="1" ht="12.6" customHeight="1" x14ac:dyDescent="0.3">
      <c r="A22" s="12" t="str">
        <f>RIGHT(data!$C$97,3)</f>
        <v>125</v>
      </c>
      <c r="B22" s="208" t="str">
        <f>RIGHT(data!$C$96,4)</f>
        <v>2023</v>
      </c>
      <c r="C22" s="12" t="str">
        <f>data!W$55</f>
        <v>7120</v>
      </c>
      <c r="D22" s="12" t="s">
        <v>1140</v>
      </c>
      <c r="E22" s="206">
        <f>ROUND(N(data!W59), 0)</f>
        <v>0</v>
      </c>
      <c r="F22" s="308">
        <f>ROUND(N(data!W60), 2)</f>
        <v>0</v>
      </c>
      <c r="G22" s="206">
        <f>ROUND(N(data!W61), 0)</f>
        <v>0</v>
      </c>
      <c r="H22" s="206">
        <f>ROUND(N(data!W62), 0)</f>
        <v>0</v>
      </c>
      <c r="I22" s="206">
        <f>ROUND(N(data!W63), 0)</f>
        <v>0</v>
      </c>
      <c r="J22" s="206">
        <f>ROUND(N(data!W64), 0)</f>
        <v>0</v>
      </c>
      <c r="K22" s="206">
        <f>ROUND(N(data!W65), 0)</f>
        <v>0</v>
      </c>
      <c r="L22" s="206">
        <f>ROUND(N(data!W66), 0)</f>
        <v>0</v>
      </c>
      <c r="M22" s="206">
        <f>ROUND(N(data!W67), 0)</f>
        <v>0</v>
      </c>
      <c r="N22" s="206">
        <f>ROUND(N(data!W68), 0)</f>
        <v>0</v>
      </c>
      <c r="O22" s="206">
        <f>ROUND(N(data!W69), 0)</f>
        <v>0</v>
      </c>
      <c r="P22" s="206">
        <f>ROUND(N(data!W70), 0)</f>
        <v>0</v>
      </c>
      <c r="Q22" s="206">
        <f>ROUND(N(data!W71), 0)</f>
        <v>0</v>
      </c>
      <c r="R22" s="206">
        <f>ROUND(N(data!W72), 0)</f>
        <v>0</v>
      </c>
      <c r="S22" s="206">
        <f>ROUND(N(data!W73), 0)</f>
        <v>0</v>
      </c>
      <c r="T22" s="206">
        <f>ROUND(N(data!W74), 0)</f>
        <v>0</v>
      </c>
      <c r="U22" s="206">
        <f>ROUND(N(data!W75), 0)</f>
        <v>0</v>
      </c>
      <c r="V22" s="206">
        <f>ROUND(N(data!W76), 0)</f>
        <v>0</v>
      </c>
      <c r="W22" s="206">
        <f>ROUND(N(data!W77), 0)</f>
        <v>0</v>
      </c>
      <c r="X22" s="206">
        <f>ROUND(N(data!W78), 0)</f>
        <v>0</v>
      </c>
      <c r="Y22" s="206">
        <f>ROUND(N(data!W79), 0)</f>
        <v>0</v>
      </c>
      <c r="Z22" s="206">
        <f>ROUND(N(data!W80), 0)</f>
        <v>0</v>
      </c>
      <c r="AA22" s="206">
        <f>ROUND(N(data!W81), 0)</f>
        <v>0</v>
      </c>
      <c r="AB22" s="206">
        <f>ROUND(N(data!W82), 0)</f>
        <v>0</v>
      </c>
      <c r="AC22" s="206">
        <f>ROUND(N(data!W83), 0)</f>
        <v>0</v>
      </c>
      <c r="AD22" s="206">
        <f>ROUND(N(data!W84), 0)</f>
        <v>0</v>
      </c>
      <c r="AE22" s="206">
        <f>ROUND(N(data!W89), 0)</f>
        <v>0</v>
      </c>
      <c r="AF22" s="206">
        <f>ROUND(N(data!W87), 0)</f>
        <v>0</v>
      </c>
      <c r="AG22" s="206">
        <f>ROUND(N(data!W90), 0)</f>
        <v>0</v>
      </c>
      <c r="AH22" s="206">
        <f>ROUND(N(data!W91), 0)</f>
        <v>0</v>
      </c>
      <c r="AI22" s="206">
        <f>ROUND(N(data!W92), 0)</f>
        <v>0</v>
      </c>
      <c r="AJ22" s="206">
        <f>ROUND(N(data!W93), 0)</f>
        <v>0</v>
      </c>
      <c r="AK22" s="308">
        <f>ROUND(N(data!W94), 2)</f>
        <v>0</v>
      </c>
      <c r="AL22" s="61"/>
      <c r="AM22" s="61"/>
      <c r="AN22" s="61"/>
      <c r="AO22" s="61"/>
      <c r="AP22" s="61"/>
      <c r="AQ22" s="61"/>
      <c r="AR22" s="61"/>
      <c r="AS22" s="61"/>
      <c r="AT22" s="61"/>
      <c r="AU22" s="61"/>
      <c r="AV22" s="61"/>
      <c r="AW22" s="61"/>
      <c r="AX22" s="61"/>
      <c r="AY22" s="61"/>
      <c r="AZ22" s="61"/>
      <c r="BA22" s="61"/>
      <c r="BB22" s="61"/>
      <c r="BC22" s="61"/>
      <c r="BD22" s="61"/>
      <c r="BE22" s="61"/>
      <c r="BF22" s="61"/>
      <c r="BG22" s="61"/>
      <c r="BH22" s="61"/>
      <c r="BI22" s="61"/>
      <c r="BJ22" s="61"/>
      <c r="BK22" s="61"/>
      <c r="BL22" s="61"/>
      <c r="BM22" s="61"/>
      <c r="BN22" s="61"/>
      <c r="BO22" s="61"/>
      <c r="BP22" s="61"/>
      <c r="BQ22" s="61"/>
      <c r="BR22" s="61"/>
      <c r="BS22" s="61"/>
      <c r="BT22" s="61"/>
      <c r="BU22" s="61"/>
      <c r="BV22" s="61"/>
      <c r="BW22" s="61"/>
      <c r="BX22" s="61"/>
      <c r="BY22" s="61"/>
      <c r="BZ22" s="61"/>
      <c r="CA22" s="61"/>
      <c r="CB22" s="61"/>
      <c r="CC22" s="61"/>
      <c r="CD22" s="61"/>
      <c r="CE22" s="61"/>
      <c r="CF22" s="61"/>
      <c r="CG22" s="61"/>
      <c r="CH22" s="61"/>
      <c r="CI22" s="61"/>
      <c r="CJ22" s="61"/>
      <c r="CK22" s="61"/>
    </row>
    <row r="23" spans="1:89" s="11" customFormat="1" ht="12.6" customHeight="1" x14ac:dyDescent="0.3">
      <c r="A23" s="12" t="str">
        <f>RIGHT(data!$C$97,3)</f>
        <v>125</v>
      </c>
      <c r="B23" s="208" t="str">
        <f>RIGHT(data!$C$96,4)</f>
        <v>2023</v>
      </c>
      <c r="C23" s="12" t="str">
        <f>data!X$55</f>
        <v>7130</v>
      </c>
      <c r="D23" s="12" t="s">
        <v>1140</v>
      </c>
      <c r="E23" s="206">
        <f>ROUND(N(data!X59), 0)</f>
        <v>0</v>
      </c>
      <c r="F23" s="308">
        <f>ROUND(N(data!X60), 2)</f>
        <v>0</v>
      </c>
      <c r="G23" s="206">
        <f>ROUND(N(data!X61), 0)</f>
        <v>0</v>
      </c>
      <c r="H23" s="206">
        <f>ROUND(N(data!X62), 0)</f>
        <v>0</v>
      </c>
      <c r="I23" s="206">
        <f>ROUND(N(data!X63), 0)</f>
        <v>0</v>
      </c>
      <c r="J23" s="206">
        <f>ROUND(N(data!X64), 0)</f>
        <v>0</v>
      </c>
      <c r="K23" s="206">
        <f>ROUND(N(data!X65), 0)</f>
        <v>0</v>
      </c>
      <c r="L23" s="206">
        <f>ROUND(N(data!X66), 0)</f>
        <v>0</v>
      </c>
      <c r="M23" s="206">
        <f>ROUND(N(data!X67), 0)</f>
        <v>0</v>
      </c>
      <c r="N23" s="206">
        <f>ROUND(N(data!X68), 0)</f>
        <v>0</v>
      </c>
      <c r="O23" s="206">
        <f>ROUND(N(data!X69), 0)</f>
        <v>0</v>
      </c>
      <c r="P23" s="206">
        <f>ROUND(N(data!X70), 0)</f>
        <v>0</v>
      </c>
      <c r="Q23" s="206">
        <f>ROUND(N(data!X71), 0)</f>
        <v>0</v>
      </c>
      <c r="R23" s="206">
        <f>ROUND(N(data!X72), 0)</f>
        <v>0</v>
      </c>
      <c r="S23" s="206">
        <f>ROUND(N(data!X73), 0)</f>
        <v>0</v>
      </c>
      <c r="T23" s="206">
        <f>ROUND(N(data!X74), 0)</f>
        <v>0</v>
      </c>
      <c r="U23" s="206">
        <f>ROUND(N(data!X75), 0)</f>
        <v>0</v>
      </c>
      <c r="V23" s="206">
        <f>ROUND(N(data!X76), 0)</f>
        <v>0</v>
      </c>
      <c r="W23" s="206">
        <f>ROUND(N(data!X77), 0)</f>
        <v>0</v>
      </c>
      <c r="X23" s="206">
        <f>ROUND(N(data!X78), 0)</f>
        <v>0</v>
      </c>
      <c r="Y23" s="206">
        <f>ROUND(N(data!X79), 0)</f>
        <v>0</v>
      </c>
      <c r="Z23" s="206">
        <f>ROUND(N(data!X80), 0)</f>
        <v>0</v>
      </c>
      <c r="AA23" s="206">
        <f>ROUND(N(data!X81), 0)</f>
        <v>0</v>
      </c>
      <c r="AB23" s="206">
        <f>ROUND(N(data!X82), 0)</f>
        <v>0</v>
      </c>
      <c r="AC23" s="206">
        <f>ROUND(N(data!X83), 0)</f>
        <v>0</v>
      </c>
      <c r="AD23" s="206">
        <f>ROUND(N(data!X84), 0)</f>
        <v>0</v>
      </c>
      <c r="AE23" s="206">
        <f>ROUND(N(data!X89), 0)</f>
        <v>1928</v>
      </c>
      <c r="AF23" s="206">
        <f>ROUND(N(data!X87), 0)</f>
        <v>0</v>
      </c>
      <c r="AG23" s="206">
        <f>ROUND(N(data!X90), 0)</f>
        <v>0</v>
      </c>
      <c r="AH23" s="206">
        <f>ROUND(N(data!X91), 0)</f>
        <v>0</v>
      </c>
      <c r="AI23" s="206">
        <f>ROUND(N(data!X92), 0)</f>
        <v>0</v>
      </c>
      <c r="AJ23" s="206">
        <f>ROUND(N(data!X93), 0)</f>
        <v>0</v>
      </c>
      <c r="AK23" s="308">
        <f>ROUND(N(data!X94), 2)</f>
        <v>0</v>
      </c>
      <c r="AL23" s="61"/>
      <c r="AM23" s="61"/>
      <c r="AN23" s="61"/>
      <c r="AO23" s="61"/>
      <c r="AP23" s="61"/>
      <c r="AQ23" s="61"/>
      <c r="AR23" s="61"/>
      <c r="AS23" s="61"/>
      <c r="AT23" s="61"/>
      <c r="AU23" s="61"/>
      <c r="AV23" s="61"/>
      <c r="AW23" s="61"/>
      <c r="AX23" s="61"/>
      <c r="AY23" s="61"/>
      <c r="AZ23" s="61"/>
      <c r="BA23" s="61"/>
      <c r="BB23" s="61"/>
      <c r="BC23" s="61"/>
      <c r="BD23" s="61"/>
      <c r="BE23" s="61"/>
      <c r="BF23" s="61"/>
      <c r="BG23" s="61"/>
      <c r="BH23" s="61"/>
      <c r="BI23" s="61"/>
      <c r="BJ23" s="61"/>
      <c r="BK23" s="61"/>
      <c r="BL23" s="61"/>
      <c r="BM23" s="61"/>
      <c r="BN23" s="61"/>
      <c r="BO23" s="61"/>
      <c r="BP23" s="61"/>
      <c r="BQ23" s="61"/>
      <c r="BR23" s="61"/>
      <c r="BS23" s="61"/>
      <c r="BT23" s="61"/>
      <c r="BU23" s="61"/>
      <c r="BV23" s="61"/>
      <c r="BW23" s="61"/>
      <c r="BX23" s="61"/>
      <c r="BY23" s="61"/>
      <c r="BZ23" s="61"/>
      <c r="CA23" s="61"/>
      <c r="CB23" s="61"/>
      <c r="CC23" s="61"/>
      <c r="CD23" s="61"/>
      <c r="CE23" s="61"/>
      <c r="CF23" s="61"/>
      <c r="CG23" s="61"/>
      <c r="CH23" s="61"/>
      <c r="CI23" s="61"/>
      <c r="CJ23" s="61"/>
      <c r="CK23" s="61"/>
    </row>
    <row r="24" spans="1:89" s="11" customFormat="1" ht="12.6" customHeight="1" x14ac:dyDescent="0.3">
      <c r="A24" s="12" t="str">
        <f>RIGHT(data!$C$97,3)</f>
        <v>125</v>
      </c>
      <c r="B24" s="208" t="str">
        <f>RIGHT(data!$C$96,4)</f>
        <v>2023</v>
      </c>
      <c r="C24" s="12" t="str">
        <f>data!Y$55</f>
        <v>7140</v>
      </c>
      <c r="D24" s="12" t="s">
        <v>1140</v>
      </c>
      <c r="E24" s="206">
        <f>ROUND(N(data!Y59), 0)</f>
        <v>6373</v>
      </c>
      <c r="F24" s="308">
        <f>ROUND(N(data!Y60), 2)</f>
        <v>5.46</v>
      </c>
      <c r="G24" s="206">
        <f>ROUND(N(data!Y61), 0)</f>
        <v>901690</v>
      </c>
      <c r="H24" s="206">
        <f>ROUND(N(data!Y62), 0)</f>
        <v>223019</v>
      </c>
      <c r="I24" s="206">
        <f>ROUND(N(data!Y63), 0)</f>
        <v>0</v>
      </c>
      <c r="J24" s="206">
        <f>ROUND(N(data!Y64), 0)</f>
        <v>51602</v>
      </c>
      <c r="K24" s="206">
        <f>ROUND(N(data!Y65), 0)</f>
        <v>0</v>
      </c>
      <c r="L24" s="206">
        <f>ROUND(N(data!Y66), 0)</f>
        <v>507524</v>
      </c>
      <c r="M24" s="206">
        <f>ROUND(N(data!Y67), 0)</f>
        <v>71668</v>
      </c>
      <c r="N24" s="206">
        <f>ROUND(N(data!Y68), 0)</f>
        <v>0</v>
      </c>
      <c r="O24" s="206">
        <f>ROUND(N(data!Y69), 0)</f>
        <v>2120</v>
      </c>
      <c r="P24" s="206">
        <f>ROUND(N(data!Y70), 0)</f>
        <v>0</v>
      </c>
      <c r="Q24" s="206">
        <f>ROUND(N(data!Y71), 0)</f>
        <v>0</v>
      </c>
      <c r="R24" s="206">
        <f>ROUND(N(data!Y72), 0)</f>
        <v>0</v>
      </c>
      <c r="S24" s="206">
        <f>ROUND(N(data!Y73), 0)</f>
        <v>0</v>
      </c>
      <c r="T24" s="206">
        <f>ROUND(N(data!Y74), 0)</f>
        <v>0</v>
      </c>
      <c r="U24" s="206">
        <f>ROUND(N(data!Y75), 0)</f>
        <v>0</v>
      </c>
      <c r="V24" s="206">
        <f>ROUND(N(data!Y76), 0)</f>
        <v>0</v>
      </c>
      <c r="W24" s="206">
        <f>ROUND(N(data!Y77), 0)</f>
        <v>0</v>
      </c>
      <c r="X24" s="206">
        <f>ROUND(N(data!Y78), 0)</f>
        <v>0</v>
      </c>
      <c r="Y24" s="206">
        <f>ROUND(N(data!Y79), 0)</f>
        <v>0</v>
      </c>
      <c r="Z24" s="206">
        <f>ROUND(N(data!Y80), 0)</f>
        <v>0</v>
      </c>
      <c r="AA24" s="206">
        <f>ROUND(N(data!Y81), 0)</f>
        <v>0</v>
      </c>
      <c r="AB24" s="206">
        <f>ROUND(N(data!Y82), 0)</f>
        <v>0</v>
      </c>
      <c r="AC24" s="206">
        <f>ROUND(N(data!Y83), 0)</f>
        <v>2120</v>
      </c>
      <c r="AD24" s="206">
        <f>ROUND(N(data!Y84), 0)</f>
        <v>0</v>
      </c>
      <c r="AE24" s="206">
        <f>ROUND(N(data!Y89), 0)</f>
        <v>9019564</v>
      </c>
      <c r="AF24" s="206">
        <f>ROUND(N(data!Y87), 0)</f>
        <v>144843</v>
      </c>
      <c r="AG24" s="206">
        <f>ROUND(N(data!Y90), 0)</f>
        <v>3655</v>
      </c>
      <c r="AH24" s="206">
        <f>ROUND(N(data!Y91), 0)</f>
        <v>0</v>
      </c>
      <c r="AI24" s="206">
        <f>ROUND(N(data!Y92), 0)</f>
        <v>414</v>
      </c>
      <c r="AJ24" s="206">
        <f>ROUND(N(data!Y93), 0)</f>
        <v>6129</v>
      </c>
      <c r="AK24" s="308">
        <f>ROUND(N(data!Y94), 2)</f>
        <v>0</v>
      </c>
      <c r="AL24" s="61"/>
      <c r="AM24" s="61"/>
      <c r="AN24" s="61"/>
      <c r="AO24" s="61"/>
      <c r="AP24" s="61"/>
      <c r="AQ24" s="61"/>
      <c r="AR24" s="61"/>
      <c r="AS24" s="61"/>
      <c r="AT24" s="61"/>
      <c r="AU24" s="61"/>
      <c r="AV24" s="61"/>
      <c r="AW24" s="61"/>
      <c r="AX24" s="61"/>
      <c r="AY24" s="61"/>
      <c r="AZ24" s="61"/>
      <c r="BA24" s="61"/>
      <c r="BB24" s="61"/>
      <c r="BC24" s="61"/>
      <c r="BD24" s="61"/>
      <c r="BE24" s="61"/>
      <c r="BF24" s="61"/>
      <c r="BG24" s="61"/>
      <c r="BH24" s="61"/>
      <c r="BI24" s="61"/>
      <c r="BJ24" s="61"/>
      <c r="BK24" s="61"/>
      <c r="BL24" s="61"/>
      <c r="BM24" s="61"/>
      <c r="BN24" s="61"/>
      <c r="BO24" s="61"/>
      <c r="BP24" s="61"/>
      <c r="BQ24" s="61"/>
      <c r="BR24" s="61"/>
      <c r="BS24" s="61"/>
      <c r="BT24" s="61"/>
      <c r="BU24" s="61"/>
      <c r="BV24" s="61"/>
      <c r="BW24" s="61"/>
      <c r="BX24" s="61"/>
      <c r="BY24" s="61"/>
      <c r="BZ24" s="61"/>
      <c r="CA24" s="61"/>
      <c r="CB24" s="61"/>
      <c r="CC24" s="61"/>
      <c r="CD24" s="61"/>
      <c r="CE24" s="61"/>
      <c r="CF24" s="61"/>
      <c r="CG24" s="61"/>
      <c r="CH24" s="61"/>
      <c r="CI24" s="61"/>
      <c r="CJ24" s="61"/>
      <c r="CK24" s="61"/>
    </row>
    <row r="25" spans="1:89" s="11" customFormat="1" ht="12.6" customHeight="1" x14ac:dyDescent="0.3">
      <c r="A25" s="12" t="str">
        <f>RIGHT(data!$C$97,3)</f>
        <v>125</v>
      </c>
      <c r="B25" s="208" t="str">
        <f>RIGHT(data!$C$96,4)</f>
        <v>2023</v>
      </c>
      <c r="C25" s="12" t="str">
        <f>data!Z$55</f>
        <v>7150</v>
      </c>
      <c r="D25" s="12" t="s">
        <v>1140</v>
      </c>
      <c r="E25" s="206">
        <f>ROUND(N(data!Z59), 0)</f>
        <v>0</v>
      </c>
      <c r="F25" s="308">
        <f>ROUND(N(data!Z60), 2)</f>
        <v>0</v>
      </c>
      <c r="G25" s="206">
        <f>ROUND(N(data!Z61), 0)</f>
        <v>0</v>
      </c>
      <c r="H25" s="206">
        <f>ROUND(N(data!Z62), 0)</f>
        <v>0</v>
      </c>
      <c r="I25" s="206">
        <f>ROUND(N(data!Z63), 0)</f>
        <v>0</v>
      </c>
      <c r="J25" s="206">
        <f>ROUND(N(data!Z64), 0)</f>
        <v>0</v>
      </c>
      <c r="K25" s="206">
        <f>ROUND(N(data!Z65), 0)</f>
        <v>0</v>
      </c>
      <c r="L25" s="206">
        <f>ROUND(N(data!Z66), 0)</f>
        <v>0</v>
      </c>
      <c r="M25" s="206">
        <f>ROUND(N(data!Z67), 0)</f>
        <v>0</v>
      </c>
      <c r="N25" s="206">
        <f>ROUND(N(data!Z68), 0)</f>
        <v>0</v>
      </c>
      <c r="O25" s="206">
        <f>ROUND(N(data!Z69), 0)</f>
        <v>0</v>
      </c>
      <c r="P25" s="206">
        <f>ROUND(N(data!Z70), 0)</f>
        <v>0</v>
      </c>
      <c r="Q25" s="206">
        <f>ROUND(N(data!Z71), 0)</f>
        <v>0</v>
      </c>
      <c r="R25" s="206">
        <f>ROUND(N(data!Z72), 0)</f>
        <v>0</v>
      </c>
      <c r="S25" s="206">
        <f>ROUND(N(data!Z73), 0)</f>
        <v>0</v>
      </c>
      <c r="T25" s="206">
        <f>ROUND(N(data!Z74), 0)</f>
        <v>0</v>
      </c>
      <c r="U25" s="206">
        <f>ROUND(N(data!Z75), 0)</f>
        <v>0</v>
      </c>
      <c r="V25" s="206">
        <f>ROUND(N(data!Z76), 0)</f>
        <v>0</v>
      </c>
      <c r="W25" s="206">
        <f>ROUND(N(data!Z77), 0)</f>
        <v>0</v>
      </c>
      <c r="X25" s="206">
        <f>ROUND(N(data!Z78), 0)</f>
        <v>0</v>
      </c>
      <c r="Y25" s="206">
        <f>ROUND(N(data!Z79), 0)</f>
        <v>0</v>
      </c>
      <c r="Z25" s="206">
        <f>ROUND(N(data!Z80), 0)</f>
        <v>0</v>
      </c>
      <c r="AA25" s="206">
        <f>ROUND(N(data!Z81), 0)</f>
        <v>0</v>
      </c>
      <c r="AB25" s="206">
        <f>ROUND(N(data!Z82), 0)</f>
        <v>0</v>
      </c>
      <c r="AC25" s="206">
        <f>ROUND(N(data!Z83), 0)</f>
        <v>0</v>
      </c>
      <c r="AD25" s="206">
        <f>ROUND(N(data!Z84), 0)</f>
        <v>0</v>
      </c>
      <c r="AE25" s="206">
        <f>ROUND(N(data!Z89), 0)</f>
        <v>0</v>
      </c>
      <c r="AF25" s="206">
        <f>ROUND(N(data!Z87), 0)</f>
        <v>0</v>
      </c>
      <c r="AG25" s="206">
        <f>ROUND(N(data!Z90), 0)</f>
        <v>0</v>
      </c>
      <c r="AH25" s="206">
        <f>ROUND(N(data!Z91), 0)</f>
        <v>0</v>
      </c>
      <c r="AI25" s="206">
        <f>ROUND(N(data!Z92), 0)</f>
        <v>0</v>
      </c>
      <c r="AJ25" s="206">
        <f>ROUND(N(data!Z93), 0)</f>
        <v>0</v>
      </c>
      <c r="AK25" s="308">
        <f>ROUND(N(data!Z94), 2)</f>
        <v>0</v>
      </c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  <c r="BM25" s="61"/>
      <c r="BN25" s="61"/>
      <c r="BO25" s="61"/>
      <c r="BP25" s="61"/>
      <c r="BQ25" s="61"/>
      <c r="BR25" s="61"/>
      <c r="BS25" s="61"/>
      <c r="BT25" s="61"/>
      <c r="BU25" s="61"/>
      <c r="BV25" s="61"/>
      <c r="BW25" s="61"/>
      <c r="BX25" s="61"/>
      <c r="BY25" s="61"/>
      <c r="BZ25" s="61"/>
      <c r="CA25" s="61"/>
      <c r="CB25" s="61"/>
      <c r="CC25" s="61"/>
      <c r="CD25" s="61"/>
      <c r="CE25" s="61"/>
      <c r="CF25" s="61"/>
      <c r="CG25" s="61"/>
      <c r="CH25" s="61"/>
      <c r="CI25" s="61"/>
      <c r="CJ25" s="61"/>
      <c r="CK25" s="61"/>
    </row>
    <row r="26" spans="1:89" s="11" customFormat="1" ht="12.6" customHeight="1" x14ac:dyDescent="0.3">
      <c r="A26" s="12" t="str">
        <f>RIGHT(data!$C$97,3)</f>
        <v>125</v>
      </c>
      <c r="B26" s="208" t="str">
        <f>RIGHT(data!$C$96,4)</f>
        <v>2023</v>
      </c>
      <c r="C26" s="12" t="str">
        <f>data!AA$55</f>
        <v>7160</v>
      </c>
      <c r="D26" s="12" t="s">
        <v>1140</v>
      </c>
      <c r="E26" s="206">
        <f>ROUND(N(data!AA59), 0)</f>
        <v>0</v>
      </c>
      <c r="F26" s="308">
        <f>ROUND(N(data!AA60), 2)</f>
        <v>0</v>
      </c>
      <c r="G26" s="206">
        <f>ROUND(N(data!AA61), 0)</f>
        <v>0</v>
      </c>
      <c r="H26" s="206">
        <f>ROUND(N(data!AA62), 0)</f>
        <v>0</v>
      </c>
      <c r="I26" s="206">
        <f>ROUND(N(data!AA63), 0)</f>
        <v>0</v>
      </c>
      <c r="J26" s="206">
        <f>ROUND(N(data!AA64), 0)</f>
        <v>0</v>
      </c>
      <c r="K26" s="206">
        <f>ROUND(N(data!AA65), 0)</f>
        <v>0</v>
      </c>
      <c r="L26" s="206">
        <f>ROUND(N(data!AA66), 0)</f>
        <v>0</v>
      </c>
      <c r="M26" s="206">
        <f>ROUND(N(data!AA67), 0)</f>
        <v>0</v>
      </c>
      <c r="N26" s="206">
        <f>ROUND(N(data!AA68), 0)</f>
        <v>0</v>
      </c>
      <c r="O26" s="206">
        <f>ROUND(N(data!AA69), 0)</f>
        <v>0</v>
      </c>
      <c r="P26" s="206">
        <f>ROUND(N(data!AA70), 0)</f>
        <v>0</v>
      </c>
      <c r="Q26" s="206">
        <f>ROUND(N(data!AA71), 0)</f>
        <v>0</v>
      </c>
      <c r="R26" s="206">
        <f>ROUND(N(data!AA72), 0)</f>
        <v>0</v>
      </c>
      <c r="S26" s="206">
        <f>ROUND(N(data!AA73), 0)</f>
        <v>0</v>
      </c>
      <c r="T26" s="206">
        <f>ROUND(N(data!AA74), 0)</f>
        <v>0</v>
      </c>
      <c r="U26" s="206">
        <f>ROUND(N(data!AA75), 0)</f>
        <v>0</v>
      </c>
      <c r="V26" s="206">
        <f>ROUND(N(data!AA76), 0)</f>
        <v>0</v>
      </c>
      <c r="W26" s="206">
        <f>ROUND(N(data!AA77), 0)</f>
        <v>0</v>
      </c>
      <c r="X26" s="206">
        <f>ROUND(N(data!AA78), 0)</f>
        <v>0</v>
      </c>
      <c r="Y26" s="206">
        <f>ROUND(N(data!AA79), 0)</f>
        <v>0</v>
      </c>
      <c r="Z26" s="206">
        <f>ROUND(N(data!AA80), 0)</f>
        <v>0</v>
      </c>
      <c r="AA26" s="206">
        <f>ROUND(N(data!AA81), 0)</f>
        <v>0</v>
      </c>
      <c r="AB26" s="206">
        <f>ROUND(N(data!AA82), 0)</f>
        <v>0</v>
      </c>
      <c r="AC26" s="206">
        <f>ROUND(N(data!AA83), 0)</f>
        <v>0</v>
      </c>
      <c r="AD26" s="206">
        <f>ROUND(N(data!AA84), 0)</f>
        <v>0</v>
      </c>
      <c r="AE26" s="206">
        <f>ROUND(N(data!AA89), 0)</f>
        <v>0</v>
      </c>
      <c r="AF26" s="206">
        <f>ROUND(N(data!AA87), 0)</f>
        <v>0</v>
      </c>
      <c r="AG26" s="206">
        <f>ROUND(N(data!AA90), 0)</f>
        <v>0</v>
      </c>
      <c r="AH26" s="206">
        <f>ROUND(N(data!AA91), 0)</f>
        <v>0</v>
      </c>
      <c r="AI26" s="206">
        <f>ROUND(N(data!AA92), 0)</f>
        <v>0</v>
      </c>
      <c r="AJ26" s="206">
        <f>ROUND(N(data!AA93), 0)</f>
        <v>0</v>
      </c>
      <c r="AK26" s="308">
        <f>ROUND(N(data!AA94), 2)</f>
        <v>0</v>
      </c>
      <c r="AL26" s="61"/>
      <c r="AM26" s="61"/>
      <c r="AN26" s="61"/>
      <c r="AO26" s="61"/>
      <c r="AP26" s="61"/>
      <c r="AQ26" s="61"/>
      <c r="AR26" s="61"/>
      <c r="AS26" s="61"/>
      <c r="AT26" s="61"/>
      <c r="AU26" s="61"/>
      <c r="AV26" s="61"/>
      <c r="AW26" s="61"/>
      <c r="AX26" s="61"/>
      <c r="AY26" s="61"/>
      <c r="AZ26" s="61"/>
      <c r="BA26" s="61"/>
      <c r="BB26" s="61"/>
      <c r="BC26" s="61"/>
      <c r="BD26" s="61"/>
      <c r="BE26" s="61"/>
      <c r="BF26" s="61"/>
      <c r="BG26" s="61"/>
      <c r="BH26" s="61"/>
      <c r="BI26" s="61"/>
      <c r="BJ26" s="61"/>
      <c r="BK26" s="61"/>
      <c r="BL26" s="61"/>
      <c r="BM26" s="61"/>
      <c r="BN26" s="61"/>
      <c r="BO26" s="61"/>
      <c r="BP26" s="61"/>
      <c r="BQ26" s="61"/>
      <c r="BR26" s="61"/>
      <c r="BS26" s="61"/>
      <c r="BT26" s="61"/>
      <c r="BU26" s="61"/>
      <c r="BV26" s="61"/>
      <c r="BW26" s="61"/>
      <c r="BX26" s="61"/>
      <c r="BY26" s="61"/>
      <c r="BZ26" s="61"/>
      <c r="CA26" s="61"/>
      <c r="CB26" s="61"/>
      <c r="CC26" s="61"/>
      <c r="CD26" s="61"/>
      <c r="CE26" s="61"/>
      <c r="CF26" s="61"/>
      <c r="CG26" s="61"/>
      <c r="CH26" s="61"/>
      <c r="CI26" s="61"/>
      <c r="CJ26" s="61"/>
      <c r="CK26" s="61"/>
    </row>
    <row r="27" spans="1:89" s="11" customFormat="1" ht="12.6" customHeight="1" x14ac:dyDescent="0.3">
      <c r="A27" s="12" t="str">
        <f>RIGHT(data!$C$97,3)</f>
        <v>125</v>
      </c>
      <c r="B27" s="208" t="str">
        <f>RIGHT(data!$C$96,4)</f>
        <v>2023</v>
      </c>
      <c r="C27" s="12" t="str">
        <f>data!AB$55</f>
        <v>7170</v>
      </c>
      <c r="D27" s="12" t="s">
        <v>1140</v>
      </c>
      <c r="E27" s="206">
        <f>ROUND(N(data!AB59), 0)</f>
        <v>0</v>
      </c>
      <c r="F27" s="308">
        <f>ROUND(N(data!AB60), 2)</f>
        <v>0</v>
      </c>
      <c r="G27" s="206">
        <f>ROUND(N(data!AB61), 0)</f>
        <v>2902</v>
      </c>
      <c r="H27" s="206">
        <f>ROUND(N(data!AB62), 0)</f>
        <v>728</v>
      </c>
      <c r="I27" s="206">
        <f>ROUND(N(data!AB63), 0)</f>
        <v>0</v>
      </c>
      <c r="J27" s="206">
        <f>ROUND(N(data!AB64), 0)</f>
        <v>375369</v>
      </c>
      <c r="K27" s="206">
        <f>ROUND(N(data!AB65), 0)</f>
        <v>0</v>
      </c>
      <c r="L27" s="206">
        <f>ROUND(N(data!AB66), 0)</f>
        <v>239827</v>
      </c>
      <c r="M27" s="206">
        <f>ROUND(N(data!AB67), 0)</f>
        <v>20098</v>
      </c>
      <c r="N27" s="206">
        <f>ROUND(N(data!AB68), 0)</f>
        <v>0</v>
      </c>
      <c r="O27" s="206">
        <f>ROUND(N(data!AB69), 0)</f>
        <v>39897</v>
      </c>
      <c r="P27" s="206">
        <f>ROUND(N(data!AB70), 0)</f>
        <v>0</v>
      </c>
      <c r="Q27" s="206">
        <f>ROUND(N(data!AB71), 0)</f>
        <v>0</v>
      </c>
      <c r="R27" s="206">
        <f>ROUND(N(data!AB72), 0)</f>
        <v>0</v>
      </c>
      <c r="S27" s="206">
        <f>ROUND(N(data!AB73), 0)</f>
        <v>0</v>
      </c>
      <c r="T27" s="206">
        <f>ROUND(N(data!AB74), 0)</f>
        <v>0</v>
      </c>
      <c r="U27" s="206">
        <f>ROUND(N(data!AB75), 0)</f>
        <v>0</v>
      </c>
      <c r="V27" s="206">
        <f>ROUND(N(data!AB76), 0)</f>
        <v>0</v>
      </c>
      <c r="W27" s="206">
        <f>ROUND(N(data!AB77), 0)</f>
        <v>0</v>
      </c>
      <c r="X27" s="206">
        <f>ROUND(N(data!AB78), 0)</f>
        <v>0</v>
      </c>
      <c r="Y27" s="206">
        <f>ROUND(N(data!AB79), 0)</f>
        <v>0</v>
      </c>
      <c r="Z27" s="206">
        <f>ROUND(N(data!AB80), 0)</f>
        <v>39107</v>
      </c>
      <c r="AA27" s="206">
        <f>ROUND(N(data!AB81), 0)</f>
        <v>0</v>
      </c>
      <c r="AB27" s="206">
        <f>ROUND(N(data!AB82), 0)</f>
        <v>0</v>
      </c>
      <c r="AC27" s="206">
        <f>ROUND(N(data!AB83), 0)</f>
        <v>790</v>
      </c>
      <c r="AD27" s="206">
        <f>ROUND(N(data!AB84), 0)</f>
        <v>0</v>
      </c>
      <c r="AE27" s="206">
        <f>ROUND(N(data!AB89), 0)</f>
        <v>1338096</v>
      </c>
      <c r="AF27" s="206">
        <f>ROUND(N(data!AB87), 0)</f>
        <v>491537</v>
      </c>
      <c r="AG27" s="206">
        <f>ROUND(N(data!AB90), 0)</f>
        <v>1025</v>
      </c>
      <c r="AH27" s="206">
        <f>ROUND(N(data!AB91), 0)</f>
        <v>0</v>
      </c>
      <c r="AI27" s="206">
        <f>ROUND(N(data!AB92), 0)</f>
        <v>138</v>
      </c>
      <c r="AJ27" s="206">
        <f>ROUND(N(data!AB93), 0)</f>
        <v>0</v>
      </c>
      <c r="AK27" s="308">
        <f>ROUND(N(data!AB94), 2)</f>
        <v>0</v>
      </c>
      <c r="AL27" s="61"/>
      <c r="AM27" s="61"/>
      <c r="AN27" s="61"/>
      <c r="AO27" s="61"/>
      <c r="AP27" s="61"/>
      <c r="AQ27" s="61"/>
      <c r="AR27" s="61"/>
      <c r="AS27" s="61"/>
      <c r="AT27" s="61"/>
      <c r="AU27" s="61"/>
      <c r="AV27" s="61"/>
      <c r="AW27" s="61"/>
      <c r="AX27" s="61"/>
      <c r="AY27" s="61"/>
      <c r="AZ27" s="61"/>
      <c r="BA27" s="61"/>
      <c r="BB27" s="61"/>
      <c r="BC27" s="61"/>
      <c r="BD27" s="61"/>
      <c r="BE27" s="61"/>
      <c r="BF27" s="61"/>
      <c r="BG27" s="61"/>
      <c r="BH27" s="61"/>
      <c r="BI27" s="61"/>
      <c r="BJ27" s="61"/>
      <c r="BK27" s="61"/>
      <c r="BL27" s="61"/>
      <c r="BM27" s="61"/>
      <c r="BN27" s="61"/>
      <c r="BO27" s="61"/>
      <c r="BP27" s="61"/>
      <c r="BQ27" s="61"/>
      <c r="BR27" s="61"/>
      <c r="BS27" s="61"/>
      <c r="BT27" s="61"/>
      <c r="BU27" s="61"/>
      <c r="BV27" s="61"/>
      <c r="BW27" s="61"/>
      <c r="BX27" s="61"/>
      <c r="BY27" s="61"/>
      <c r="BZ27" s="61"/>
      <c r="CA27" s="61"/>
      <c r="CB27" s="61"/>
      <c r="CC27" s="61"/>
      <c r="CD27" s="61"/>
      <c r="CE27" s="61"/>
      <c r="CF27" s="61"/>
      <c r="CG27" s="61"/>
      <c r="CH27" s="61"/>
      <c r="CI27" s="61"/>
      <c r="CJ27" s="61"/>
      <c r="CK27" s="61"/>
    </row>
    <row r="28" spans="1:89" s="11" customFormat="1" ht="12.6" customHeight="1" x14ac:dyDescent="0.3">
      <c r="A28" s="12" t="str">
        <f>RIGHT(data!$C$97,3)</f>
        <v>125</v>
      </c>
      <c r="B28" s="208" t="str">
        <f>RIGHT(data!$C$96,4)</f>
        <v>2023</v>
      </c>
      <c r="C28" s="12" t="str">
        <f>data!AC$55</f>
        <v>7180</v>
      </c>
      <c r="D28" s="12" t="s">
        <v>1140</v>
      </c>
      <c r="E28" s="206">
        <f>ROUND(N(data!AC59), 0)</f>
        <v>1358</v>
      </c>
      <c r="F28" s="308">
        <f>ROUND(N(data!AC60), 2)</f>
        <v>1.78</v>
      </c>
      <c r="G28" s="206">
        <f>ROUND(N(data!AC61), 0)</f>
        <v>185220</v>
      </c>
      <c r="H28" s="206">
        <f>ROUND(N(data!AC62), 0)</f>
        <v>45789</v>
      </c>
      <c r="I28" s="206">
        <f>ROUND(N(data!AC63), 0)</f>
        <v>0</v>
      </c>
      <c r="J28" s="206">
        <f>ROUND(N(data!AC64), 0)</f>
        <v>28207</v>
      </c>
      <c r="K28" s="206">
        <f>ROUND(N(data!AC65), 0)</f>
        <v>0</v>
      </c>
      <c r="L28" s="206">
        <f>ROUND(N(data!AC66), 0)</f>
        <v>67019</v>
      </c>
      <c r="M28" s="206">
        <f>ROUND(N(data!AC67), 0)</f>
        <v>8471</v>
      </c>
      <c r="N28" s="206">
        <f>ROUND(N(data!AC68), 0)</f>
        <v>0</v>
      </c>
      <c r="O28" s="206">
        <f>ROUND(N(data!AC69), 0)</f>
        <v>972</v>
      </c>
      <c r="P28" s="206">
        <f>ROUND(N(data!AC70), 0)</f>
        <v>0</v>
      </c>
      <c r="Q28" s="206">
        <f>ROUND(N(data!AC71), 0)</f>
        <v>0</v>
      </c>
      <c r="R28" s="206">
        <f>ROUND(N(data!AC72), 0)</f>
        <v>0</v>
      </c>
      <c r="S28" s="206">
        <f>ROUND(N(data!AC73), 0)</f>
        <v>0</v>
      </c>
      <c r="T28" s="206">
        <f>ROUND(N(data!AC74), 0)</f>
        <v>0</v>
      </c>
      <c r="U28" s="206">
        <f>ROUND(N(data!AC75), 0)</f>
        <v>0</v>
      </c>
      <c r="V28" s="206">
        <f>ROUND(N(data!AC76), 0)</f>
        <v>0</v>
      </c>
      <c r="W28" s="206">
        <f>ROUND(N(data!AC77), 0)</f>
        <v>0</v>
      </c>
      <c r="X28" s="206">
        <f>ROUND(N(data!AC78), 0)</f>
        <v>0</v>
      </c>
      <c r="Y28" s="206">
        <f>ROUND(N(data!AC79), 0)</f>
        <v>0</v>
      </c>
      <c r="Z28" s="206">
        <f>ROUND(N(data!AC80), 0)</f>
        <v>972</v>
      </c>
      <c r="AA28" s="206">
        <f>ROUND(N(data!AC81), 0)</f>
        <v>0</v>
      </c>
      <c r="AB28" s="206">
        <f>ROUND(N(data!AC82), 0)</f>
        <v>0</v>
      </c>
      <c r="AC28" s="206">
        <f>ROUND(N(data!AC83), 0)</f>
        <v>0</v>
      </c>
      <c r="AD28" s="206">
        <f>ROUND(N(data!AC84), 0)</f>
        <v>0</v>
      </c>
      <c r="AE28" s="206">
        <f>ROUND(N(data!AC89), 0)</f>
        <v>208524</v>
      </c>
      <c r="AF28" s="206">
        <f>ROUND(N(data!AC87), 0)</f>
        <v>69478</v>
      </c>
      <c r="AG28" s="206">
        <f>ROUND(N(data!AC90), 0)</f>
        <v>432</v>
      </c>
      <c r="AH28" s="206">
        <f>ROUND(N(data!AC91), 0)</f>
        <v>0</v>
      </c>
      <c r="AI28" s="206">
        <f>ROUND(N(data!AC92), 0)</f>
        <v>276</v>
      </c>
      <c r="AJ28" s="206">
        <f>ROUND(N(data!AC93), 0)</f>
        <v>766</v>
      </c>
      <c r="AK28" s="308">
        <f>ROUND(N(data!AC94), 2)</f>
        <v>0</v>
      </c>
      <c r="AL28" s="61"/>
      <c r="AM28" s="61"/>
      <c r="AN28" s="61"/>
      <c r="AO28" s="61"/>
      <c r="AP28" s="61"/>
      <c r="AQ28" s="61"/>
      <c r="AR28" s="61"/>
      <c r="AS28" s="61"/>
      <c r="AT28" s="61"/>
      <c r="AU28" s="61"/>
      <c r="AV28" s="61"/>
      <c r="AW28" s="61"/>
      <c r="AX28" s="61"/>
      <c r="AY28" s="61"/>
      <c r="AZ28" s="61"/>
      <c r="BA28" s="61"/>
      <c r="BB28" s="61"/>
      <c r="BC28" s="61"/>
      <c r="BD28" s="61"/>
      <c r="BE28" s="61"/>
      <c r="BF28" s="61"/>
      <c r="BG28" s="61"/>
      <c r="BH28" s="61"/>
      <c r="BI28" s="61"/>
      <c r="BJ28" s="61"/>
      <c r="BK28" s="61"/>
      <c r="BL28" s="61"/>
      <c r="BM28" s="61"/>
      <c r="BN28" s="61"/>
      <c r="BO28" s="61"/>
      <c r="BP28" s="61"/>
      <c r="BQ28" s="61"/>
      <c r="BR28" s="61"/>
      <c r="BS28" s="61"/>
      <c r="BT28" s="61"/>
      <c r="BU28" s="61"/>
      <c r="BV28" s="61"/>
      <c r="BW28" s="61"/>
      <c r="BX28" s="61"/>
      <c r="BY28" s="61"/>
      <c r="BZ28" s="61"/>
      <c r="CA28" s="61"/>
      <c r="CB28" s="61"/>
      <c r="CC28" s="61"/>
      <c r="CD28" s="61"/>
      <c r="CE28" s="61"/>
      <c r="CF28" s="61"/>
      <c r="CG28" s="61"/>
      <c r="CH28" s="61"/>
      <c r="CI28" s="61"/>
      <c r="CJ28" s="61"/>
      <c r="CK28" s="61"/>
    </row>
    <row r="29" spans="1:89" s="11" customFormat="1" ht="12.6" customHeight="1" x14ac:dyDescent="0.3">
      <c r="A29" s="12" t="str">
        <f>RIGHT(data!$C$97,3)</f>
        <v>125</v>
      </c>
      <c r="B29" s="208" t="str">
        <f>RIGHT(data!$C$96,4)</f>
        <v>2023</v>
      </c>
      <c r="C29" s="12" t="str">
        <f>data!AD$55</f>
        <v>7190</v>
      </c>
      <c r="D29" s="12" t="s">
        <v>1140</v>
      </c>
      <c r="E29" s="206">
        <f>ROUND(N(data!AD59), 0)</f>
        <v>0</v>
      </c>
      <c r="F29" s="308">
        <f>ROUND(N(data!AD60), 2)</f>
        <v>0</v>
      </c>
      <c r="G29" s="206">
        <f>ROUND(N(data!AD61), 0)</f>
        <v>0</v>
      </c>
      <c r="H29" s="206">
        <f>ROUND(N(data!AD62), 0)</f>
        <v>0</v>
      </c>
      <c r="I29" s="206">
        <f>ROUND(N(data!AD63), 0)</f>
        <v>0</v>
      </c>
      <c r="J29" s="206">
        <f>ROUND(N(data!AD64), 0)</f>
        <v>0</v>
      </c>
      <c r="K29" s="206">
        <f>ROUND(N(data!AD65), 0)</f>
        <v>0</v>
      </c>
      <c r="L29" s="206">
        <f>ROUND(N(data!AD66), 0)</f>
        <v>0</v>
      </c>
      <c r="M29" s="206">
        <f>ROUND(N(data!AD67), 0)</f>
        <v>0</v>
      </c>
      <c r="N29" s="206">
        <f>ROUND(N(data!AD68), 0)</f>
        <v>0</v>
      </c>
      <c r="O29" s="206">
        <f>ROUND(N(data!AD69), 0)</f>
        <v>0</v>
      </c>
      <c r="P29" s="206">
        <f>ROUND(N(data!AD70), 0)</f>
        <v>0</v>
      </c>
      <c r="Q29" s="206">
        <f>ROUND(N(data!AD71), 0)</f>
        <v>0</v>
      </c>
      <c r="R29" s="206">
        <f>ROUND(N(data!AD72), 0)</f>
        <v>0</v>
      </c>
      <c r="S29" s="206">
        <f>ROUND(N(data!AD73), 0)</f>
        <v>0</v>
      </c>
      <c r="T29" s="206">
        <f>ROUND(N(data!AD74), 0)</f>
        <v>0</v>
      </c>
      <c r="U29" s="206">
        <f>ROUND(N(data!AD75), 0)</f>
        <v>0</v>
      </c>
      <c r="V29" s="206">
        <f>ROUND(N(data!AD76), 0)</f>
        <v>0</v>
      </c>
      <c r="W29" s="206">
        <f>ROUND(N(data!AD77), 0)</f>
        <v>0</v>
      </c>
      <c r="X29" s="206">
        <f>ROUND(N(data!AD78), 0)</f>
        <v>0</v>
      </c>
      <c r="Y29" s="206">
        <f>ROUND(N(data!AD79), 0)</f>
        <v>0</v>
      </c>
      <c r="Z29" s="206">
        <f>ROUND(N(data!AD80), 0)</f>
        <v>0</v>
      </c>
      <c r="AA29" s="206">
        <f>ROUND(N(data!AD81), 0)</f>
        <v>0</v>
      </c>
      <c r="AB29" s="206">
        <f>ROUND(N(data!AD82), 0)</f>
        <v>0</v>
      </c>
      <c r="AC29" s="206">
        <f>ROUND(N(data!AD83), 0)</f>
        <v>0</v>
      </c>
      <c r="AD29" s="206">
        <f>ROUND(N(data!AD84), 0)</f>
        <v>0</v>
      </c>
      <c r="AE29" s="206">
        <f>ROUND(N(data!AD89), 0)</f>
        <v>0</v>
      </c>
      <c r="AF29" s="206">
        <f>ROUND(N(data!AD87), 0)</f>
        <v>0</v>
      </c>
      <c r="AG29" s="206">
        <f>ROUND(N(data!AD90), 0)</f>
        <v>0</v>
      </c>
      <c r="AH29" s="206">
        <f>ROUND(N(data!AD91), 0)</f>
        <v>0</v>
      </c>
      <c r="AI29" s="206">
        <f>ROUND(N(data!AD92), 0)</f>
        <v>0</v>
      </c>
      <c r="AJ29" s="206">
        <f>ROUND(N(data!AD93), 0)</f>
        <v>0</v>
      </c>
      <c r="AK29" s="308">
        <f>ROUND(N(data!AD94), 2)</f>
        <v>0</v>
      </c>
      <c r="AL29" s="61"/>
      <c r="AM29" s="61"/>
      <c r="AN29" s="61"/>
      <c r="AO29" s="61"/>
      <c r="AP29" s="61"/>
      <c r="AQ29" s="61"/>
      <c r="AR29" s="61"/>
      <c r="AS29" s="61"/>
      <c r="AT29" s="61"/>
      <c r="AU29" s="61"/>
      <c r="AV29" s="61"/>
      <c r="AW29" s="61"/>
      <c r="AX29" s="61"/>
      <c r="AY29" s="61"/>
      <c r="AZ29" s="61"/>
      <c r="BA29" s="61"/>
      <c r="BB29" s="61"/>
      <c r="BC29" s="61"/>
      <c r="BD29" s="61"/>
      <c r="BE29" s="61"/>
      <c r="BF29" s="61"/>
      <c r="BG29" s="61"/>
      <c r="BH29" s="61"/>
      <c r="BI29" s="61"/>
      <c r="BJ29" s="61"/>
      <c r="BK29" s="61"/>
      <c r="BL29" s="61"/>
      <c r="BM29" s="61"/>
      <c r="BN29" s="61"/>
      <c r="BO29" s="61"/>
      <c r="BP29" s="61"/>
      <c r="BQ29" s="61"/>
      <c r="BR29" s="61"/>
      <c r="BS29" s="61"/>
      <c r="BT29" s="61"/>
      <c r="BU29" s="61"/>
      <c r="BV29" s="61"/>
      <c r="BW29" s="61"/>
      <c r="BX29" s="61"/>
      <c r="BY29" s="61"/>
      <c r="BZ29" s="61"/>
      <c r="CA29" s="61"/>
      <c r="CB29" s="61"/>
      <c r="CC29" s="61"/>
      <c r="CD29" s="61"/>
      <c r="CE29" s="61"/>
      <c r="CF29" s="61"/>
      <c r="CG29" s="61"/>
      <c r="CH29" s="61"/>
      <c r="CI29" s="61"/>
      <c r="CJ29" s="61"/>
      <c r="CK29" s="61"/>
    </row>
    <row r="30" spans="1:89" s="11" customFormat="1" ht="12.6" customHeight="1" x14ac:dyDescent="0.3">
      <c r="A30" s="12" t="str">
        <f>RIGHT(data!$C$97,3)</f>
        <v>125</v>
      </c>
      <c r="B30" s="208" t="str">
        <f>RIGHT(data!$C$96,4)</f>
        <v>2023</v>
      </c>
      <c r="C30" s="12" t="str">
        <f>data!AE$55</f>
        <v>7200</v>
      </c>
      <c r="D30" s="12" t="s">
        <v>1140</v>
      </c>
      <c r="E30" s="206">
        <f>ROUND(N(data!AE59), 0)</f>
        <v>8114</v>
      </c>
      <c r="F30" s="308">
        <f>ROUND(N(data!AE60), 2)</f>
        <v>3.29</v>
      </c>
      <c r="G30" s="206">
        <f>ROUND(N(data!AE61), 0)</f>
        <v>461595</v>
      </c>
      <c r="H30" s="206">
        <f>ROUND(N(data!AE62), 0)</f>
        <v>111554</v>
      </c>
      <c r="I30" s="206">
        <f>ROUND(N(data!AE63), 0)</f>
        <v>0</v>
      </c>
      <c r="J30" s="206">
        <f>ROUND(N(data!AE64), 0)</f>
        <v>1872</v>
      </c>
      <c r="K30" s="206">
        <f>ROUND(N(data!AE65), 0)</f>
        <v>0</v>
      </c>
      <c r="L30" s="206">
        <f>ROUND(N(data!AE66), 0)</f>
        <v>0</v>
      </c>
      <c r="M30" s="206">
        <f>ROUND(N(data!AE67), 0)</f>
        <v>74119</v>
      </c>
      <c r="N30" s="206">
        <f>ROUND(N(data!AE68), 0)</f>
        <v>0</v>
      </c>
      <c r="O30" s="206">
        <f>ROUND(N(data!AE69), 0)</f>
        <v>3517</v>
      </c>
      <c r="P30" s="206">
        <f>ROUND(N(data!AE70), 0)</f>
        <v>0</v>
      </c>
      <c r="Q30" s="206">
        <f>ROUND(N(data!AE71), 0)</f>
        <v>0</v>
      </c>
      <c r="R30" s="206">
        <f>ROUND(N(data!AE72), 0)</f>
        <v>0</v>
      </c>
      <c r="S30" s="206">
        <f>ROUND(N(data!AE73), 0)</f>
        <v>0</v>
      </c>
      <c r="T30" s="206">
        <f>ROUND(N(data!AE74), 0)</f>
        <v>0</v>
      </c>
      <c r="U30" s="206">
        <f>ROUND(N(data!AE75), 0)</f>
        <v>0</v>
      </c>
      <c r="V30" s="206">
        <f>ROUND(N(data!AE76), 0)</f>
        <v>0</v>
      </c>
      <c r="W30" s="206">
        <f>ROUND(N(data!AE77), 0)</f>
        <v>0</v>
      </c>
      <c r="X30" s="206">
        <f>ROUND(N(data!AE78), 0)</f>
        <v>0</v>
      </c>
      <c r="Y30" s="206">
        <f>ROUND(N(data!AE79), 0)</f>
        <v>0</v>
      </c>
      <c r="Z30" s="206">
        <f>ROUND(N(data!AE80), 0)</f>
        <v>3072</v>
      </c>
      <c r="AA30" s="206">
        <f>ROUND(N(data!AE81), 0)</f>
        <v>0</v>
      </c>
      <c r="AB30" s="206">
        <f>ROUND(N(data!AE82), 0)</f>
        <v>0</v>
      </c>
      <c r="AC30" s="206">
        <f>ROUND(N(data!AE83), 0)</f>
        <v>445</v>
      </c>
      <c r="AD30" s="206">
        <f>ROUND(N(data!AE84), 0)</f>
        <v>0</v>
      </c>
      <c r="AE30" s="206">
        <f>ROUND(N(data!AE89), 0)</f>
        <v>1028184</v>
      </c>
      <c r="AF30" s="206">
        <f>ROUND(N(data!AE87), 0)</f>
        <v>15212</v>
      </c>
      <c r="AG30" s="206">
        <f>ROUND(N(data!AE90), 0)</f>
        <v>3780</v>
      </c>
      <c r="AH30" s="206">
        <f>ROUND(N(data!AE91), 0)</f>
        <v>0</v>
      </c>
      <c r="AI30" s="206">
        <f>ROUND(N(data!AE92), 0)</f>
        <v>414</v>
      </c>
      <c r="AJ30" s="206">
        <f>ROUND(N(data!AE93), 0)</f>
        <v>7661</v>
      </c>
      <c r="AK30" s="308">
        <f>ROUND(N(data!AE94), 2)</f>
        <v>0</v>
      </c>
      <c r="AL30" s="61"/>
      <c r="AM30" s="61"/>
      <c r="AN30" s="61"/>
      <c r="AO30" s="61"/>
      <c r="AP30" s="61"/>
      <c r="AQ30" s="61"/>
      <c r="AR30" s="61"/>
      <c r="AS30" s="61"/>
      <c r="AT30" s="61"/>
      <c r="AU30" s="61"/>
      <c r="AV30" s="61"/>
      <c r="AW30" s="61"/>
      <c r="AX30" s="61"/>
      <c r="AY30" s="61"/>
      <c r="AZ30" s="61"/>
      <c r="BA30" s="61"/>
      <c r="BB30" s="61"/>
      <c r="BC30" s="61"/>
      <c r="BD30" s="61"/>
      <c r="BE30" s="61"/>
      <c r="BF30" s="61"/>
      <c r="BG30" s="61"/>
      <c r="BH30" s="61"/>
      <c r="BI30" s="61"/>
      <c r="BJ30" s="61"/>
      <c r="BK30" s="61"/>
      <c r="BL30" s="61"/>
      <c r="BM30" s="61"/>
      <c r="BN30" s="61"/>
      <c r="BO30" s="61"/>
      <c r="BP30" s="61"/>
      <c r="BQ30" s="61"/>
      <c r="BR30" s="61"/>
      <c r="BS30" s="61"/>
      <c r="BT30" s="61"/>
      <c r="BU30" s="61"/>
      <c r="BV30" s="61"/>
      <c r="BW30" s="61"/>
      <c r="BX30" s="61"/>
      <c r="BY30" s="61"/>
      <c r="BZ30" s="61"/>
      <c r="CA30" s="61"/>
      <c r="CB30" s="61"/>
      <c r="CC30" s="61"/>
      <c r="CD30" s="61"/>
      <c r="CE30" s="61"/>
      <c r="CF30" s="61"/>
      <c r="CG30" s="61"/>
      <c r="CH30" s="61"/>
      <c r="CI30" s="61"/>
      <c r="CJ30" s="61"/>
      <c r="CK30" s="61"/>
    </row>
    <row r="31" spans="1:89" s="11" customFormat="1" ht="12.6" customHeight="1" x14ac:dyDescent="0.3">
      <c r="A31" s="12" t="str">
        <f>RIGHT(data!$C$97,3)</f>
        <v>125</v>
      </c>
      <c r="B31" s="208" t="str">
        <f>RIGHT(data!$C$96,4)</f>
        <v>2023</v>
      </c>
      <c r="C31" s="12" t="str">
        <f>data!AF$55</f>
        <v>7220</v>
      </c>
      <c r="D31" s="12" t="s">
        <v>1140</v>
      </c>
      <c r="E31" s="206">
        <f>ROUND(N(data!AF59), 0)</f>
        <v>0</v>
      </c>
      <c r="F31" s="308">
        <f>ROUND(N(data!AF60), 2)</f>
        <v>0</v>
      </c>
      <c r="G31" s="206">
        <f>ROUND(N(data!AF61), 0)</f>
        <v>0</v>
      </c>
      <c r="H31" s="206">
        <f>ROUND(N(data!AF62), 0)</f>
        <v>0</v>
      </c>
      <c r="I31" s="206">
        <f>ROUND(N(data!AF63), 0)</f>
        <v>0</v>
      </c>
      <c r="J31" s="206">
        <f>ROUND(N(data!AF64), 0)</f>
        <v>0</v>
      </c>
      <c r="K31" s="206">
        <f>ROUND(N(data!AF65), 0)</f>
        <v>0</v>
      </c>
      <c r="L31" s="206">
        <f>ROUND(N(data!AF66), 0)</f>
        <v>0</v>
      </c>
      <c r="M31" s="206">
        <f>ROUND(N(data!AF67), 0)</f>
        <v>0</v>
      </c>
      <c r="N31" s="206">
        <f>ROUND(N(data!AF68), 0)</f>
        <v>0</v>
      </c>
      <c r="O31" s="206">
        <f>ROUND(N(data!AF69), 0)</f>
        <v>0</v>
      </c>
      <c r="P31" s="206">
        <f>ROUND(N(data!AF70), 0)</f>
        <v>0</v>
      </c>
      <c r="Q31" s="206">
        <f>ROUND(N(data!AF71), 0)</f>
        <v>0</v>
      </c>
      <c r="R31" s="206">
        <f>ROUND(N(data!AF72), 0)</f>
        <v>0</v>
      </c>
      <c r="S31" s="206">
        <f>ROUND(N(data!AF73), 0)</f>
        <v>0</v>
      </c>
      <c r="T31" s="206">
        <f>ROUND(N(data!AF74), 0)</f>
        <v>0</v>
      </c>
      <c r="U31" s="206">
        <f>ROUND(N(data!AF75), 0)</f>
        <v>0</v>
      </c>
      <c r="V31" s="206">
        <f>ROUND(N(data!AF76), 0)</f>
        <v>0</v>
      </c>
      <c r="W31" s="206">
        <f>ROUND(N(data!AF77), 0)</f>
        <v>0</v>
      </c>
      <c r="X31" s="206">
        <f>ROUND(N(data!AF78), 0)</f>
        <v>0</v>
      </c>
      <c r="Y31" s="206">
        <f>ROUND(N(data!AF79), 0)</f>
        <v>0</v>
      </c>
      <c r="Z31" s="206">
        <f>ROUND(N(data!AF80), 0)</f>
        <v>0</v>
      </c>
      <c r="AA31" s="206">
        <f>ROUND(N(data!AF81), 0)</f>
        <v>0</v>
      </c>
      <c r="AB31" s="206">
        <f>ROUND(N(data!AF82), 0)</f>
        <v>0</v>
      </c>
      <c r="AC31" s="206">
        <f>ROUND(N(data!AF83), 0)</f>
        <v>0</v>
      </c>
      <c r="AD31" s="206">
        <f>ROUND(N(data!AF84), 0)</f>
        <v>0</v>
      </c>
      <c r="AE31" s="206">
        <f>ROUND(N(data!AF89), 0)</f>
        <v>0</v>
      </c>
      <c r="AF31" s="206">
        <f>ROUND(N(data!AF87), 0)</f>
        <v>0</v>
      </c>
      <c r="AG31" s="206">
        <f>ROUND(N(data!AF90), 0)</f>
        <v>0</v>
      </c>
      <c r="AH31" s="206">
        <f>ROUND(N(data!AF91), 0)</f>
        <v>0</v>
      </c>
      <c r="AI31" s="206">
        <f>ROUND(N(data!AF92), 0)</f>
        <v>0</v>
      </c>
      <c r="AJ31" s="206">
        <f>ROUND(N(data!AF93), 0)</f>
        <v>0</v>
      </c>
      <c r="AK31" s="308">
        <f>ROUND(N(data!AF94), 2)</f>
        <v>0</v>
      </c>
      <c r="AL31" s="61"/>
      <c r="AM31" s="61"/>
      <c r="AN31" s="61"/>
      <c r="AO31" s="61"/>
      <c r="AP31" s="61"/>
      <c r="AQ31" s="61"/>
      <c r="AR31" s="61"/>
      <c r="AS31" s="61"/>
      <c r="AT31" s="61"/>
      <c r="AU31" s="61"/>
      <c r="AV31" s="61"/>
      <c r="AW31" s="61"/>
      <c r="AX31" s="61"/>
      <c r="AY31" s="61"/>
      <c r="AZ31" s="61"/>
      <c r="BA31" s="61"/>
      <c r="BB31" s="61"/>
      <c r="BC31" s="61"/>
      <c r="BD31" s="61"/>
      <c r="BE31" s="61"/>
      <c r="BF31" s="61"/>
      <c r="BG31" s="61"/>
      <c r="BH31" s="61"/>
      <c r="BI31" s="61"/>
      <c r="BJ31" s="61"/>
      <c r="BK31" s="61"/>
      <c r="BL31" s="61"/>
      <c r="BM31" s="61"/>
      <c r="BN31" s="61"/>
      <c r="BO31" s="61"/>
      <c r="BP31" s="61"/>
      <c r="BQ31" s="61"/>
      <c r="BR31" s="61"/>
      <c r="BS31" s="61"/>
      <c r="BT31" s="61"/>
      <c r="BU31" s="61"/>
      <c r="BV31" s="61"/>
      <c r="BW31" s="61"/>
      <c r="BX31" s="61"/>
      <c r="BY31" s="61"/>
      <c r="BZ31" s="61"/>
      <c r="CA31" s="61"/>
      <c r="CB31" s="61"/>
      <c r="CC31" s="61"/>
      <c r="CD31" s="61"/>
      <c r="CE31" s="61"/>
      <c r="CF31" s="61"/>
      <c r="CG31" s="61"/>
      <c r="CH31" s="61"/>
      <c r="CI31" s="61"/>
      <c r="CJ31" s="61"/>
      <c r="CK31" s="61"/>
    </row>
    <row r="32" spans="1:89" s="11" customFormat="1" ht="12.6" customHeight="1" x14ac:dyDescent="0.3">
      <c r="A32" s="12" t="str">
        <f>RIGHT(data!$C$97,3)</f>
        <v>125</v>
      </c>
      <c r="B32" s="208" t="str">
        <f>RIGHT(data!$C$96,4)</f>
        <v>2023</v>
      </c>
      <c r="C32" s="12" t="str">
        <f>data!AG$55</f>
        <v>7230</v>
      </c>
      <c r="D32" s="12" t="s">
        <v>1140</v>
      </c>
      <c r="E32" s="206">
        <f>ROUND(N(data!AG59), 0)</f>
        <v>5955</v>
      </c>
      <c r="F32" s="308">
        <f>ROUND(N(data!AG60), 2)</f>
        <v>8.34</v>
      </c>
      <c r="G32" s="206">
        <f>ROUND(N(data!AG61), 0)</f>
        <v>1094097</v>
      </c>
      <c r="H32" s="206">
        <f>ROUND(N(data!AG62), 0)</f>
        <v>269398</v>
      </c>
      <c r="I32" s="206">
        <f>ROUND(N(data!AG63), 0)</f>
        <v>0</v>
      </c>
      <c r="J32" s="206">
        <f>ROUND(N(data!AG64), 0)</f>
        <v>136042</v>
      </c>
      <c r="K32" s="206">
        <f>ROUND(N(data!AG65), 0)</f>
        <v>0</v>
      </c>
      <c r="L32" s="206">
        <f>ROUND(N(data!AG66), 0)</f>
        <v>1454394</v>
      </c>
      <c r="M32" s="206">
        <f>ROUND(N(data!AG67), 0)</f>
        <v>64334</v>
      </c>
      <c r="N32" s="206">
        <f>ROUND(N(data!AG68), 0)</f>
        <v>0</v>
      </c>
      <c r="O32" s="206">
        <f>ROUND(N(data!AG69), 0)</f>
        <v>4330</v>
      </c>
      <c r="P32" s="206">
        <f>ROUND(N(data!AG70), 0)</f>
        <v>0</v>
      </c>
      <c r="Q32" s="206">
        <f>ROUND(N(data!AG71), 0)</f>
        <v>0</v>
      </c>
      <c r="R32" s="206">
        <f>ROUND(N(data!AG72), 0)</f>
        <v>0</v>
      </c>
      <c r="S32" s="206">
        <f>ROUND(N(data!AG73), 0)</f>
        <v>0</v>
      </c>
      <c r="T32" s="206">
        <f>ROUND(N(data!AG74), 0)</f>
        <v>0</v>
      </c>
      <c r="U32" s="206">
        <f>ROUND(N(data!AG75), 0)</f>
        <v>0</v>
      </c>
      <c r="V32" s="206">
        <f>ROUND(N(data!AG76), 0)</f>
        <v>0</v>
      </c>
      <c r="W32" s="206">
        <f>ROUND(N(data!AG77), 0)</f>
        <v>0</v>
      </c>
      <c r="X32" s="206">
        <f>ROUND(N(data!AG78), 0)</f>
        <v>0</v>
      </c>
      <c r="Y32" s="206">
        <f>ROUND(N(data!AG79), 0)</f>
        <v>0</v>
      </c>
      <c r="Z32" s="206">
        <f>ROUND(N(data!AG80), 0)</f>
        <v>3750</v>
      </c>
      <c r="AA32" s="206">
        <f>ROUND(N(data!AG81), 0)</f>
        <v>0</v>
      </c>
      <c r="AB32" s="206">
        <f>ROUND(N(data!AG82), 0)</f>
        <v>0</v>
      </c>
      <c r="AC32" s="206">
        <f>ROUND(N(data!AG83), 0)</f>
        <v>580</v>
      </c>
      <c r="AD32" s="206">
        <f>ROUND(N(data!AG84), 0)</f>
        <v>0</v>
      </c>
      <c r="AE32" s="206">
        <f>ROUND(N(data!AG89), 0)</f>
        <v>11820684</v>
      </c>
      <c r="AF32" s="206">
        <f>ROUND(N(data!AG87), 0)</f>
        <v>7762</v>
      </c>
      <c r="AG32" s="206">
        <f>ROUND(N(data!AG90), 0)</f>
        <v>3281</v>
      </c>
      <c r="AH32" s="206">
        <f>ROUND(N(data!AG91), 0)</f>
        <v>0</v>
      </c>
      <c r="AI32" s="206">
        <f>ROUND(N(data!AG92), 0)</f>
        <v>1381</v>
      </c>
      <c r="AJ32" s="206">
        <f>ROUND(N(data!AG93), 0)</f>
        <v>15322</v>
      </c>
      <c r="AK32" s="308">
        <f>ROUND(N(data!AG94), 2)</f>
        <v>0</v>
      </c>
      <c r="AL32" s="61"/>
      <c r="AM32" s="61"/>
      <c r="AN32" s="61"/>
      <c r="AO32" s="61"/>
      <c r="AP32" s="61"/>
      <c r="AQ32" s="61"/>
      <c r="AR32" s="61"/>
      <c r="AS32" s="61"/>
      <c r="AT32" s="61"/>
      <c r="AU32" s="61"/>
      <c r="AV32" s="61"/>
      <c r="AW32" s="61"/>
      <c r="AX32" s="61"/>
      <c r="AY32" s="61"/>
      <c r="AZ32" s="61"/>
      <c r="BA32" s="61"/>
      <c r="BB32" s="61"/>
      <c r="BC32" s="61"/>
      <c r="BD32" s="61"/>
      <c r="BE32" s="61"/>
      <c r="BF32" s="61"/>
      <c r="BG32" s="61"/>
      <c r="BH32" s="61"/>
      <c r="BI32" s="61"/>
      <c r="BJ32" s="61"/>
      <c r="BK32" s="61"/>
      <c r="BL32" s="61"/>
      <c r="BM32" s="61"/>
      <c r="BN32" s="61"/>
      <c r="BO32" s="61"/>
      <c r="BP32" s="61"/>
      <c r="BQ32" s="61"/>
      <c r="BR32" s="61"/>
      <c r="BS32" s="61"/>
      <c r="BT32" s="61"/>
      <c r="BU32" s="61"/>
      <c r="BV32" s="61"/>
      <c r="BW32" s="61"/>
      <c r="BX32" s="61"/>
      <c r="BY32" s="61"/>
      <c r="BZ32" s="61"/>
      <c r="CA32" s="61"/>
      <c r="CB32" s="61"/>
      <c r="CC32" s="61"/>
      <c r="CD32" s="61"/>
      <c r="CE32" s="61"/>
      <c r="CF32" s="61"/>
      <c r="CG32" s="61"/>
      <c r="CH32" s="61"/>
      <c r="CI32" s="61"/>
      <c r="CJ32" s="61"/>
      <c r="CK32" s="61"/>
    </row>
    <row r="33" spans="1:89" s="11" customFormat="1" ht="12.6" customHeight="1" x14ac:dyDescent="0.3">
      <c r="A33" s="12" t="str">
        <f>RIGHT(data!$C$97,3)</f>
        <v>125</v>
      </c>
      <c r="B33" s="208" t="str">
        <f>RIGHT(data!$C$96,4)</f>
        <v>2023</v>
      </c>
      <c r="C33" s="12" t="str">
        <f>data!AH$55</f>
        <v>7240</v>
      </c>
      <c r="D33" s="12" t="s">
        <v>1140</v>
      </c>
      <c r="E33" s="206">
        <f>ROUND(N(data!AH59), 0)</f>
        <v>730</v>
      </c>
      <c r="F33" s="308">
        <f>ROUND(N(data!AH60), 2)</f>
        <v>8.82</v>
      </c>
      <c r="G33" s="206">
        <f>ROUND(N(data!AH61), 0)</f>
        <v>554462</v>
      </c>
      <c r="H33" s="206">
        <f>ROUND(N(data!AH62), 0)</f>
        <v>137007</v>
      </c>
      <c r="I33" s="206">
        <f>ROUND(N(data!AH63), 0)</f>
        <v>0</v>
      </c>
      <c r="J33" s="206">
        <f>ROUND(N(data!AH64), 0)</f>
        <v>26248</v>
      </c>
      <c r="K33" s="206">
        <f>ROUND(N(data!AH65), 0)</f>
        <v>0</v>
      </c>
      <c r="L33" s="206">
        <f>ROUND(N(data!AH66), 0)</f>
        <v>19215</v>
      </c>
      <c r="M33" s="206">
        <f>ROUND(N(data!AH67), 0)</f>
        <v>42667</v>
      </c>
      <c r="N33" s="206">
        <f>ROUND(N(data!AH68), 0)</f>
        <v>0</v>
      </c>
      <c r="O33" s="206">
        <f>ROUND(N(data!AH69), 0)</f>
        <v>25168</v>
      </c>
      <c r="P33" s="206">
        <f>ROUND(N(data!AH70), 0)</f>
        <v>0</v>
      </c>
      <c r="Q33" s="206">
        <f>ROUND(N(data!AH71), 0)</f>
        <v>0</v>
      </c>
      <c r="R33" s="206">
        <f>ROUND(N(data!AH72), 0)</f>
        <v>0</v>
      </c>
      <c r="S33" s="206">
        <f>ROUND(N(data!AH73), 0)</f>
        <v>14670</v>
      </c>
      <c r="T33" s="206">
        <f>ROUND(N(data!AH74), 0)</f>
        <v>0</v>
      </c>
      <c r="U33" s="206">
        <f>ROUND(N(data!AH75), 0)</f>
        <v>0</v>
      </c>
      <c r="V33" s="206">
        <f>ROUND(N(data!AH76), 0)</f>
        <v>0</v>
      </c>
      <c r="W33" s="206">
        <f>ROUND(N(data!AH77), 0)</f>
        <v>0</v>
      </c>
      <c r="X33" s="206">
        <f>ROUND(N(data!AH78), 0)</f>
        <v>0</v>
      </c>
      <c r="Y33" s="206">
        <f>ROUND(N(data!AH79), 0)</f>
        <v>0</v>
      </c>
      <c r="Z33" s="206">
        <f>ROUND(N(data!AH80), 0)</f>
        <v>7201</v>
      </c>
      <c r="AA33" s="206">
        <f>ROUND(N(data!AH81), 0)</f>
        <v>0</v>
      </c>
      <c r="AB33" s="206">
        <f>ROUND(N(data!AH82), 0)</f>
        <v>2566</v>
      </c>
      <c r="AC33" s="206">
        <f>ROUND(N(data!AH83), 0)</f>
        <v>732</v>
      </c>
      <c r="AD33" s="206">
        <f>ROUND(N(data!AH84), 0)</f>
        <v>0</v>
      </c>
      <c r="AE33" s="206">
        <f>ROUND(N(data!AH89), 0)</f>
        <v>1330512</v>
      </c>
      <c r="AF33" s="206">
        <f>ROUND(N(data!AH87), 0)</f>
        <v>72629</v>
      </c>
      <c r="AG33" s="206">
        <f>ROUND(N(data!AH90), 0)</f>
        <v>2176</v>
      </c>
      <c r="AH33" s="206">
        <f>ROUND(N(data!AH91), 0)</f>
        <v>0</v>
      </c>
      <c r="AI33" s="206">
        <f>ROUND(N(data!AH92), 0)</f>
        <v>0</v>
      </c>
      <c r="AJ33" s="206">
        <f>ROUND(N(data!AH93), 0)</f>
        <v>3830</v>
      </c>
      <c r="AK33" s="308">
        <f>ROUND(N(data!AH94), 2)</f>
        <v>0</v>
      </c>
      <c r="AL33" s="61"/>
      <c r="AM33" s="61"/>
      <c r="AN33" s="61"/>
      <c r="AO33" s="61"/>
      <c r="AP33" s="61"/>
      <c r="AQ33" s="61"/>
      <c r="AR33" s="61"/>
      <c r="AS33" s="61"/>
      <c r="AT33" s="61"/>
      <c r="AU33" s="61"/>
      <c r="AV33" s="61"/>
      <c r="AW33" s="61"/>
      <c r="AX33" s="61"/>
      <c r="AY33" s="61"/>
      <c r="AZ33" s="61"/>
      <c r="BA33" s="61"/>
      <c r="BB33" s="61"/>
      <c r="BC33" s="61"/>
      <c r="BD33" s="61"/>
      <c r="BE33" s="61"/>
      <c r="BF33" s="61"/>
      <c r="BG33" s="61"/>
      <c r="BH33" s="61"/>
      <c r="BI33" s="61"/>
      <c r="BJ33" s="61"/>
      <c r="BK33" s="61"/>
      <c r="BL33" s="61"/>
      <c r="BM33" s="61"/>
      <c r="BN33" s="61"/>
      <c r="BO33" s="61"/>
      <c r="BP33" s="61"/>
      <c r="BQ33" s="61"/>
      <c r="BR33" s="61"/>
      <c r="BS33" s="61"/>
      <c r="BT33" s="61"/>
      <c r="BU33" s="61"/>
      <c r="BV33" s="61"/>
      <c r="BW33" s="61"/>
      <c r="BX33" s="61"/>
      <c r="BY33" s="61"/>
      <c r="BZ33" s="61"/>
      <c r="CA33" s="61"/>
      <c r="CB33" s="61"/>
      <c r="CC33" s="61"/>
      <c r="CD33" s="61"/>
      <c r="CE33" s="61"/>
      <c r="CF33" s="61"/>
      <c r="CG33" s="61"/>
      <c r="CH33" s="61"/>
      <c r="CI33" s="61"/>
      <c r="CJ33" s="61"/>
      <c r="CK33" s="61"/>
    </row>
    <row r="34" spans="1:89" s="11" customFormat="1" ht="12.6" customHeight="1" x14ac:dyDescent="0.3">
      <c r="A34" s="12" t="str">
        <f>RIGHT(data!$C$97,3)</f>
        <v>125</v>
      </c>
      <c r="B34" s="208" t="str">
        <f>RIGHT(data!$C$96,4)</f>
        <v>2023</v>
      </c>
      <c r="C34" s="12" t="str">
        <f>data!AI$55</f>
        <v>7250</v>
      </c>
      <c r="D34" s="12" t="s">
        <v>1140</v>
      </c>
      <c r="E34" s="206">
        <f>ROUND(N(data!AI59), 0)</f>
        <v>0</v>
      </c>
      <c r="F34" s="308">
        <f>ROUND(N(data!AI60), 2)</f>
        <v>0</v>
      </c>
      <c r="G34" s="206">
        <f>ROUND(N(data!AI61), 0)</f>
        <v>0</v>
      </c>
      <c r="H34" s="206">
        <f>ROUND(N(data!AI62), 0)</f>
        <v>0</v>
      </c>
      <c r="I34" s="206">
        <f>ROUND(N(data!AI63), 0)</f>
        <v>0</v>
      </c>
      <c r="J34" s="206">
        <f>ROUND(N(data!AI64), 0)</f>
        <v>0</v>
      </c>
      <c r="K34" s="206">
        <f>ROUND(N(data!AI65), 0)</f>
        <v>0</v>
      </c>
      <c r="L34" s="206">
        <f>ROUND(N(data!AI66), 0)</f>
        <v>0</v>
      </c>
      <c r="M34" s="206">
        <f>ROUND(N(data!AI67), 0)</f>
        <v>0</v>
      </c>
      <c r="N34" s="206">
        <f>ROUND(N(data!AI68), 0)</f>
        <v>0</v>
      </c>
      <c r="O34" s="206">
        <f>ROUND(N(data!AI69), 0)</f>
        <v>0</v>
      </c>
      <c r="P34" s="206">
        <f>ROUND(N(data!AI70), 0)</f>
        <v>0</v>
      </c>
      <c r="Q34" s="206">
        <f>ROUND(N(data!AI71), 0)</f>
        <v>0</v>
      </c>
      <c r="R34" s="206">
        <f>ROUND(N(data!AI72), 0)</f>
        <v>0</v>
      </c>
      <c r="S34" s="206">
        <f>ROUND(N(data!AI73), 0)</f>
        <v>0</v>
      </c>
      <c r="T34" s="206">
        <f>ROUND(N(data!AI74), 0)</f>
        <v>0</v>
      </c>
      <c r="U34" s="206">
        <f>ROUND(N(data!AI75), 0)</f>
        <v>0</v>
      </c>
      <c r="V34" s="206">
        <f>ROUND(N(data!AI76), 0)</f>
        <v>0</v>
      </c>
      <c r="W34" s="206">
        <f>ROUND(N(data!AI77), 0)</f>
        <v>0</v>
      </c>
      <c r="X34" s="206">
        <f>ROUND(N(data!AI78), 0)</f>
        <v>0</v>
      </c>
      <c r="Y34" s="206">
        <f>ROUND(N(data!AI79), 0)</f>
        <v>0</v>
      </c>
      <c r="Z34" s="206">
        <f>ROUND(N(data!AI80), 0)</f>
        <v>0</v>
      </c>
      <c r="AA34" s="206">
        <f>ROUND(N(data!AI81), 0)</f>
        <v>0</v>
      </c>
      <c r="AB34" s="206">
        <f>ROUND(N(data!AI82), 0)</f>
        <v>0</v>
      </c>
      <c r="AC34" s="206">
        <f>ROUND(N(data!AI83), 0)</f>
        <v>0</v>
      </c>
      <c r="AD34" s="206">
        <f>ROUND(N(data!AI84), 0)</f>
        <v>0</v>
      </c>
      <c r="AE34" s="206">
        <f>ROUND(N(data!AI89), 0)</f>
        <v>0</v>
      </c>
      <c r="AF34" s="206">
        <f>ROUND(N(data!AI87), 0)</f>
        <v>0</v>
      </c>
      <c r="AG34" s="206">
        <f>ROUND(N(data!AI90), 0)</f>
        <v>0</v>
      </c>
      <c r="AH34" s="206">
        <f>ROUND(N(data!AI91), 0)</f>
        <v>0</v>
      </c>
      <c r="AI34" s="206">
        <f>ROUND(N(data!AI92), 0)</f>
        <v>0</v>
      </c>
      <c r="AJ34" s="206">
        <f>ROUND(N(data!AI93), 0)</f>
        <v>0</v>
      </c>
      <c r="AK34" s="308">
        <f>ROUND(N(data!AI94), 2)</f>
        <v>0</v>
      </c>
      <c r="AL34" s="61"/>
      <c r="AM34" s="61"/>
      <c r="AN34" s="61"/>
      <c r="AO34" s="61"/>
      <c r="AP34" s="61"/>
      <c r="AQ34" s="61"/>
      <c r="AR34" s="61"/>
      <c r="AS34" s="61"/>
      <c r="AT34" s="61"/>
      <c r="AU34" s="61"/>
      <c r="AV34" s="61"/>
      <c r="AW34" s="61"/>
      <c r="AX34" s="61"/>
      <c r="AY34" s="61"/>
      <c r="AZ34" s="61"/>
      <c r="BA34" s="61"/>
      <c r="BB34" s="61"/>
      <c r="BC34" s="61"/>
      <c r="BD34" s="61"/>
      <c r="BE34" s="61"/>
      <c r="BF34" s="61"/>
      <c r="BG34" s="61"/>
      <c r="BH34" s="61"/>
      <c r="BI34" s="61"/>
      <c r="BJ34" s="61"/>
      <c r="BK34" s="61"/>
      <c r="BL34" s="61"/>
      <c r="BM34" s="61"/>
      <c r="BN34" s="61"/>
      <c r="BO34" s="61"/>
      <c r="BP34" s="61"/>
      <c r="BQ34" s="61"/>
      <c r="BR34" s="61"/>
      <c r="BS34" s="61"/>
      <c r="BT34" s="61"/>
      <c r="BU34" s="61"/>
      <c r="BV34" s="61"/>
      <c r="BW34" s="61"/>
      <c r="BX34" s="61"/>
      <c r="BY34" s="61"/>
      <c r="BZ34" s="61"/>
      <c r="CA34" s="61"/>
      <c r="CB34" s="61"/>
      <c r="CC34" s="61"/>
      <c r="CD34" s="61"/>
      <c r="CE34" s="61"/>
      <c r="CF34" s="61"/>
      <c r="CG34" s="61"/>
      <c r="CH34" s="61"/>
      <c r="CI34" s="61"/>
      <c r="CJ34" s="61"/>
      <c r="CK34" s="61"/>
    </row>
    <row r="35" spans="1:89" s="11" customFormat="1" ht="12.6" customHeight="1" x14ac:dyDescent="0.3">
      <c r="A35" s="12" t="str">
        <f>RIGHT(data!$C$97,3)</f>
        <v>125</v>
      </c>
      <c r="B35" s="208" t="str">
        <f>RIGHT(data!$C$96,4)</f>
        <v>2023</v>
      </c>
      <c r="C35" s="12" t="str">
        <f>data!AJ$55</f>
        <v>7260</v>
      </c>
      <c r="D35" s="12" t="s">
        <v>1140</v>
      </c>
      <c r="E35" s="206">
        <f>ROUND(N(data!AJ59), 0)</f>
        <v>0</v>
      </c>
      <c r="F35" s="308">
        <f>ROUND(N(data!AJ60), 2)</f>
        <v>0</v>
      </c>
      <c r="G35" s="206">
        <f>ROUND(N(data!AJ61), 0)</f>
        <v>0</v>
      </c>
      <c r="H35" s="206">
        <f>ROUND(N(data!AJ62), 0)</f>
        <v>0</v>
      </c>
      <c r="I35" s="206">
        <f>ROUND(N(data!AJ63), 0)</f>
        <v>0</v>
      </c>
      <c r="J35" s="206">
        <f>ROUND(N(data!AJ64), 0)</f>
        <v>0</v>
      </c>
      <c r="K35" s="206">
        <f>ROUND(N(data!AJ65), 0)</f>
        <v>0</v>
      </c>
      <c r="L35" s="206">
        <f>ROUND(N(data!AJ66), 0)</f>
        <v>0</v>
      </c>
      <c r="M35" s="206">
        <f>ROUND(N(data!AJ67), 0)</f>
        <v>0</v>
      </c>
      <c r="N35" s="206">
        <f>ROUND(N(data!AJ68), 0)</f>
        <v>0</v>
      </c>
      <c r="O35" s="206">
        <f>ROUND(N(data!AJ69), 0)</f>
        <v>0</v>
      </c>
      <c r="P35" s="206">
        <f>ROUND(N(data!AJ70), 0)</f>
        <v>0</v>
      </c>
      <c r="Q35" s="206">
        <f>ROUND(N(data!AJ71), 0)</f>
        <v>0</v>
      </c>
      <c r="R35" s="206">
        <f>ROUND(N(data!AJ72), 0)</f>
        <v>0</v>
      </c>
      <c r="S35" s="206">
        <f>ROUND(N(data!AJ73), 0)</f>
        <v>0</v>
      </c>
      <c r="T35" s="206">
        <f>ROUND(N(data!AJ74), 0)</f>
        <v>0</v>
      </c>
      <c r="U35" s="206">
        <f>ROUND(N(data!AJ75), 0)</f>
        <v>0</v>
      </c>
      <c r="V35" s="206">
        <f>ROUND(N(data!AJ76), 0)</f>
        <v>0</v>
      </c>
      <c r="W35" s="206">
        <f>ROUND(N(data!AJ77), 0)</f>
        <v>0</v>
      </c>
      <c r="X35" s="206">
        <f>ROUND(N(data!AJ78), 0)</f>
        <v>0</v>
      </c>
      <c r="Y35" s="206">
        <f>ROUND(N(data!AJ79), 0)</f>
        <v>0</v>
      </c>
      <c r="Z35" s="206">
        <f>ROUND(N(data!AJ80), 0)</f>
        <v>0</v>
      </c>
      <c r="AA35" s="206">
        <f>ROUND(N(data!AJ81), 0)</f>
        <v>0</v>
      </c>
      <c r="AB35" s="206">
        <f>ROUND(N(data!AJ82), 0)</f>
        <v>0</v>
      </c>
      <c r="AC35" s="206">
        <f>ROUND(N(data!AJ83), 0)</f>
        <v>0</v>
      </c>
      <c r="AD35" s="206">
        <f>ROUND(N(data!AJ84), 0)</f>
        <v>0</v>
      </c>
      <c r="AE35" s="206">
        <f>ROUND(N(data!AJ89), 0)</f>
        <v>0</v>
      </c>
      <c r="AF35" s="206">
        <f>ROUND(N(data!AJ87), 0)</f>
        <v>0</v>
      </c>
      <c r="AG35" s="206">
        <f>ROUND(N(data!AJ90), 0)</f>
        <v>0</v>
      </c>
      <c r="AH35" s="206">
        <f>ROUND(N(data!AJ91), 0)</f>
        <v>0</v>
      </c>
      <c r="AI35" s="206">
        <f>ROUND(N(data!AJ92), 0)</f>
        <v>0</v>
      </c>
      <c r="AJ35" s="206">
        <f>ROUND(N(data!AJ93), 0)</f>
        <v>0</v>
      </c>
      <c r="AK35" s="308">
        <f>ROUND(N(data!AJ94), 2)</f>
        <v>0</v>
      </c>
      <c r="AL35" s="61"/>
      <c r="AM35" s="61"/>
      <c r="AN35" s="61"/>
      <c r="AO35" s="61"/>
      <c r="AP35" s="61"/>
      <c r="AQ35" s="61"/>
      <c r="AR35" s="61"/>
      <c r="AS35" s="61"/>
      <c r="AT35" s="61"/>
      <c r="AU35" s="61"/>
      <c r="AV35" s="61"/>
      <c r="AW35" s="61"/>
      <c r="AX35" s="61"/>
      <c r="AY35" s="61"/>
      <c r="AZ35" s="61"/>
      <c r="BA35" s="61"/>
      <c r="BB35" s="61"/>
      <c r="BC35" s="61"/>
      <c r="BD35" s="61"/>
      <c r="BE35" s="61"/>
      <c r="BF35" s="61"/>
      <c r="BG35" s="61"/>
      <c r="BH35" s="61"/>
      <c r="BI35" s="61"/>
      <c r="BJ35" s="61"/>
      <c r="BK35" s="61"/>
      <c r="BL35" s="61"/>
      <c r="BM35" s="61"/>
      <c r="BN35" s="61"/>
      <c r="BO35" s="61"/>
      <c r="BP35" s="61"/>
      <c r="BQ35" s="61"/>
      <c r="BR35" s="61"/>
      <c r="BS35" s="61"/>
      <c r="BT35" s="61"/>
      <c r="BU35" s="61"/>
      <c r="BV35" s="61"/>
      <c r="BW35" s="61"/>
      <c r="BX35" s="61"/>
      <c r="BY35" s="61"/>
      <c r="BZ35" s="61"/>
      <c r="CA35" s="61"/>
      <c r="CB35" s="61"/>
      <c r="CC35" s="61"/>
      <c r="CD35" s="61"/>
      <c r="CE35" s="61"/>
      <c r="CF35" s="61"/>
      <c r="CG35" s="61"/>
      <c r="CH35" s="61"/>
      <c r="CI35" s="61"/>
      <c r="CJ35" s="61"/>
      <c r="CK35" s="61"/>
    </row>
    <row r="36" spans="1:89" s="11" customFormat="1" ht="12.6" customHeight="1" x14ac:dyDescent="0.3">
      <c r="A36" s="12" t="str">
        <f>RIGHT(data!$C$97,3)</f>
        <v>125</v>
      </c>
      <c r="B36" s="208" t="str">
        <f>RIGHT(data!$C$96,4)</f>
        <v>2023</v>
      </c>
      <c r="C36" s="12" t="str">
        <f>data!AK$55</f>
        <v>7310</v>
      </c>
      <c r="D36" s="12" t="s">
        <v>1140</v>
      </c>
      <c r="E36" s="206">
        <f>ROUND(N(data!AK59), 0)</f>
        <v>0</v>
      </c>
      <c r="F36" s="308">
        <f>ROUND(N(data!AK60), 2)</f>
        <v>0</v>
      </c>
      <c r="G36" s="206">
        <f>ROUND(N(data!AK61), 0)</f>
        <v>0</v>
      </c>
      <c r="H36" s="206">
        <f>ROUND(N(data!AK62), 0)</f>
        <v>0</v>
      </c>
      <c r="I36" s="206">
        <f>ROUND(N(data!AK63), 0)</f>
        <v>0</v>
      </c>
      <c r="J36" s="206">
        <f>ROUND(N(data!AK64), 0)</f>
        <v>0</v>
      </c>
      <c r="K36" s="206">
        <f>ROUND(N(data!AK65), 0)</f>
        <v>0</v>
      </c>
      <c r="L36" s="206">
        <f>ROUND(N(data!AK66), 0)</f>
        <v>0</v>
      </c>
      <c r="M36" s="206">
        <f>ROUND(N(data!AK67), 0)</f>
        <v>0</v>
      </c>
      <c r="N36" s="206">
        <f>ROUND(N(data!AK68), 0)</f>
        <v>0</v>
      </c>
      <c r="O36" s="206">
        <f>ROUND(N(data!AK69), 0)</f>
        <v>0</v>
      </c>
      <c r="P36" s="206">
        <f>ROUND(N(data!AK70), 0)</f>
        <v>0</v>
      </c>
      <c r="Q36" s="206">
        <f>ROUND(N(data!AK71), 0)</f>
        <v>0</v>
      </c>
      <c r="R36" s="206">
        <f>ROUND(N(data!AK72), 0)</f>
        <v>0</v>
      </c>
      <c r="S36" s="206">
        <f>ROUND(N(data!AK73), 0)</f>
        <v>0</v>
      </c>
      <c r="T36" s="206">
        <f>ROUND(N(data!AK74), 0)</f>
        <v>0</v>
      </c>
      <c r="U36" s="206">
        <f>ROUND(N(data!AK75), 0)</f>
        <v>0</v>
      </c>
      <c r="V36" s="206">
        <f>ROUND(N(data!AK76), 0)</f>
        <v>0</v>
      </c>
      <c r="W36" s="206">
        <f>ROUND(N(data!AK77), 0)</f>
        <v>0</v>
      </c>
      <c r="X36" s="206">
        <f>ROUND(N(data!AK78), 0)</f>
        <v>0</v>
      </c>
      <c r="Y36" s="206">
        <f>ROUND(N(data!AK79), 0)</f>
        <v>0</v>
      </c>
      <c r="Z36" s="206">
        <f>ROUND(N(data!AK80), 0)</f>
        <v>0</v>
      </c>
      <c r="AA36" s="206">
        <f>ROUND(N(data!AK81), 0)</f>
        <v>0</v>
      </c>
      <c r="AB36" s="206">
        <f>ROUND(N(data!AK82), 0)</f>
        <v>0</v>
      </c>
      <c r="AC36" s="206">
        <f>ROUND(N(data!AK83), 0)</f>
        <v>0</v>
      </c>
      <c r="AD36" s="206">
        <f>ROUND(N(data!AK84), 0)</f>
        <v>0</v>
      </c>
      <c r="AE36" s="206">
        <f>ROUND(N(data!AK89), 0)</f>
        <v>0</v>
      </c>
      <c r="AF36" s="206">
        <f>ROUND(N(data!AK87), 0)</f>
        <v>0</v>
      </c>
      <c r="AG36" s="206">
        <f>ROUND(N(data!AK90), 0)</f>
        <v>0</v>
      </c>
      <c r="AH36" s="206">
        <f>ROUND(N(data!AK91), 0)</f>
        <v>0</v>
      </c>
      <c r="AI36" s="206">
        <f>ROUND(N(data!AK92), 0)</f>
        <v>0</v>
      </c>
      <c r="AJ36" s="206">
        <f>ROUND(N(data!AK93), 0)</f>
        <v>0</v>
      </c>
      <c r="AK36" s="308">
        <f>ROUND(N(data!AK94), 2)</f>
        <v>0</v>
      </c>
      <c r="AL36" s="61"/>
      <c r="AM36" s="61"/>
      <c r="AN36" s="61"/>
      <c r="AO36" s="61"/>
      <c r="AP36" s="61"/>
      <c r="AQ36" s="61"/>
      <c r="AR36" s="61"/>
      <c r="AS36" s="61"/>
      <c r="AT36" s="61"/>
      <c r="AU36" s="61"/>
      <c r="AV36" s="61"/>
      <c r="AW36" s="61"/>
      <c r="AX36" s="61"/>
      <c r="AY36" s="61"/>
      <c r="AZ36" s="61"/>
      <c r="BA36" s="61"/>
      <c r="BB36" s="61"/>
      <c r="BC36" s="61"/>
      <c r="BD36" s="61"/>
      <c r="BE36" s="61"/>
      <c r="BF36" s="61"/>
      <c r="BG36" s="61"/>
      <c r="BH36" s="61"/>
      <c r="BI36" s="61"/>
      <c r="BJ36" s="61"/>
      <c r="BK36" s="61"/>
      <c r="BL36" s="61"/>
      <c r="BM36" s="61"/>
      <c r="BN36" s="61"/>
      <c r="BO36" s="61"/>
      <c r="BP36" s="61"/>
      <c r="BQ36" s="61"/>
      <c r="BR36" s="61"/>
      <c r="BS36" s="61"/>
      <c r="BT36" s="61"/>
      <c r="BU36" s="61"/>
      <c r="BV36" s="61"/>
      <c r="BW36" s="61"/>
      <c r="BX36" s="61"/>
      <c r="BY36" s="61"/>
      <c r="BZ36" s="61"/>
      <c r="CA36" s="61"/>
      <c r="CB36" s="61"/>
      <c r="CC36" s="61"/>
      <c r="CD36" s="61"/>
      <c r="CE36" s="61"/>
      <c r="CF36" s="61"/>
      <c r="CG36" s="61"/>
      <c r="CH36" s="61"/>
      <c r="CI36" s="61"/>
      <c r="CJ36" s="61"/>
      <c r="CK36" s="61"/>
    </row>
    <row r="37" spans="1:89" s="11" customFormat="1" ht="12.6" customHeight="1" x14ac:dyDescent="0.3">
      <c r="A37" s="12" t="str">
        <f>RIGHT(data!$C$97,3)</f>
        <v>125</v>
      </c>
      <c r="B37" s="208" t="str">
        <f>RIGHT(data!$C$96,4)</f>
        <v>2023</v>
      </c>
      <c r="C37" s="12" t="str">
        <f>data!AL$55</f>
        <v>7320</v>
      </c>
      <c r="D37" s="12" t="s">
        <v>1140</v>
      </c>
      <c r="E37" s="206">
        <f>ROUND(N(data!AL59), 0)</f>
        <v>0</v>
      </c>
      <c r="F37" s="308">
        <f>ROUND(N(data!AL60), 2)</f>
        <v>0</v>
      </c>
      <c r="G37" s="206">
        <f>ROUND(N(data!AL61), 0)</f>
        <v>0</v>
      </c>
      <c r="H37" s="206">
        <f>ROUND(N(data!AL62), 0)</f>
        <v>0</v>
      </c>
      <c r="I37" s="206">
        <f>ROUND(N(data!AL63), 0)</f>
        <v>0</v>
      </c>
      <c r="J37" s="206">
        <f>ROUND(N(data!AL64), 0)</f>
        <v>0</v>
      </c>
      <c r="K37" s="206">
        <f>ROUND(N(data!AL65), 0)</f>
        <v>0</v>
      </c>
      <c r="L37" s="206">
        <f>ROUND(N(data!AL66), 0)</f>
        <v>0</v>
      </c>
      <c r="M37" s="206">
        <f>ROUND(N(data!AL67), 0)</f>
        <v>0</v>
      </c>
      <c r="N37" s="206">
        <f>ROUND(N(data!AL68), 0)</f>
        <v>0</v>
      </c>
      <c r="O37" s="206">
        <f>ROUND(N(data!AL69), 0)</f>
        <v>0</v>
      </c>
      <c r="P37" s="206">
        <f>ROUND(N(data!AL70), 0)</f>
        <v>0</v>
      </c>
      <c r="Q37" s="206">
        <f>ROUND(N(data!AL71), 0)</f>
        <v>0</v>
      </c>
      <c r="R37" s="206">
        <f>ROUND(N(data!AL72), 0)</f>
        <v>0</v>
      </c>
      <c r="S37" s="206">
        <f>ROUND(N(data!AL73), 0)</f>
        <v>0</v>
      </c>
      <c r="T37" s="206">
        <f>ROUND(N(data!AL74), 0)</f>
        <v>0</v>
      </c>
      <c r="U37" s="206">
        <f>ROUND(N(data!AL75), 0)</f>
        <v>0</v>
      </c>
      <c r="V37" s="206">
        <f>ROUND(N(data!AL76), 0)</f>
        <v>0</v>
      </c>
      <c r="W37" s="206">
        <f>ROUND(N(data!AL77), 0)</f>
        <v>0</v>
      </c>
      <c r="X37" s="206">
        <f>ROUND(N(data!AL78), 0)</f>
        <v>0</v>
      </c>
      <c r="Y37" s="206">
        <f>ROUND(N(data!AL79), 0)</f>
        <v>0</v>
      </c>
      <c r="Z37" s="206">
        <f>ROUND(N(data!AL80), 0)</f>
        <v>0</v>
      </c>
      <c r="AA37" s="206">
        <f>ROUND(N(data!AL81), 0)</f>
        <v>0</v>
      </c>
      <c r="AB37" s="206">
        <f>ROUND(N(data!AL82), 0)</f>
        <v>0</v>
      </c>
      <c r="AC37" s="206">
        <f>ROUND(N(data!AL83), 0)</f>
        <v>0</v>
      </c>
      <c r="AD37" s="206">
        <f>ROUND(N(data!AL84), 0)</f>
        <v>0</v>
      </c>
      <c r="AE37" s="206">
        <f>ROUND(N(data!AL89), 0)</f>
        <v>0</v>
      </c>
      <c r="AF37" s="206">
        <f>ROUND(N(data!AL87), 0)</f>
        <v>0</v>
      </c>
      <c r="AG37" s="206">
        <f>ROUND(N(data!AL90), 0)</f>
        <v>0</v>
      </c>
      <c r="AH37" s="206">
        <f>ROUND(N(data!AL91), 0)</f>
        <v>0</v>
      </c>
      <c r="AI37" s="206">
        <f>ROUND(N(data!AL92), 0)</f>
        <v>0</v>
      </c>
      <c r="AJ37" s="206">
        <f>ROUND(N(data!AL93), 0)</f>
        <v>0</v>
      </c>
      <c r="AK37" s="308">
        <f>ROUND(N(data!AL94), 2)</f>
        <v>0</v>
      </c>
      <c r="AL37" s="61"/>
      <c r="AM37" s="61"/>
      <c r="AN37" s="61"/>
      <c r="AO37" s="61"/>
      <c r="AP37" s="61"/>
      <c r="AQ37" s="61"/>
      <c r="AR37" s="61"/>
      <c r="AS37" s="61"/>
      <c r="AT37" s="61"/>
      <c r="AU37" s="61"/>
      <c r="AV37" s="61"/>
      <c r="AW37" s="61"/>
      <c r="AX37" s="61"/>
      <c r="AY37" s="61"/>
      <c r="AZ37" s="61"/>
      <c r="BA37" s="61"/>
      <c r="BB37" s="61"/>
      <c r="BC37" s="61"/>
      <c r="BD37" s="61"/>
      <c r="BE37" s="61"/>
      <c r="BF37" s="61"/>
      <c r="BG37" s="61"/>
      <c r="BH37" s="61"/>
      <c r="BI37" s="61"/>
      <c r="BJ37" s="61"/>
      <c r="BK37" s="61"/>
      <c r="BL37" s="61"/>
      <c r="BM37" s="61"/>
      <c r="BN37" s="61"/>
      <c r="BO37" s="61"/>
      <c r="BP37" s="61"/>
      <c r="BQ37" s="61"/>
      <c r="BR37" s="61"/>
      <c r="BS37" s="61"/>
      <c r="BT37" s="61"/>
      <c r="BU37" s="61"/>
      <c r="BV37" s="61"/>
      <c r="BW37" s="61"/>
      <c r="BX37" s="61"/>
      <c r="BY37" s="61"/>
      <c r="BZ37" s="61"/>
      <c r="CA37" s="61"/>
      <c r="CB37" s="61"/>
      <c r="CC37" s="61"/>
      <c r="CD37" s="61"/>
      <c r="CE37" s="61"/>
      <c r="CF37" s="61"/>
      <c r="CG37" s="61"/>
      <c r="CH37" s="61"/>
      <c r="CI37" s="61"/>
      <c r="CJ37" s="61"/>
      <c r="CK37" s="61"/>
    </row>
    <row r="38" spans="1:89" s="11" customFormat="1" ht="12.6" customHeight="1" x14ac:dyDescent="0.3">
      <c r="A38" s="12" t="str">
        <f>RIGHT(data!$C$97,3)</f>
        <v>125</v>
      </c>
      <c r="B38" s="208" t="str">
        <f>RIGHT(data!$C$96,4)</f>
        <v>2023</v>
      </c>
      <c r="C38" s="12" t="str">
        <f>data!AM$55</f>
        <v>7330</v>
      </c>
      <c r="D38" s="12" t="s">
        <v>1140</v>
      </c>
      <c r="E38" s="206">
        <f>ROUND(N(data!AM59), 0)</f>
        <v>0</v>
      </c>
      <c r="F38" s="308">
        <f>ROUND(N(data!AM60), 2)</f>
        <v>0</v>
      </c>
      <c r="G38" s="206">
        <f>ROUND(N(data!AM61), 0)</f>
        <v>0</v>
      </c>
      <c r="H38" s="206">
        <f>ROUND(N(data!AM62), 0)</f>
        <v>0</v>
      </c>
      <c r="I38" s="206">
        <f>ROUND(N(data!AM63), 0)</f>
        <v>0</v>
      </c>
      <c r="J38" s="206">
        <f>ROUND(N(data!AM64), 0)</f>
        <v>0</v>
      </c>
      <c r="K38" s="206">
        <f>ROUND(N(data!AM65), 0)</f>
        <v>0</v>
      </c>
      <c r="L38" s="206">
        <f>ROUND(N(data!AM66), 0)</f>
        <v>0</v>
      </c>
      <c r="M38" s="206">
        <f>ROUND(N(data!AM67), 0)</f>
        <v>0</v>
      </c>
      <c r="N38" s="206">
        <f>ROUND(N(data!AM68), 0)</f>
        <v>0</v>
      </c>
      <c r="O38" s="206">
        <f>ROUND(N(data!AM69), 0)</f>
        <v>0</v>
      </c>
      <c r="P38" s="206">
        <f>ROUND(N(data!AM70), 0)</f>
        <v>0</v>
      </c>
      <c r="Q38" s="206">
        <f>ROUND(N(data!AM71), 0)</f>
        <v>0</v>
      </c>
      <c r="R38" s="206">
        <f>ROUND(N(data!AM72), 0)</f>
        <v>0</v>
      </c>
      <c r="S38" s="206">
        <f>ROUND(N(data!AM73), 0)</f>
        <v>0</v>
      </c>
      <c r="T38" s="206">
        <f>ROUND(N(data!AM74), 0)</f>
        <v>0</v>
      </c>
      <c r="U38" s="206">
        <f>ROUND(N(data!AM75), 0)</f>
        <v>0</v>
      </c>
      <c r="V38" s="206">
        <f>ROUND(N(data!AM76), 0)</f>
        <v>0</v>
      </c>
      <c r="W38" s="206">
        <f>ROUND(N(data!AM77), 0)</f>
        <v>0</v>
      </c>
      <c r="X38" s="206">
        <f>ROUND(N(data!AM78), 0)</f>
        <v>0</v>
      </c>
      <c r="Y38" s="206">
        <f>ROUND(N(data!AM79), 0)</f>
        <v>0</v>
      </c>
      <c r="Z38" s="206">
        <f>ROUND(N(data!AM80), 0)</f>
        <v>0</v>
      </c>
      <c r="AA38" s="206">
        <f>ROUND(N(data!AM81), 0)</f>
        <v>0</v>
      </c>
      <c r="AB38" s="206">
        <f>ROUND(N(data!AM82), 0)</f>
        <v>0</v>
      </c>
      <c r="AC38" s="206">
        <f>ROUND(N(data!AM83), 0)</f>
        <v>0</v>
      </c>
      <c r="AD38" s="206">
        <f>ROUND(N(data!AM84), 0)</f>
        <v>0</v>
      </c>
      <c r="AE38" s="206">
        <f>ROUND(N(data!AM89), 0)</f>
        <v>0</v>
      </c>
      <c r="AF38" s="206">
        <f>ROUND(N(data!AM87), 0)</f>
        <v>0</v>
      </c>
      <c r="AG38" s="206">
        <f>ROUND(N(data!AM90), 0)</f>
        <v>0</v>
      </c>
      <c r="AH38" s="206">
        <f>ROUND(N(data!AM91), 0)</f>
        <v>0</v>
      </c>
      <c r="AI38" s="206">
        <f>ROUND(N(data!AM92), 0)</f>
        <v>0</v>
      </c>
      <c r="AJ38" s="206">
        <f>ROUND(N(data!AM93), 0)</f>
        <v>0</v>
      </c>
      <c r="AK38" s="308">
        <f>ROUND(N(data!AM94), 2)</f>
        <v>0</v>
      </c>
      <c r="AL38" s="61"/>
      <c r="AM38" s="61"/>
      <c r="AN38" s="61"/>
      <c r="AO38" s="61"/>
      <c r="AP38" s="61"/>
      <c r="AQ38" s="61"/>
      <c r="AR38" s="61"/>
      <c r="AS38" s="61"/>
      <c r="AT38" s="61"/>
      <c r="AU38" s="61"/>
      <c r="AV38" s="61"/>
      <c r="AW38" s="61"/>
      <c r="AX38" s="61"/>
      <c r="AY38" s="61"/>
      <c r="AZ38" s="61"/>
      <c r="BA38" s="61"/>
      <c r="BB38" s="61"/>
      <c r="BC38" s="61"/>
      <c r="BD38" s="61"/>
      <c r="BE38" s="61"/>
      <c r="BF38" s="61"/>
      <c r="BG38" s="61"/>
      <c r="BH38" s="61"/>
      <c r="BI38" s="61"/>
      <c r="BJ38" s="61"/>
      <c r="BK38" s="61"/>
      <c r="BL38" s="61"/>
      <c r="BM38" s="61"/>
      <c r="BN38" s="61"/>
      <c r="BO38" s="61"/>
      <c r="BP38" s="61"/>
      <c r="BQ38" s="61"/>
      <c r="BR38" s="61"/>
      <c r="BS38" s="61"/>
      <c r="BT38" s="61"/>
      <c r="BU38" s="61"/>
      <c r="BV38" s="61"/>
      <c r="BW38" s="61"/>
      <c r="BX38" s="61"/>
      <c r="BY38" s="61"/>
      <c r="BZ38" s="61"/>
      <c r="CA38" s="61"/>
      <c r="CB38" s="61"/>
      <c r="CC38" s="61"/>
      <c r="CD38" s="61"/>
      <c r="CE38" s="61"/>
      <c r="CF38" s="61"/>
      <c r="CG38" s="61"/>
      <c r="CH38" s="61"/>
      <c r="CI38" s="61"/>
      <c r="CJ38" s="61"/>
      <c r="CK38" s="61"/>
    </row>
    <row r="39" spans="1:89" s="11" customFormat="1" ht="12.6" customHeight="1" x14ac:dyDescent="0.3">
      <c r="A39" s="12" t="str">
        <f>RIGHT(data!$C$97,3)</f>
        <v>125</v>
      </c>
      <c r="B39" s="208" t="str">
        <f>RIGHT(data!$C$96,4)</f>
        <v>2023</v>
      </c>
      <c r="C39" s="12" t="str">
        <f>data!AN$55</f>
        <v>7340</v>
      </c>
      <c r="D39" s="12" t="s">
        <v>1140</v>
      </c>
      <c r="E39" s="206">
        <f>ROUND(N(data!AN59), 0)</f>
        <v>0</v>
      </c>
      <c r="F39" s="308">
        <f>ROUND(N(data!AN60), 2)</f>
        <v>0</v>
      </c>
      <c r="G39" s="206">
        <f>ROUND(N(data!AN61), 0)</f>
        <v>0</v>
      </c>
      <c r="H39" s="206">
        <f>ROUND(N(data!AN62), 0)</f>
        <v>0</v>
      </c>
      <c r="I39" s="206">
        <f>ROUND(N(data!AN63), 0)</f>
        <v>0</v>
      </c>
      <c r="J39" s="206">
        <f>ROUND(N(data!AN64), 0)</f>
        <v>0</v>
      </c>
      <c r="K39" s="206">
        <f>ROUND(N(data!AN65), 0)</f>
        <v>0</v>
      </c>
      <c r="L39" s="206">
        <f>ROUND(N(data!AN66), 0)</f>
        <v>0</v>
      </c>
      <c r="M39" s="206">
        <f>ROUND(N(data!AN67), 0)</f>
        <v>0</v>
      </c>
      <c r="N39" s="206">
        <f>ROUND(N(data!AN68), 0)</f>
        <v>0</v>
      </c>
      <c r="O39" s="206">
        <f>ROUND(N(data!AN69), 0)</f>
        <v>0</v>
      </c>
      <c r="P39" s="206">
        <f>ROUND(N(data!AN70), 0)</f>
        <v>0</v>
      </c>
      <c r="Q39" s="206">
        <f>ROUND(N(data!AN71), 0)</f>
        <v>0</v>
      </c>
      <c r="R39" s="206">
        <f>ROUND(N(data!AN72), 0)</f>
        <v>0</v>
      </c>
      <c r="S39" s="206">
        <f>ROUND(N(data!AN73), 0)</f>
        <v>0</v>
      </c>
      <c r="T39" s="206">
        <f>ROUND(N(data!AN74), 0)</f>
        <v>0</v>
      </c>
      <c r="U39" s="206">
        <f>ROUND(N(data!AN75), 0)</f>
        <v>0</v>
      </c>
      <c r="V39" s="206">
        <f>ROUND(N(data!AN76), 0)</f>
        <v>0</v>
      </c>
      <c r="W39" s="206">
        <f>ROUND(N(data!AN77), 0)</f>
        <v>0</v>
      </c>
      <c r="X39" s="206">
        <f>ROUND(N(data!AN78), 0)</f>
        <v>0</v>
      </c>
      <c r="Y39" s="206">
        <f>ROUND(N(data!AN79), 0)</f>
        <v>0</v>
      </c>
      <c r="Z39" s="206">
        <f>ROUND(N(data!AN80), 0)</f>
        <v>0</v>
      </c>
      <c r="AA39" s="206">
        <f>ROUND(N(data!AN81), 0)</f>
        <v>0</v>
      </c>
      <c r="AB39" s="206">
        <f>ROUND(N(data!AN82), 0)</f>
        <v>0</v>
      </c>
      <c r="AC39" s="206">
        <f>ROUND(N(data!AN83), 0)</f>
        <v>0</v>
      </c>
      <c r="AD39" s="206">
        <f>ROUND(N(data!AN84), 0)</f>
        <v>0</v>
      </c>
      <c r="AE39" s="206">
        <f>ROUND(N(data!AN89), 0)</f>
        <v>0</v>
      </c>
      <c r="AF39" s="206">
        <f>ROUND(N(data!AN87), 0)</f>
        <v>0</v>
      </c>
      <c r="AG39" s="206">
        <f>ROUND(N(data!AN90), 0)</f>
        <v>0</v>
      </c>
      <c r="AH39" s="206">
        <f>ROUND(N(data!AN91), 0)</f>
        <v>0</v>
      </c>
      <c r="AI39" s="206">
        <f>ROUND(N(data!AN92), 0)</f>
        <v>0</v>
      </c>
      <c r="AJ39" s="206">
        <f>ROUND(N(data!AN93), 0)</f>
        <v>0</v>
      </c>
      <c r="AK39" s="308">
        <f>ROUND(N(data!AN94), 2)</f>
        <v>0</v>
      </c>
      <c r="AL39" s="61"/>
      <c r="AM39" s="61"/>
      <c r="AN39" s="61"/>
      <c r="AO39" s="61"/>
      <c r="AP39" s="61"/>
      <c r="AQ39" s="61"/>
      <c r="AR39" s="61"/>
      <c r="AS39" s="61"/>
      <c r="AT39" s="61"/>
      <c r="AU39" s="61"/>
      <c r="AV39" s="61"/>
      <c r="AW39" s="61"/>
      <c r="AX39" s="61"/>
      <c r="AY39" s="61"/>
      <c r="AZ39" s="61"/>
      <c r="BA39" s="61"/>
      <c r="BB39" s="61"/>
      <c r="BC39" s="61"/>
      <c r="BD39" s="61"/>
      <c r="BE39" s="61"/>
      <c r="BF39" s="61"/>
      <c r="BG39" s="61"/>
      <c r="BH39" s="61"/>
      <c r="BI39" s="61"/>
      <c r="BJ39" s="61"/>
      <c r="BK39" s="61"/>
      <c r="BL39" s="61"/>
      <c r="BM39" s="61"/>
      <c r="BN39" s="61"/>
      <c r="BO39" s="61"/>
      <c r="BP39" s="61"/>
      <c r="BQ39" s="61"/>
      <c r="BR39" s="61"/>
      <c r="BS39" s="61"/>
      <c r="BT39" s="61"/>
      <c r="BU39" s="61"/>
      <c r="BV39" s="61"/>
      <c r="BW39" s="61"/>
      <c r="BX39" s="61"/>
      <c r="BY39" s="61"/>
      <c r="BZ39" s="61"/>
      <c r="CA39" s="61"/>
      <c r="CB39" s="61"/>
      <c r="CC39" s="61"/>
      <c r="CD39" s="61"/>
      <c r="CE39" s="61"/>
      <c r="CF39" s="61"/>
      <c r="CG39" s="61"/>
      <c r="CH39" s="61"/>
      <c r="CI39" s="61"/>
      <c r="CJ39" s="61"/>
      <c r="CK39" s="61"/>
    </row>
    <row r="40" spans="1:89" s="11" customFormat="1" ht="12.6" customHeight="1" x14ac:dyDescent="0.3">
      <c r="A40" s="12" t="str">
        <f>RIGHT(data!$C$97,3)</f>
        <v>125</v>
      </c>
      <c r="B40" s="208" t="str">
        <f>RIGHT(data!$C$96,4)</f>
        <v>2023</v>
      </c>
      <c r="C40" s="12" t="str">
        <f>data!AO$55</f>
        <v>7350</v>
      </c>
      <c r="D40" s="12" t="s">
        <v>1140</v>
      </c>
      <c r="E40" s="206">
        <f>ROUND(N(data!AO59), 0)</f>
        <v>0</v>
      </c>
      <c r="F40" s="308">
        <f>ROUND(N(data!AO60), 2)</f>
        <v>0</v>
      </c>
      <c r="G40" s="206">
        <f>ROUND(N(data!AO61), 0)</f>
        <v>0</v>
      </c>
      <c r="H40" s="206">
        <f>ROUND(N(data!AO62), 0)</f>
        <v>0</v>
      </c>
      <c r="I40" s="206">
        <f>ROUND(N(data!AO63), 0)</f>
        <v>0</v>
      </c>
      <c r="J40" s="206">
        <f>ROUND(N(data!AO64), 0)</f>
        <v>0</v>
      </c>
      <c r="K40" s="206">
        <f>ROUND(N(data!AO65), 0)</f>
        <v>0</v>
      </c>
      <c r="L40" s="206">
        <f>ROUND(N(data!AO66), 0)</f>
        <v>0</v>
      </c>
      <c r="M40" s="206">
        <f>ROUND(N(data!AO67), 0)</f>
        <v>0</v>
      </c>
      <c r="N40" s="206">
        <f>ROUND(N(data!AO68), 0)</f>
        <v>0</v>
      </c>
      <c r="O40" s="206">
        <f>ROUND(N(data!AO69), 0)</f>
        <v>0</v>
      </c>
      <c r="P40" s="206">
        <f>ROUND(N(data!AO70), 0)</f>
        <v>0</v>
      </c>
      <c r="Q40" s="206">
        <f>ROUND(N(data!AO71), 0)</f>
        <v>0</v>
      </c>
      <c r="R40" s="206">
        <f>ROUND(N(data!AO72), 0)</f>
        <v>0</v>
      </c>
      <c r="S40" s="206">
        <f>ROUND(N(data!AO73), 0)</f>
        <v>0</v>
      </c>
      <c r="T40" s="206">
        <f>ROUND(N(data!AO74), 0)</f>
        <v>0</v>
      </c>
      <c r="U40" s="206">
        <f>ROUND(N(data!AO75), 0)</f>
        <v>0</v>
      </c>
      <c r="V40" s="206">
        <f>ROUND(N(data!AO76), 0)</f>
        <v>0</v>
      </c>
      <c r="W40" s="206">
        <f>ROUND(N(data!AO77), 0)</f>
        <v>0</v>
      </c>
      <c r="X40" s="206">
        <f>ROUND(N(data!AO78), 0)</f>
        <v>0</v>
      </c>
      <c r="Y40" s="206">
        <f>ROUND(N(data!AO79), 0)</f>
        <v>0</v>
      </c>
      <c r="Z40" s="206">
        <f>ROUND(N(data!AO80), 0)</f>
        <v>0</v>
      </c>
      <c r="AA40" s="206">
        <f>ROUND(N(data!AO81), 0)</f>
        <v>0</v>
      </c>
      <c r="AB40" s="206">
        <f>ROUND(N(data!AO82), 0)</f>
        <v>0</v>
      </c>
      <c r="AC40" s="206">
        <f>ROUND(N(data!AO83), 0)</f>
        <v>0</v>
      </c>
      <c r="AD40" s="206">
        <f>ROUND(N(data!AO84), 0)</f>
        <v>0</v>
      </c>
      <c r="AE40" s="206">
        <f>ROUND(N(data!AO89), 0)</f>
        <v>0</v>
      </c>
      <c r="AF40" s="206">
        <f>ROUND(N(data!AO87), 0)</f>
        <v>0</v>
      </c>
      <c r="AG40" s="206">
        <f>ROUND(N(data!AO90), 0)</f>
        <v>0</v>
      </c>
      <c r="AH40" s="206">
        <f>ROUND(N(data!AO91), 0)</f>
        <v>0</v>
      </c>
      <c r="AI40" s="206">
        <f>ROUND(N(data!AO92), 0)</f>
        <v>0</v>
      </c>
      <c r="AJ40" s="206">
        <f>ROUND(N(data!AO93), 0)</f>
        <v>0</v>
      </c>
      <c r="AK40" s="308">
        <f>ROUND(N(data!AO94), 2)</f>
        <v>0</v>
      </c>
      <c r="AL40" s="61"/>
      <c r="AM40" s="61"/>
      <c r="AN40" s="61"/>
      <c r="AO40" s="61"/>
      <c r="AP40" s="61"/>
      <c r="AQ40" s="61"/>
      <c r="AR40" s="61"/>
      <c r="AS40" s="61"/>
      <c r="AT40" s="61"/>
      <c r="AU40" s="61"/>
      <c r="AV40" s="61"/>
      <c r="AW40" s="61"/>
      <c r="AX40" s="61"/>
      <c r="AY40" s="61"/>
      <c r="AZ40" s="61"/>
      <c r="BA40" s="61"/>
      <c r="BB40" s="61"/>
      <c r="BC40" s="61"/>
      <c r="BD40" s="61"/>
      <c r="BE40" s="61"/>
      <c r="BF40" s="61"/>
      <c r="BG40" s="61"/>
      <c r="BH40" s="61"/>
      <c r="BI40" s="61"/>
      <c r="BJ40" s="61"/>
      <c r="BK40" s="61"/>
      <c r="BL40" s="61"/>
      <c r="BM40" s="61"/>
      <c r="BN40" s="61"/>
      <c r="BO40" s="61"/>
      <c r="BP40" s="61"/>
      <c r="BQ40" s="61"/>
      <c r="BR40" s="61"/>
      <c r="BS40" s="61"/>
      <c r="BT40" s="61"/>
      <c r="BU40" s="61"/>
      <c r="BV40" s="61"/>
      <c r="BW40" s="61"/>
      <c r="BX40" s="61"/>
      <c r="BY40" s="61"/>
      <c r="BZ40" s="61"/>
      <c r="CA40" s="61"/>
      <c r="CB40" s="61"/>
      <c r="CC40" s="61"/>
      <c r="CD40" s="61"/>
      <c r="CE40" s="61"/>
      <c r="CF40" s="61"/>
      <c r="CG40" s="61"/>
      <c r="CH40" s="61"/>
      <c r="CI40" s="61"/>
      <c r="CJ40" s="61"/>
      <c r="CK40" s="61"/>
    </row>
    <row r="41" spans="1:89" s="11" customFormat="1" ht="12.6" customHeight="1" x14ac:dyDescent="0.3">
      <c r="A41" s="12" t="str">
        <f>RIGHT(data!$C$97,3)</f>
        <v>125</v>
      </c>
      <c r="B41" s="208" t="str">
        <f>RIGHT(data!$C$96,4)</f>
        <v>2023</v>
      </c>
      <c r="C41" s="12" t="str">
        <f>data!AP$55</f>
        <v>7380</v>
      </c>
      <c r="D41" s="12" t="s">
        <v>1140</v>
      </c>
      <c r="E41" s="206">
        <f>ROUND(N(data!AP59), 0)</f>
        <v>0</v>
      </c>
      <c r="F41" s="308">
        <f>ROUND(N(data!AP60), 2)</f>
        <v>0</v>
      </c>
      <c r="G41" s="206">
        <f>ROUND(N(data!AP61), 0)</f>
        <v>0</v>
      </c>
      <c r="H41" s="206">
        <f>ROUND(N(data!AP62), 0)</f>
        <v>0</v>
      </c>
      <c r="I41" s="206">
        <f>ROUND(N(data!AP63), 0)</f>
        <v>0</v>
      </c>
      <c r="J41" s="206">
        <f>ROUND(N(data!AP64), 0)</f>
        <v>0</v>
      </c>
      <c r="K41" s="206">
        <f>ROUND(N(data!AP65), 0)</f>
        <v>0</v>
      </c>
      <c r="L41" s="206">
        <f>ROUND(N(data!AP66), 0)</f>
        <v>0</v>
      </c>
      <c r="M41" s="206">
        <f>ROUND(N(data!AP67), 0)</f>
        <v>0</v>
      </c>
      <c r="N41" s="206">
        <f>ROUND(N(data!AP68), 0)</f>
        <v>0</v>
      </c>
      <c r="O41" s="206">
        <f>ROUND(N(data!AP69), 0)</f>
        <v>0</v>
      </c>
      <c r="P41" s="206">
        <f>ROUND(N(data!AP70), 0)</f>
        <v>0</v>
      </c>
      <c r="Q41" s="206">
        <f>ROUND(N(data!AP71), 0)</f>
        <v>0</v>
      </c>
      <c r="R41" s="206">
        <f>ROUND(N(data!AP72), 0)</f>
        <v>0</v>
      </c>
      <c r="S41" s="206">
        <f>ROUND(N(data!AP73), 0)</f>
        <v>0</v>
      </c>
      <c r="T41" s="206">
        <f>ROUND(N(data!AP74), 0)</f>
        <v>0</v>
      </c>
      <c r="U41" s="206">
        <f>ROUND(N(data!AP75), 0)</f>
        <v>0</v>
      </c>
      <c r="V41" s="206">
        <f>ROUND(N(data!AP76), 0)</f>
        <v>0</v>
      </c>
      <c r="W41" s="206">
        <f>ROUND(N(data!AP77), 0)</f>
        <v>0</v>
      </c>
      <c r="X41" s="206">
        <f>ROUND(N(data!AP78), 0)</f>
        <v>0</v>
      </c>
      <c r="Y41" s="206">
        <f>ROUND(N(data!AP79), 0)</f>
        <v>0</v>
      </c>
      <c r="Z41" s="206">
        <f>ROUND(N(data!AP80), 0)</f>
        <v>0</v>
      </c>
      <c r="AA41" s="206">
        <f>ROUND(N(data!AP81), 0)</f>
        <v>0</v>
      </c>
      <c r="AB41" s="206">
        <f>ROUND(N(data!AP82), 0)</f>
        <v>0</v>
      </c>
      <c r="AC41" s="206">
        <f>ROUND(N(data!AP83), 0)</f>
        <v>0</v>
      </c>
      <c r="AD41" s="206">
        <f>ROUND(N(data!AP84), 0)</f>
        <v>0</v>
      </c>
      <c r="AE41" s="206">
        <f>ROUND(N(data!AP89), 0)</f>
        <v>0</v>
      </c>
      <c r="AF41" s="206">
        <f>ROUND(N(data!AP87), 0)</f>
        <v>0</v>
      </c>
      <c r="AG41" s="206">
        <f>ROUND(N(data!AP90), 0)</f>
        <v>0</v>
      </c>
      <c r="AH41" s="206">
        <f>ROUND(N(data!AP91), 0)</f>
        <v>0</v>
      </c>
      <c r="AI41" s="206">
        <f>ROUND(N(data!AP92), 0)</f>
        <v>0</v>
      </c>
      <c r="AJ41" s="206">
        <f>ROUND(N(data!AP93), 0)</f>
        <v>0</v>
      </c>
      <c r="AK41" s="308">
        <f>ROUND(N(data!AP94), 2)</f>
        <v>0</v>
      </c>
      <c r="AL41" s="61"/>
      <c r="AM41" s="61"/>
      <c r="AN41" s="61"/>
      <c r="AO41" s="61"/>
      <c r="AP41" s="61"/>
      <c r="AQ41" s="61"/>
      <c r="AR41" s="61"/>
      <c r="AS41" s="61"/>
      <c r="AT41" s="61"/>
      <c r="AU41" s="61"/>
      <c r="AV41" s="61"/>
      <c r="AW41" s="61"/>
      <c r="AX41" s="61"/>
      <c r="AY41" s="61"/>
      <c r="AZ41" s="61"/>
      <c r="BA41" s="61"/>
      <c r="BB41" s="61"/>
      <c r="BC41" s="61"/>
      <c r="BD41" s="61"/>
      <c r="BE41" s="61"/>
      <c r="BF41" s="61"/>
      <c r="BG41" s="61"/>
      <c r="BH41" s="61"/>
      <c r="BI41" s="61"/>
      <c r="BJ41" s="61"/>
      <c r="BK41" s="61"/>
      <c r="BL41" s="61"/>
      <c r="BM41" s="61"/>
      <c r="BN41" s="61"/>
      <c r="BO41" s="61"/>
      <c r="BP41" s="61"/>
      <c r="BQ41" s="61"/>
      <c r="BR41" s="61"/>
      <c r="BS41" s="61"/>
      <c r="BT41" s="61"/>
      <c r="BU41" s="61"/>
      <c r="BV41" s="61"/>
      <c r="BW41" s="61"/>
      <c r="BX41" s="61"/>
      <c r="BY41" s="61"/>
      <c r="BZ41" s="61"/>
      <c r="CA41" s="61"/>
      <c r="CB41" s="61"/>
      <c r="CC41" s="61"/>
      <c r="CD41" s="61"/>
      <c r="CE41" s="61"/>
      <c r="CF41" s="61"/>
      <c r="CG41" s="61"/>
      <c r="CH41" s="61"/>
      <c r="CI41" s="61"/>
      <c r="CJ41" s="61"/>
      <c r="CK41" s="61"/>
    </row>
    <row r="42" spans="1:89" s="11" customFormat="1" ht="12.6" customHeight="1" x14ac:dyDescent="0.3">
      <c r="A42" s="12" t="str">
        <f>RIGHT(data!$C$97,3)</f>
        <v>125</v>
      </c>
      <c r="B42" s="208" t="str">
        <f>RIGHT(data!$C$96,4)</f>
        <v>2023</v>
      </c>
      <c r="C42" s="12" t="str">
        <f>data!AQ$55</f>
        <v>7390</v>
      </c>
      <c r="D42" s="12" t="s">
        <v>1140</v>
      </c>
      <c r="E42" s="206">
        <f>ROUND(N(data!AQ59), 0)</f>
        <v>0</v>
      </c>
      <c r="F42" s="308">
        <f>ROUND(N(data!AQ60), 2)</f>
        <v>0</v>
      </c>
      <c r="G42" s="206">
        <f>ROUND(N(data!AQ61), 0)</f>
        <v>0</v>
      </c>
      <c r="H42" s="206">
        <f>ROUND(N(data!AQ62), 0)</f>
        <v>0</v>
      </c>
      <c r="I42" s="206">
        <f>ROUND(N(data!AQ63), 0)</f>
        <v>0</v>
      </c>
      <c r="J42" s="206">
        <f>ROUND(N(data!AQ64), 0)</f>
        <v>0</v>
      </c>
      <c r="K42" s="206">
        <f>ROUND(N(data!AQ65), 0)</f>
        <v>0</v>
      </c>
      <c r="L42" s="206">
        <f>ROUND(N(data!AQ66), 0)</f>
        <v>0</v>
      </c>
      <c r="M42" s="206">
        <f>ROUND(N(data!AQ67), 0)</f>
        <v>0</v>
      </c>
      <c r="N42" s="206">
        <f>ROUND(N(data!AQ68), 0)</f>
        <v>0</v>
      </c>
      <c r="O42" s="206">
        <f>ROUND(N(data!AQ69), 0)</f>
        <v>0</v>
      </c>
      <c r="P42" s="206">
        <f>ROUND(N(data!AQ70), 0)</f>
        <v>0</v>
      </c>
      <c r="Q42" s="206">
        <f>ROUND(N(data!AQ71), 0)</f>
        <v>0</v>
      </c>
      <c r="R42" s="206">
        <f>ROUND(N(data!AQ72), 0)</f>
        <v>0</v>
      </c>
      <c r="S42" s="206">
        <f>ROUND(N(data!AQ73), 0)</f>
        <v>0</v>
      </c>
      <c r="T42" s="206">
        <f>ROUND(N(data!AQ74), 0)</f>
        <v>0</v>
      </c>
      <c r="U42" s="206">
        <f>ROUND(N(data!AQ75), 0)</f>
        <v>0</v>
      </c>
      <c r="V42" s="206">
        <f>ROUND(N(data!AQ76), 0)</f>
        <v>0</v>
      </c>
      <c r="W42" s="206">
        <f>ROUND(N(data!AQ77), 0)</f>
        <v>0</v>
      </c>
      <c r="X42" s="206">
        <f>ROUND(N(data!AQ78), 0)</f>
        <v>0</v>
      </c>
      <c r="Y42" s="206">
        <f>ROUND(N(data!AQ79), 0)</f>
        <v>0</v>
      </c>
      <c r="Z42" s="206">
        <f>ROUND(N(data!AQ80), 0)</f>
        <v>0</v>
      </c>
      <c r="AA42" s="206">
        <f>ROUND(N(data!AQ81), 0)</f>
        <v>0</v>
      </c>
      <c r="AB42" s="206">
        <f>ROUND(N(data!AQ82), 0)</f>
        <v>0</v>
      </c>
      <c r="AC42" s="206">
        <f>ROUND(N(data!AQ83), 0)</f>
        <v>0</v>
      </c>
      <c r="AD42" s="206">
        <f>ROUND(N(data!AQ84), 0)</f>
        <v>0</v>
      </c>
      <c r="AE42" s="206">
        <f>ROUND(N(data!AQ89), 0)</f>
        <v>0</v>
      </c>
      <c r="AF42" s="206">
        <f>ROUND(N(data!AQ87), 0)</f>
        <v>0</v>
      </c>
      <c r="AG42" s="206">
        <f>ROUND(N(data!AQ90), 0)</f>
        <v>0</v>
      </c>
      <c r="AH42" s="206">
        <f>ROUND(N(data!AQ91), 0)</f>
        <v>0</v>
      </c>
      <c r="AI42" s="206">
        <f>ROUND(N(data!AQ92), 0)</f>
        <v>0</v>
      </c>
      <c r="AJ42" s="206">
        <f>ROUND(N(data!AQ93), 0)</f>
        <v>0</v>
      </c>
      <c r="AK42" s="308">
        <f>ROUND(N(data!AQ94), 2)</f>
        <v>0</v>
      </c>
      <c r="AL42" s="61"/>
      <c r="AM42" s="61"/>
      <c r="AN42" s="61"/>
      <c r="AO42" s="61"/>
      <c r="AP42" s="61"/>
      <c r="AQ42" s="61"/>
      <c r="AR42" s="61"/>
      <c r="AS42" s="61"/>
      <c r="AT42" s="61"/>
      <c r="AU42" s="61"/>
      <c r="AV42" s="61"/>
      <c r="AW42" s="61"/>
      <c r="AX42" s="61"/>
      <c r="AY42" s="61"/>
      <c r="AZ42" s="61"/>
      <c r="BA42" s="61"/>
      <c r="BB42" s="61"/>
      <c r="BC42" s="61"/>
      <c r="BD42" s="61"/>
      <c r="BE42" s="61"/>
      <c r="BF42" s="61"/>
      <c r="BG42" s="61"/>
      <c r="BH42" s="61"/>
      <c r="BI42" s="61"/>
      <c r="BJ42" s="61"/>
      <c r="BK42" s="61"/>
      <c r="BL42" s="61"/>
      <c r="BM42" s="61"/>
      <c r="BN42" s="61"/>
      <c r="BO42" s="61"/>
      <c r="BP42" s="61"/>
      <c r="BQ42" s="61"/>
      <c r="BR42" s="61"/>
      <c r="BS42" s="61"/>
      <c r="BT42" s="61"/>
      <c r="BU42" s="61"/>
      <c r="BV42" s="61"/>
      <c r="BW42" s="61"/>
      <c r="BX42" s="61"/>
      <c r="BY42" s="61"/>
      <c r="BZ42" s="61"/>
      <c r="CA42" s="61"/>
      <c r="CB42" s="61"/>
      <c r="CC42" s="61"/>
      <c r="CD42" s="61"/>
      <c r="CE42" s="61"/>
      <c r="CF42" s="61"/>
      <c r="CG42" s="61"/>
      <c r="CH42" s="61"/>
      <c r="CI42" s="61"/>
      <c r="CJ42" s="61"/>
      <c r="CK42" s="61"/>
    </row>
    <row r="43" spans="1:89" s="11" customFormat="1" ht="12.6" customHeight="1" x14ac:dyDescent="0.3">
      <c r="A43" s="12" t="str">
        <f>RIGHT(data!$C$97,3)</f>
        <v>125</v>
      </c>
      <c r="B43" s="208" t="str">
        <f>RIGHT(data!$C$96,4)</f>
        <v>2023</v>
      </c>
      <c r="C43" s="12" t="str">
        <f>data!AR$55</f>
        <v>7400</v>
      </c>
      <c r="D43" s="12" t="s">
        <v>1140</v>
      </c>
      <c r="E43" s="206">
        <f>ROUND(N(data!AR59), 0)</f>
        <v>0</v>
      </c>
      <c r="F43" s="308">
        <f>ROUND(N(data!AR60), 2)</f>
        <v>0</v>
      </c>
      <c r="G43" s="206">
        <f>ROUND(N(data!AR61), 0)</f>
        <v>0</v>
      </c>
      <c r="H43" s="206">
        <f>ROUND(N(data!AR62), 0)</f>
        <v>0</v>
      </c>
      <c r="I43" s="206">
        <f>ROUND(N(data!AR63), 0)</f>
        <v>0</v>
      </c>
      <c r="J43" s="206">
        <f>ROUND(N(data!AR64), 0)</f>
        <v>0</v>
      </c>
      <c r="K43" s="206">
        <f>ROUND(N(data!AR65), 0)</f>
        <v>0</v>
      </c>
      <c r="L43" s="206">
        <f>ROUND(N(data!AR66), 0)</f>
        <v>0</v>
      </c>
      <c r="M43" s="206">
        <f>ROUND(N(data!AR67), 0)</f>
        <v>0</v>
      </c>
      <c r="N43" s="206">
        <f>ROUND(N(data!AR68), 0)</f>
        <v>0</v>
      </c>
      <c r="O43" s="206">
        <f>ROUND(N(data!AR69), 0)</f>
        <v>0</v>
      </c>
      <c r="P43" s="206">
        <f>ROUND(N(data!AR70), 0)</f>
        <v>0</v>
      </c>
      <c r="Q43" s="206">
        <f>ROUND(N(data!AR71), 0)</f>
        <v>0</v>
      </c>
      <c r="R43" s="206">
        <f>ROUND(N(data!AR72), 0)</f>
        <v>0</v>
      </c>
      <c r="S43" s="206">
        <f>ROUND(N(data!AR73), 0)</f>
        <v>0</v>
      </c>
      <c r="T43" s="206">
        <f>ROUND(N(data!AR74), 0)</f>
        <v>0</v>
      </c>
      <c r="U43" s="206">
        <f>ROUND(N(data!AR75), 0)</f>
        <v>0</v>
      </c>
      <c r="V43" s="206">
        <f>ROUND(N(data!AR76), 0)</f>
        <v>0</v>
      </c>
      <c r="W43" s="206">
        <f>ROUND(N(data!AR77), 0)</f>
        <v>0</v>
      </c>
      <c r="X43" s="206">
        <f>ROUND(N(data!AR78), 0)</f>
        <v>0</v>
      </c>
      <c r="Y43" s="206">
        <f>ROUND(N(data!AR79), 0)</f>
        <v>0</v>
      </c>
      <c r="Z43" s="206">
        <f>ROUND(N(data!AR80), 0)</f>
        <v>0</v>
      </c>
      <c r="AA43" s="206">
        <f>ROUND(N(data!AR81), 0)</f>
        <v>0</v>
      </c>
      <c r="AB43" s="206">
        <f>ROUND(N(data!AR82), 0)</f>
        <v>0</v>
      </c>
      <c r="AC43" s="206">
        <f>ROUND(N(data!AR83), 0)</f>
        <v>0</v>
      </c>
      <c r="AD43" s="206">
        <f>ROUND(N(data!AR84), 0)</f>
        <v>0</v>
      </c>
      <c r="AE43" s="206">
        <f>ROUND(N(data!AR89), 0)</f>
        <v>0</v>
      </c>
      <c r="AF43" s="206">
        <f>ROUND(N(data!AR87), 0)</f>
        <v>0</v>
      </c>
      <c r="AG43" s="206">
        <f>ROUND(N(data!AR90), 0)</f>
        <v>0</v>
      </c>
      <c r="AH43" s="206">
        <f>ROUND(N(data!AR91), 0)</f>
        <v>0</v>
      </c>
      <c r="AI43" s="206">
        <f>ROUND(N(data!AR92), 0)</f>
        <v>0</v>
      </c>
      <c r="AJ43" s="206">
        <f>ROUND(N(data!AR93), 0)</f>
        <v>0</v>
      </c>
      <c r="AK43" s="308">
        <f>ROUND(N(data!AR94), 2)</f>
        <v>0</v>
      </c>
      <c r="AL43" s="61"/>
      <c r="AM43" s="61"/>
      <c r="AN43" s="61"/>
      <c r="AO43" s="61"/>
      <c r="AP43" s="61"/>
      <c r="AQ43" s="61"/>
      <c r="AR43" s="61"/>
      <c r="AS43" s="61"/>
      <c r="AT43" s="61"/>
      <c r="AU43" s="61"/>
      <c r="AV43" s="61"/>
      <c r="AW43" s="61"/>
      <c r="AX43" s="61"/>
      <c r="AY43" s="61"/>
      <c r="AZ43" s="61"/>
      <c r="BA43" s="61"/>
      <c r="BB43" s="61"/>
      <c r="BC43" s="61"/>
      <c r="BD43" s="61"/>
      <c r="BE43" s="61"/>
      <c r="BF43" s="61"/>
      <c r="BG43" s="61"/>
      <c r="BH43" s="61"/>
      <c r="BI43" s="61"/>
      <c r="BJ43" s="61"/>
      <c r="BK43" s="61"/>
      <c r="BL43" s="61"/>
      <c r="BM43" s="61"/>
      <c r="BN43" s="61"/>
      <c r="BO43" s="61"/>
      <c r="BP43" s="61"/>
      <c r="BQ43" s="61"/>
      <c r="BR43" s="61"/>
      <c r="BS43" s="61"/>
      <c r="BT43" s="61"/>
      <c r="BU43" s="61"/>
      <c r="BV43" s="61"/>
      <c r="BW43" s="61"/>
      <c r="BX43" s="61"/>
      <c r="BY43" s="61"/>
      <c r="BZ43" s="61"/>
      <c r="CA43" s="61"/>
      <c r="CB43" s="61"/>
      <c r="CC43" s="61"/>
      <c r="CD43" s="61"/>
      <c r="CE43" s="61"/>
      <c r="CF43" s="61"/>
      <c r="CG43" s="61"/>
      <c r="CH43" s="61"/>
      <c r="CI43" s="61"/>
      <c r="CJ43" s="61"/>
      <c r="CK43" s="61"/>
    </row>
    <row r="44" spans="1:89" s="11" customFormat="1" ht="12.6" customHeight="1" x14ac:dyDescent="0.3">
      <c r="A44" s="12" t="str">
        <f>RIGHT(data!$C$97,3)</f>
        <v>125</v>
      </c>
      <c r="B44" s="208" t="str">
        <f>RIGHT(data!$C$96,4)</f>
        <v>2023</v>
      </c>
      <c r="C44" s="12" t="str">
        <f>data!AS$55</f>
        <v>7410</v>
      </c>
      <c r="D44" s="12" t="s">
        <v>1140</v>
      </c>
      <c r="E44" s="206">
        <f>ROUND(N(data!AS59), 0)</f>
        <v>0</v>
      </c>
      <c r="F44" s="308">
        <f>ROUND(N(data!AS60), 2)</f>
        <v>0</v>
      </c>
      <c r="G44" s="206">
        <f>ROUND(N(data!AS61), 0)</f>
        <v>0</v>
      </c>
      <c r="H44" s="206">
        <f>ROUND(N(data!AS62), 0)</f>
        <v>0</v>
      </c>
      <c r="I44" s="206">
        <f>ROUND(N(data!AS63), 0)</f>
        <v>0</v>
      </c>
      <c r="J44" s="206">
        <f>ROUND(N(data!AS64), 0)</f>
        <v>0</v>
      </c>
      <c r="K44" s="206">
        <f>ROUND(N(data!AS65), 0)</f>
        <v>0</v>
      </c>
      <c r="L44" s="206">
        <f>ROUND(N(data!AS66), 0)</f>
        <v>0</v>
      </c>
      <c r="M44" s="206">
        <f>ROUND(N(data!AS67), 0)</f>
        <v>0</v>
      </c>
      <c r="N44" s="206">
        <f>ROUND(N(data!AS68), 0)</f>
        <v>0</v>
      </c>
      <c r="O44" s="206">
        <f>ROUND(N(data!AS69), 0)</f>
        <v>0</v>
      </c>
      <c r="P44" s="206">
        <f>ROUND(N(data!AS70), 0)</f>
        <v>0</v>
      </c>
      <c r="Q44" s="206">
        <f>ROUND(N(data!AS71), 0)</f>
        <v>0</v>
      </c>
      <c r="R44" s="206">
        <f>ROUND(N(data!AS72), 0)</f>
        <v>0</v>
      </c>
      <c r="S44" s="206">
        <f>ROUND(N(data!AS73), 0)</f>
        <v>0</v>
      </c>
      <c r="T44" s="206">
        <f>ROUND(N(data!AS74), 0)</f>
        <v>0</v>
      </c>
      <c r="U44" s="206">
        <f>ROUND(N(data!AS75), 0)</f>
        <v>0</v>
      </c>
      <c r="V44" s="206">
        <f>ROUND(N(data!AS76), 0)</f>
        <v>0</v>
      </c>
      <c r="W44" s="206">
        <f>ROUND(N(data!AS77), 0)</f>
        <v>0</v>
      </c>
      <c r="X44" s="206">
        <f>ROUND(N(data!AS78), 0)</f>
        <v>0</v>
      </c>
      <c r="Y44" s="206">
        <f>ROUND(N(data!AS79), 0)</f>
        <v>0</v>
      </c>
      <c r="Z44" s="206">
        <f>ROUND(N(data!AS80), 0)</f>
        <v>0</v>
      </c>
      <c r="AA44" s="206">
        <f>ROUND(N(data!AS81), 0)</f>
        <v>0</v>
      </c>
      <c r="AB44" s="206">
        <f>ROUND(N(data!AS82), 0)</f>
        <v>0</v>
      </c>
      <c r="AC44" s="206">
        <f>ROUND(N(data!AS83), 0)</f>
        <v>0</v>
      </c>
      <c r="AD44" s="206">
        <f>ROUND(N(data!AS84), 0)</f>
        <v>0</v>
      </c>
      <c r="AE44" s="206">
        <f>ROUND(N(data!AS89), 0)</f>
        <v>0</v>
      </c>
      <c r="AF44" s="206">
        <f>ROUND(N(data!AS87), 0)</f>
        <v>0</v>
      </c>
      <c r="AG44" s="206">
        <f>ROUND(N(data!AS90), 0)</f>
        <v>0</v>
      </c>
      <c r="AH44" s="206">
        <f>ROUND(N(data!AS91), 0)</f>
        <v>0</v>
      </c>
      <c r="AI44" s="206">
        <f>ROUND(N(data!AS92), 0)</f>
        <v>0</v>
      </c>
      <c r="AJ44" s="206">
        <f>ROUND(N(data!AS93), 0)</f>
        <v>0</v>
      </c>
      <c r="AK44" s="308">
        <f>ROUND(N(data!AS94), 2)</f>
        <v>0</v>
      </c>
      <c r="AL44" s="61"/>
      <c r="AM44" s="61"/>
      <c r="AN44" s="61"/>
      <c r="AO44" s="61"/>
      <c r="AP44" s="61"/>
      <c r="AQ44" s="61"/>
      <c r="AR44" s="61"/>
      <c r="AS44" s="61"/>
      <c r="AT44" s="61"/>
      <c r="AU44" s="61"/>
      <c r="AV44" s="61"/>
      <c r="AW44" s="61"/>
      <c r="AX44" s="61"/>
      <c r="AY44" s="61"/>
      <c r="AZ44" s="61"/>
      <c r="BA44" s="61"/>
      <c r="BB44" s="61"/>
      <c r="BC44" s="61"/>
      <c r="BD44" s="61"/>
      <c r="BE44" s="61"/>
      <c r="BF44" s="61"/>
      <c r="BG44" s="61"/>
      <c r="BH44" s="61"/>
      <c r="BI44" s="61"/>
      <c r="BJ44" s="61"/>
      <c r="BK44" s="61"/>
      <c r="BL44" s="61"/>
      <c r="BM44" s="61"/>
      <c r="BN44" s="61"/>
      <c r="BO44" s="61"/>
      <c r="BP44" s="61"/>
      <c r="BQ44" s="61"/>
      <c r="BR44" s="61"/>
      <c r="BS44" s="61"/>
      <c r="BT44" s="61"/>
      <c r="BU44" s="61"/>
      <c r="BV44" s="61"/>
      <c r="BW44" s="61"/>
      <c r="BX44" s="61"/>
      <c r="BY44" s="61"/>
      <c r="BZ44" s="61"/>
      <c r="CA44" s="61"/>
      <c r="CB44" s="61"/>
      <c r="CC44" s="61"/>
      <c r="CD44" s="61"/>
      <c r="CE44" s="61"/>
      <c r="CF44" s="61"/>
      <c r="CG44" s="61"/>
      <c r="CH44" s="61"/>
      <c r="CI44" s="61"/>
      <c r="CJ44" s="61"/>
      <c r="CK44" s="61"/>
    </row>
    <row r="45" spans="1:89" s="11" customFormat="1" ht="12.6" customHeight="1" x14ac:dyDescent="0.3">
      <c r="A45" s="12" t="str">
        <f>RIGHT(data!$C$97,3)</f>
        <v>125</v>
      </c>
      <c r="B45" s="208" t="str">
        <f>RIGHT(data!$C$96,4)</f>
        <v>2023</v>
      </c>
      <c r="C45" s="12" t="str">
        <f>data!AT$55</f>
        <v>7420</v>
      </c>
      <c r="D45" s="12" t="s">
        <v>1140</v>
      </c>
      <c r="E45" s="206">
        <f>ROUND(N(data!AT59), 0)</f>
        <v>0</v>
      </c>
      <c r="F45" s="308">
        <f>ROUND(N(data!AT60), 2)</f>
        <v>0</v>
      </c>
      <c r="G45" s="206">
        <f>ROUND(N(data!AT61), 0)</f>
        <v>0</v>
      </c>
      <c r="H45" s="206">
        <f>ROUND(N(data!AT62), 0)</f>
        <v>0</v>
      </c>
      <c r="I45" s="206">
        <f>ROUND(N(data!AT63), 0)</f>
        <v>0</v>
      </c>
      <c r="J45" s="206">
        <f>ROUND(N(data!AT64), 0)</f>
        <v>0</v>
      </c>
      <c r="K45" s="206">
        <f>ROUND(N(data!AT65), 0)</f>
        <v>0</v>
      </c>
      <c r="L45" s="206">
        <f>ROUND(N(data!AT66), 0)</f>
        <v>0</v>
      </c>
      <c r="M45" s="206">
        <f>ROUND(N(data!AT67), 0)</f>
        <v>0</v>
      </c>
      <c r="N45" s="206">
        <f>ROUND(N(data!AT68), 0)</f>
        <v>0</v>
      </c>
      <c r="O45" s="206">
        <f>ROUND(N(data!AT69), 0)</f>
        <v>0</v>
      </c>
      <c r="P45" s="206">
        <f>ROUND(N(data!AT70), 0)</f>
        <v>0</v>
      </c>
      <c r="Q45" s="206">
        <f>ROUND(N(data!AT71), 0)</f>
        <v>0</v>
      </c>
      <c r="R45" s="206">
        <f>ROUND(N(data!AT72), 0)</f>
        <v>0</v>
      </c>
      <c r="S45" s="206">
        <f>ROUND(N(data!AT73), 0)</f>
        <v>0</v>
      </c>
      <c r="T45" s="206">
        <f>ROUND(N(data!AT74), 0)</f>
        <v>0</v>
      </c>
      <c r="U45" s="206">
        <f>ROUND(N(data!AT75), 0)</f>
        <v>0</v>
      </c>
      <c r="V45" s="206">
        <f>ROUND(N(data!AT76), 0)</f>
        <v>0</v>
      </c>
      <c r="W45" s="206">
        <f>ROUND(N(data!AT77), 0)</f>
        <v>0</v>
      </c>
      <c r="X45" s="206">
        <f>ROUND(N(data!AT78), 0)</f>
        <v>0</v>
      </c>
      <c r="Y45" s="206">
        <f>ROUND(N(data!AT79), 0)</f>
        <v>0</v>
      </c>
      <c r="Z45" s="206">
        <f>ROUND(N(data!AT80), 0)</f>
        <v>0</v>
      </c>
      <c r="AA45" s="206">
        <f>ROUND(N(data!AT81), 0)</f>
        <v>0</v>
      </c>
      <c r="AB45" s="206">
        <f>ROUND(N(data!AT82), 0)</f>
        <v>0</v>
      </c>
      <c r="AC45" s="206">
        <f>ROUND(N(data!AT83), 0)</f>
        <v>0</v>
      </c>
      <c r="AD45" s="206">
        <f>ROUND(N(data!AT84), 0)</f>
        <v>0</v>
      </c>
      <c r="AE45" s="206">
        <f>ROUND(N(data!AT89), 0)</f>
        <v>0</v>
      </c>
      <c r="AF45" s="206">
        <f>ROUND(N(data!AT87), 0)</f>
        <v>0</v>
      </c>
      <c r="AG45" s="206">
        <f>ROUND(N(data!AT90), 0)</f>
        <v>0</v>
      </c>
      <c r="AH45" s="206">
        <f>ROUND(N(data!AT91), 0)</f>
        <v>0</v>
      </c>
      <c r="AI45" s="206">
        <f>ROUND(N(data!AT92), 0)</f>
        <v>0</v>
      </c>
      <c r="AJ45" s="206">
        <f>ROUND(N(data!AT93), 0)</f>
        <v>0</v>
      </c>
      <c r="AK45" s="308">
        <f>ROUND(N(data!AT94), 2)</f>
        <v>0</v>
      </c>
      <c r="AL45" s="61"/>
      <c r="AM45" s="61"/>
      <c r="AN45" s="61"/>
      <c r="AO45" s="61"/>
      <c r="AP45" s="61"/>
      <c r="AQ45" s="61"/>
      <c r="AR45" s="61"/>
      <c r="AS45" s="61"/>
      <c r="AT45" s="61"/>
      <c r="AU45" s="61"/>
      <c r="AV45" s="61"/>
      <c r="AW45" s="61"/>
      <c r="AX45" s="61"/>
      <c r="AY45" s="61"/>
      <c r="AZ45" s="61"/>
      <c r="BA45" s="61"/>
      <c r="BB45" s="61"/>
      <c r="BC45" s="61"/>
      <c r="BD45" s="61"/>
      <c r="BE45" s="61"/>
      <c r="BF45" s="61"/>
      <c r="BG45" s="61"/>
      <c r="BH45" s="61"/>
      <c r="BI45" s="61"/>
      <c r="BJ45" s="61"/>
      <c r="BK45" s="61"/>
      <c r="BL45" s="61"/>
      <c r="BM45" s="61"/>
      <c r="BN45" s="61"/>
      <c r="BO45" s="61"/>
      <c r="BP45" s="61"/>
      <c r="BQ45" s="61"/>
      <c r="BR45" s="61"/>
      <c r="BS45" s="61"/>
      <c r="BT45" s="61"/>
      <c r="BU45" s="61"/>
      <c r="BV45" s="61"/>
      <c r="BW45" s="61"/>
      <c r="BX45" s="61"/>
      <c r="BY45" s="61"/>
      <c r="BZ45" s="61"/>
      <c r="CA45" s="61"/>
      <c r="CB45" s="61"/>
      <c r="CC45" s="61"/>
      <c r="CD45" s="61"/>
      <c r="CE45" s="61"/>
      <c r="CF45" s="61"/>
      <c r="CG45" s="61"/>
      <c r="CH45" s="61"/>
      <c r="CI45" s="61"/>
      <c r="CJ45" s="61"/>
      <c r="CK45" s="61"/>
    </row>
    <row r="46" spans="1:89" s="11" customFormat="1" ht="12.6" customHeight="1" x14ac:dyDescent="0.3">
      <c r="A46" s="12" t="str">
        <f>RIGHT(data!$C$97,3)</f>
        <v>125</v>
      </c>
      <c r="B46" s="208" t="str">
        <f>RIGHT(data!$C$96,4)</f>
        <v>2023</v>
      </c>
      <c r="C46" s="12" t="str">
        <f>data!AU$55</f>
        <v>7430</v>
      </c>
      <c r="D46" s="12" t="s">
        <v>1140</v>
      </c>
      <c r="E46" s="206">
        <f>ROUND(N(data!AU59), 0)</f>
        <v>0</v>
      </c>
      <c r="F46" s="308">
        <f>ROUND(N(data!AU60), 2)</f>
        <v>0</v>
      </c>
      <c r="G46" s="206">
        <f>ROUND(N(data!AU61), 0)</f>
        <v>0</v>
      </c>
      <c r="H46" s="206">
        <f>ROUND(N(data!AU62), 0)</f>
        <v>0</v>
      </c>
      <c r="I46" s="206">
        <f>ROUND(N(data!AU63), 0)</f>
        <v>0</v>
      </c>
      <c r="J46" s="206">
        <f>ROUND(N(data!AU64), 0)</f>
        <v>0</v>
      </c>
      <c r="K46" s="206">
        <f>ROUND(N(data!AU65), 0)</f>
        <v>0</v>
      </c>
      <c r="L46" s="206">
        <f>ROUND(N(data!AU66), 0)</f>
        <v>0</v>
      </c>
      <c r="M46" s="206">
        <f>ROUND(N(data!AU67), 0)</f>
        <v>0</v>
      </c>
      <c r="N46" s="206">
        <f>ROUND(N(data!AU68), 0)</f>
        <v>0</v>
      </c>
      <c r="O46" s="206">
        <f>ROUND(N(data!AU69), 0)</f>
        <v>0</v>
      </c>
      <c r="P46" s="206">
        <f>ROUND(N(data!AU70), 0)</f>
        <v>0</v>
      </c>
      <c r="Q46" s="206">
        <f>ROUND(N(data!AU71), 0)</f>
        <v>0</v>
      </c>
      <c r="R46" s="206">
        <f>ROUND(N(data!AU72), 0)</f>
        <v>0</v>
      </c>
      <c r="S46" s="206">
        <f>ROUND(N(data!AU73), 0)</f>
        <v>0</v>
      </c>
      <c r="T46" s="206">
        <f>ROUND(N(data!AU74), 0)</f>
        <v>0</v>
      </c>
      <c r="U46" s="206">
        <f>ROUND(N(data!AU75), 0)</f>
        <v>0</v>
      </c>
      <c r="V46" s="206">
        <f>ROUND(N(data!AU76), 0)</f>
        <v>0</v>
      </c>
      <c r="W46" s="206">
        <f>ROUND(N(data!AU77), 0)</f>
        <v>0</v>
      </c>
      <c r="X46" s="206">
        <f>ROUND(N(data!AU78), 0)</f>
        <v>0</v>
      </c>
      <c r="Y46" s="206">
        <f>ROUND(N(data!AU79), 0)</f>
        <v>0</v>
      </c>
      <c r="Z46" s="206">
        <f>ROUND(N(data!AU80), 0)</f>
        <v>0</v>
      </c>
      <c r="AA46" s="206">
        <f>ROUND(N(data!AU81), 0)</f>
        <v>0</v>
      </c>
      <c r="AB46" s="206">
        <f>ROUND(N(data!AU82), 0)</f>
        <v>0</v>
      </c>
      <c r="AC46" s="206">
        <f>ROUND(N(data!AU83), 0)</f>
        <v>0</v>
      </c>
      <c r="AD46" s="206">
        <f>ROUND(N(data!AU84), 0)</f>
        <v>0</v>
      </c>
      <c r="AE46" s="206">
        <f>ROUND(N(data!AU89), 0)</f>
        <v>0</v>
      </c>
      <c r="AF46" s="206">
        <f>ROUND(N(data!AU87), 0)</f>
        <v>0</v>
      </c>
      <c r="AG46" s="206">
        <f>ROUND(N(data!AU90), 0)</f>
        <v>0</v>
      </c>
      <c r="AH46" s="206">
        <f>ROUND(N(data!AU91), 0)</f>
        <v>0</v>
      </c>
      <c r="AI46" s="206">
        <f>ROUND(N(data!AU92), 0)</f>
        <v>0</v>
      </c>
      <c r="AJ46" s="206">
        <f>ROUND(N(data!AU93), 0)</f>
        <v>0</v>
      </c>
      <c r="AK46" s="308">
        <f>ROUND(N(data!AU94), 2)</f>
        <v>0</v>
      </c>
      <c r="AL46" s="61"/>
      <c r="AM46" s="61"/>
      <c r="AN46" s="61"/>
      <c r="AO46" s="61"/>
      <c r="AP46" s="61"/>
      <c r="AQ46" s="61"/>
      <c r="AR46" s="61"/>
      <c r="AS46" s="61"/>
      <c r="AT46" s="61"/>
      <c r="AU46" s="61"/>
      <c r="AV46" s="61"/>
      <c r="AW46" s="61"/>
      <c r="AX46" s="61"/>
      <c r="AY46" s="61"/>
      <c r="AZ46" s="61"/>
      <c r="BA46" s="61"/>
      <c r="BB46" s="61"/>
      <c r="BC46" s="61"/>
      <c r="BD46" s="61"/>
      <c r="BE46" s="61"/>
      <c r="BF46" s="61"/>
      <c r="BG46" s="61"/>
      <c r="BH46" s="61"/>
      <c r="BI46" s="61"/>
      <c r="BJ46" s="61"/>
      <c r="BK46" s="61"/>
      <c r="BL46" s="61"/>
      <c r="BM46" s="61"/>
      <c r="BN46" s="61"/>
      <c r="BO46" s="61"/>
      <c r="BP46" s="61"/>
      <c r="BQ46" s="61"/>
      <c r="BR46" s="61"/>
      <c r="BS46" s="61"/>
      <c r="BT46" s="61"/>
      <c r="BU46" s="61"/>
      <c r="BV46" s="61"/>
      <c r="BW46" s="61"/>
      <c r="BX46" s="61"/>
      <c r="BY46" s="61"/>
      <c r="BZ46" s="61"/>
      <c r="CA46" s="61"/>
      <c r="CB46" s="61"/>
      <c r="CC46" s="61"/>
      <c r="CD46" s="61"/>
      <c r="CE46" s="61"/>
      <c r="CF46" s="61"/>
      <c r="CG46" s="61"/>
      <c r="CH46" s="61"/>
      <c r="CI46" s="61"/>
      <c r="CJ46" s="61"/>
      <c r="CK46" s="61"/>
    </row>
    <row r="47" spans="1:89" s="11" customFormat="1" ht="12.6" customHeight="1" x14ac:dyDescent="0.3">
      <c r="A47" s="12" t="str">
        <f>RIGHT(data!$C$97,3)</f>
        <v>125</v>
      </c>
      <c r="B47" s="208" t="str">
        <f>RIGHT(data!$C$96,4)</f>
        <v>2023</v>
      </c>
      <c r="C47" s="12" t="str">
        <f>data!AV$55</f>
        <v>7490</v>
      </c>
      <c r="D47" s="12" t="s">
        <v>1140</v>
      </c>
      <c r="E47" s="206">
        <f>ROUND(N(data!AV59), 0)</f>
        <v>0</v>
      </c>
      <c r="F47" s="308">
        <f>ROUND(N(data!AV60), 2)</f>
        <v>0</v>
      </c>
      <c r="G47" s="206">
        <f>ROUND(N(data!AV61), 0)</f>
        <v>0</v>
      </c>
      <c r="H47" s="206">
        <f>ROUND(N(data!AV62), 0)</f>
        <v>0</v>
      </c>
      <c r="I47" s="206">
        <f>ROUND(N(data!AV63), 0)</f>
        <v>0</v>
      </c>
      <c r="J47" s="206">
        <f>ROUND(N(data!AV64), 0)</f>
        <v>2866</v>
      </c>
      <c r="K47" s="206">
        <f>ROUND(N(data!AV65), 0)</f>
        <v>0</v>
      </c>
      <c r="L47" s="206">
        <f>ROUND(N(data!AV66), 0)</f>
        <v>429811</v>
      </c>
      <c r="M47" s="206">
        <f>ROUND(N(data!AV67), 0)</f>
        <v>21961</v>
      </c>
      <c r="N47" s="206">
        <f>ROUND(N(data!AV68), 0)</f>
        <v>0</v>
      </c>
      <c r="O47" s="206">
        <f>ROUND(N(data!AV69), 0)</f>
        <v>0</v>
      </c>
      <c r="P47" s="206">
        <f>ROUND(N(data!AV70), 0)</f>
        <v>0</v>
      </c>
      <c r="Q47" s="206">
        <f>ROUND(N(data!AV71), 0)</f>
        <v>0</v>
      </c>
      <c r="R47" s="206">
        <f>ROUND(N(data!AV72), 0)</f>
        <v>0</v>
      </c>
      <c r="S47" s="206">
        <f>ROUND(N(data!AV73), 0)</f>
        <v>0</v>
      </c>
      <c r="T47" s="206">
        <f>ROUND(N(data!AV74), 0)</f>
        <v>0</v>
      </c>
      <c r="U47" s="206">
        <f>ROUND(N(data!AV75), 0)</f>
        <v>0</v>
      </c>
      <c r="V47" s="206">
        <f>ROUND(N(data!AV76), 0)</f>
        <v>0</v>
      </c>
      <c r="W47" s="206">
        <f>ROUND(N(data!AV77), 0)</f>
        <v>0</v>
      </c>
      <c r="X47" s="206">
        <f>ROUND(N(data!AV78), 0)</f>
        <v>0</v>
      </c>
      <c r="Y47" s="206">
        <f>ROUND(N(data!AV79), 0)</f>
        <v>0</v>
      </c>
      <c r="Z47" s="206">
        <f>ROUND(N(data!AV80), 0)</f>
        <v>0</v>
      </c>
      <c r="AA47" s="206">
        <f>ROUND(N(data!AV81), 0)</f>
        <v>0</v>
      </c>
      <c r="AB47" s="206">
        <f>ROUND(N(data!AV82), 0)</f>
        <v>0</v>
      </c>
      <c r="AC47" s="206">
        <f>ROUND(N(data!AV83), 0)</f>
        <v>0</v>
      </c>
      <c r="AD47" s="206">
        <f>ROUND(N(data!AV84), 0)</f>
        <v>0</v>
      </c>
      <c r="AE47" s="206">
        <f>ROUND(N(data!AV89), 0)</f>
        <v>783835</v>
      </c>
      <c r="AF47" s="206">
        <f>ROUND(N(data!AV87), 0)</f>
        <v>0</v>
      </c>
      <c r="AG47" s="206">
        <f>ROUND(N(data!AV90), 0)</f>
        <v>1120</v>
      </c>
      <c r="AH47" s="206">
        <f>ROUND(N(data!AV91), 0)</f>
        <v>0</v>
      </c>
      <c r="AI47" s="206">
        <f>ROUND(N(data!AV92), 0)</f>
        <v>138</v>
      </c>
      <c r="AJ47" s="206">
        <f>ROUND(N(data!AV93), 0)</f>
        <v>1532</v>
      </c>
      <c r="AK47" s="308">
        <f>ROUND(N(data!AV94), 2)</f>
        <v>0</v>
      </c>
      <c r="AL47" s="61"/>
      <c r="AM47" s="61"/>
      <c r="AN47" s="61"/>
      <c r="AO47" s="61"/>
      <c r="AP47" s="61"/>
      <c r="AQ47" s="61"/>
      <c r="AR47" s="61"/>
      <c r="AS47" s="61"/>
      <c r="AT47" s="61"/>
      <c r="AU47" s="61"/>
      <c r="AV47" s="61"/>
      <c r="AW47" s="61"/>
      <c r="AX47" s="61"/>
      <c r="AY47" s="61"/>
      <c r="AZ47" s="61"/>
      <c r="BA47" s="61"/>
      <c r="BB47" s="61"/>
      <c r="BC47" s="61"/>
      <c r="BD47" s="61"/>
      <c r="BE47" s="61"/>
      <c r="BF47" s="61"/>
      <c r="BG47" s="61"/>
      <c r="BH47" s="61"/>
      <c r="BI47" s="61"/>
      <c r="BJ47" s="61"/>
      <c r="BK47" s="61"/>
      <c r="BL47" s="61"/>
      <c r="BM47" s="61"/>
      <c r="BN47" s="61"/>
      <c r="BO47" s="61"/>
      <c r="BP47" s="61"/>
      <c r="BQ47" s="61"/>
      <c r="BR47" s="61"/>
      <c r="BS47" s="61"/>
      <c r="BT47" s="61"/>
      <c r="BU47" s="61"/>
      <c r="BV47" s="61"/>
      <c r="BW47" s="61"/>
      <c r="BX47" s="61"/>
      <c r="BY47" s="61"/>
      <c r="BZ47" s="61"/>
      <c r="CA47" s="61"/>
      <c r="CB47" s="61"/>
      <c r="CC47" s="61"/>
      <c r="CD47" s="61"/>
      <c r="CE47" s="61"/>
      <c r="CF47" s="61"/>
      <c r="CG47" s="61"/>
      <c r="CH47" s="61"/>
      <c r="CI47" s="61"/>
      <c r="CJ47" s="61"/>
      <c r="CK47" s="61"/>
    </row>
    <row r="48" spans="1:89" s="11" customFormat="1" ht="12.6" customHeight="1" x14ac:dyDescent="0.3">
      <c r="A48" s="12" t="str">
        <f>RIGHT(data!$C$97,3)</f>
        <v>125</v>
      </c>
      <c r="B48" s="208" t="str">
        <f>RIGHT(data!$C$96,4)</f>
        <v>2023</v>
      </c>
      <c r="C48" s="12" t="str">
        <f>data!AW$55</f>
        <v>8200</v>
      </c>
      <c r="D48" s="12" t="s">
        <v>1140</v>
      </c>
      <c r="E48" s="206">
        <f>ROUND(N(data!AW59), 0)</f>
        <v>0</v>
      </c>
      <c r="F48" s="308">
        <f>ROUND(N(data!AW60), 2)</f>
        <v>0</v>
      </c>
      <c r="G48" s="206">
        <f>ROUND(N(data!AW61), 0)</f>
        <v>0</v>
      </c>
      <c r="H48" s="206">
        <f>ROUND(N(data!AW62), 0)</f>
        <v>0</v>
      </c>
      <c r="I48" s="206">
        <f>ROUND(N(data!AW63), 0)</f>
        <v>0</v>
      </c>
      <c r="J48" s="206">
        <f>ROUND(N(data!AW64), 0)</f>
        <v>0</v>
      </c>
      <c r="K48" s="206">
        <f>ROUND(N(data!AW65), 0)</f>
        <v>0</v>
      </c>
      <c r="L48" s="206">
        <f>ROUND(N(data!AW66), 0)</f>
        <v>0</v>
      </c>
      <c r="M48" s="206">
        <f>ROUND(N(data!AW67), 0)</f>
        <v>0</v>
      </c>
      <c r="N48" s="206">
        <f>ROUND(N(data!AW68), 0)</f>
        <v>0</v>
      </c>
      <c r="O48" s="206">
        <f>ROUND(N(data!AW69), 0)</f>
        <v>0</v>
      </c>
      <c r="P48" s="206">
        <f>ROUND(N(data!AW70), 0)</f>
        <v>0</v>
      </c>
      <c r="Q48" s="206">
        <f>ROUND(N(data!AW71), 0)</f>
        <v>0</v>
      </c>
      <c r="R48" s="206">
        <f>ROUND(N(data!AW72), 0)</f>
        <v>0</v>
      </c>
      <c r="S48" s="206">
        <f>ROUND(N(data!AW73), 0)</f>
        <v>0</v>
      </c>
      <c r="T48" s="206">
        <f>ROUND(N(data!AW74), 0)</f>
        <v>0</v>
      </c>
      <c r="U48" s="206">
        <f>ROUND(N(data!AW75), 0)</f>
        <v>0</v>
      </c>
      <c r="V48" s="206">
        <f>ROUND(N(data!AW76), 0)</f>
        <v>0</v>
      </c>
      <c r="W48" s="206">
        <f>ROUND(N(data!AW77), 0)</f>
        <v>0</v>
      </c>
      <c r="X48" s="206">
        <f>ROUND(N(data!AW78), 0)</f>
        <v>0</v>
      </c>
      <c r="Y48" s="206">
        <f>ROUND(N(data!AW79), 0)</f>
        <v>0</v>
      </c>
      <c r="Z48" s="206">
        <f>ROUND(N(data!AW80), 0)</f>
        <v>0</v>
      </c>
      <c r="AA48" s="206">
        <f>ROUND(N(data!AW81), 0)</f>
        <v>0</v>
      </c>
      <c r="AB48" s="206">
        <f>ROUND(N(data!AW82), 0)</f>
        <v>0</v>
      </c>
      <c r="AC48" s="206">
        <f>ROUND(N(data!AW83), 0)</f>
        <v>0</v>
      </c>
      <c r="AD48" s="206">
        <f>ROUND(N(data!AW84), 0)</f>
        <v>0</v>
      </c>
      <c r="AE48" s="206">
        <f>ROUND(N(data!AW89), 0)</f>
        <v>0</v>
      </c>
      <c r="AF48" s="206">
        <f>ROUND(N(data!AW87), 0)</f>
        <v>0</v>
      </c>
      <c r="AG48" s="206">
        <f>ROUND(N(data!AW90), 0)</f>
        <v>0</v>
      </c>
      <c r="AH48" s="206">
        <f>ROUND(N(data!AW91), 0)</f>
        <v>0</v>
      </c>
      <c r="AI48" s="206">
        <f>ROUND(N(data!AW92), 0)</f>
        <v>0</v>
      </c>
      <c r="AJ48" s="206">
        <f>ROUND(N(data!AW93), 0)</f>
        <v>0</v>
      </c>
      <c r="AK48" s="308">
        <f>ROUND(N(data!AW94), 2)</f>
        <v>0</v>
      </c>
      <c r="AL48" s="61"/>
      <c r="AM48" s="61"/>
      <c r="AN48" s="61"/>
      <c r="AO48" s="61"/>
      <c r="AP48" s="61"/>
      <c r="AQ48" s="61"/>
      <c r="AR48" s="61"/>
      <c r="AS48" s="61"/>
      <c r="AT48" s="61"/>
      <c r="AU48" s="61"/>
      <c r="AV48" s="61"/>
      <c r="AW48" s="61"/>
      <c r="AX48" s="61"/>
      <c r="AY48" s="61"/>
      <c r="AZ48" s="61"/>
      <c r="BA48" s="61"/>
      <c r="BB48" s="61"/>
      <c r="BC48" s="61"/>
      <c r="BD48" s="61"/>
      <c r="BE48" s="61"/>
      <c r="BF48" s="61"/>
      <c r="BG48" s="61"/>
      <c r="BH48" s="61"/>
      <c r="BI48" s="61"/>
      <c r="BJ48" s="61"/>
      <c r="BK48" s="61"/>
      <c r="BL48" s="61"/>
      <c r="BM48" s="61"/>
      <c r="BN48" s="61"/>
      <c r="BO48" s="61"/>
      <c r="BP48" s="61"/>
      <c r="BQ48" s="61"/>
      <c r="BR48" s="61"/>
      <c r="BS48" s="61"/>
      <c r="BT48" s="61"/>
      <c r="BU48" s="61"/>
      <c r="BV48" s="61"/>
      <c r="BW48" s="61"/>
      <c r="BX48" s="61"/>
      <c r="BY48" s="61"/>
      <c r="BZ48" s="61"/>
      <c r="CA48" s="61"/>
      <c r="CB48" s="61"/>
      <c r="CC48" s="61"/>
      <c r="CD48" s="61"/>
      <c r="CE48" s="61"/>
      <c r="CF48" s="61"/>
      <c r="CG48" s="61"/>
      <c r="CH48" s="61"/>
      <c r="CI48" s="61"/>
      <c r="CJ48" s="61"/>
      <c r="CK48" s="61"/>
    </row>
    <row r="49" spans="1:89" s="11" customFormat="1" ht="12.6" customHeight="1" x14ac:dyDescent="0.3">
      <c r="A49" s="12" t="str">
        <f>RIGHT(data!$C$97,3)</f>
        <v>125</v>
      </c>
      <c r="B49" s="208" t="str">
        <f>RIGHT(data!$C$96,4)</f>
        <v>2023</v>
      </c>
      <c r="C49" s="12" t="str">
        <f>data!AX$55</f>
        <v>8310</v>
      </c>
      <c r="D49" s="12" t="s">
        <v>1140</v>
      </c>
      <c r="E49" s="206">
        <f>ROUND(N(data!AX59), 0)</f>
        <v>0</v>
      </c>
      <c r="F49" s="308">
        <f>ROUND(N(data!AX60), 2)</f>
        <v>0</v>
      </c>
      <c r="G49" s="206">
        <f>ROUND(N(data!AX61), 0)</f>
        <v>0</v>
      </c>
      <c r="H49" s="206">
        <f>ROUND(N(data!AX62), 0)</f>
        <v>0</v>
      </c>
      <c r="I49" s="206">
        <f>ROUND(N(data!AX63), 0)</f>
        <v>0</v>
      </c>
      <c r="J49" s="206">
        <f>ROUND(N(data!AX64), 0)</f>
        <v>0</v>
      </c>
      <c r="K49" s="206">
        <f>ROUND(N(data!AX65), 0)</f>
        <v>0</v>
      </c>
      <c r="L49" s="206">
        <f>ROUND(N(data!AX66), 0)</f>
        <v>0</v>
      </c>
      <c r="M49" s="206">
        <f>ROUND(N(data!AX67), 0)</f>
        <v>0</v>
      </c>
      <c r="N49" s="206">
        <f>ROUND(N(data!AX68), 0)</f>
        <v>0</v>
      </c>
      <c r="O49" s="206">
        <f>ROUND(N(data!AX69), 0)</f>
        <v>0</v>
      </c>
      <c r="P49" s="206">
        <f>ROUND(N(data!AX70), 0)</f>
        <v>0</v>
      </c>
      <c r="Q49" s="206">
        <f>ROUND(N(data!AX71), 0)</f>
        <v>0</v>
      </c>
      <c r="R49" s="206">
        <f>ROUND(N(data!AX72), 0)</f>
        <v>0</v>
      </c>
      <c r="S49" s="206">
        <f>ROUND(N(data!AX73), 0)</f>
        <v>0</v>
      </c>
      <c r="T49" s="206">
        <f>ROUND(N(data!AX74), 0)</f>
        <v>0</v>
      </c>
      <c r="U49" s="206">
        <f>ROUND(N(data!AX75), 0)</f>
        <v>0</v>
      </c>
      <c r="V49" s="206">
        <f>ROUND(N(data!AX76), 0)</f>
        <v>0</v>
      </c>
      <c r="W49" s="206">
        <f>ROUND(N(data!AX77), 0)</f>
        <v>0</v>
      </c>
      <c r="X49" s="206">
        <f>ROUND(N(data!AX78), 0)</f>
        <v>0</v>
      </c>
      <c r="Y49" s="206">
        <f>ROUND(N(data!AX79), 0)</f>
        <v>0</v>
      </c>
      <c r="Z49" s="206">
        <f>ROUND(N(data!AX80), 0)</f>
        <v>0</v>
      </c>
      <c r="AA49" s="206">
        <f>ROUND(N(data!AX81), 0)</f>
        <v>0</v>
      </c>
      <c r="AB49" s="206">
        <f>ROUND(N(data!AX82), 0)</f>
        <v>0</v>
      </c>
      <c r="AC49" s="206">
        <f>ROUND(N(data!AX83), 0)</f>
        <v>0</v>
      </c>
      <c r="AD49" s="206">
        <f>ROUND(N(data!AX84), 0)</f>
        <v>0</v>
      </c>
      <c r="AE49" s="206">
        <f>ROUND(N(data!AX89), 0)</f>
        <v>0</v>
      </c>
      <c r="AF49" s="206">
        <f>ROUND(N(data!AX87), 0)</f>
        <v>0</v>
      </c>
      <c r="AG49" s="206">
        <f>ROUND(N(data!AX90), 0)</f>
        <v>0</v>
      </c>
      <c r="AH49" s="206">
        <f>ROUND(N(data!AX91), 0)</f>
        <v>0</v>
      </c>
      <c r="AI49" s="206">
        <f>ROUND(N(data!AX92), 0)</f>
        <v>0</v>
      </c>
      <c r="AJ49" s="206">
        <f>ROUND(N(data!AX93), 0)</f>
        <v>0</v>
      </c>
      <c r="AK49" s="308">
        <f>ROUND(N(data!AX94), 2)</f>
        <v>0</v>
      </c>
      <c r="AL49" s="61"/>
      <c r="AM49" s="61"/>
      <c r="AN49" s="61"/>
      <c r="AO49" s="61"/>
      <c r="AP49" s="61"/>
      <c r="AQ49" s="61"/>
      <c r="AR49" s="61"/>
      <c r="AS49" s="61"/>
      <c r="AT49" s="61"/>
      <c r="AU49" s="61"/>
      <c r="AV49" s="61"/>
      <c r="AW49" s="61"/>
      <c r="AX49" s="61"/>
      <c r="AY49" s="61"/>
      <c r="AZ49" s="61"/>
      <c r="BA49" s="61"/>
      <c r="BB49" s="61"/>
      <c r="BC49" s="61"/>
      <c r="BD49" s="61"/>
      <c r="BE49" s="61"/>
      <c r="BF49" s="61"/>
      <c r="BG49" s="61"/>
      <c r="BH49" s="61"/>
      <c r="BI49" s="61"/>
      <c r="BJ49" s="61"/>
      <c r="BK49" s="61"/>
      <c r="BL49" s="61"/>
      <c r="BM49" s="61"/>
      <c r="BN49" s="61"/>
      <c r="BO49" s="61"/>
      <c r="BP49" s="61"/>
      <c r="BQ49" s="61"/>
      <c r="BR49" s="61"/>
      <c r="BS49" s="61"/>
      <c r="BT49" s="61"/>
      <c r="BU49" s="61"/>
      <c r="BV49" s="61"/>
      <c r="BW49" s="61"/>
      <c r="BX49" s="61"/>
      <c r="BY49" s="61"/>
      <c r="BZ49" s="61"/>
      <c r="CA49" s="61"/>
      <c r="CB49" s="61"/>
      <c r="CC49" s="61"/>
      <c r="CD49" s="61"/>
      <c r="CE49" s="61"/>
      <c r="CF49" s="61"/>
      <c r="CG49" s="61"/>
      <c r="CH49" s="61"/>
      <c r="CI49" s="61"/>
      <c r="CJ49" s="61"/>
      <c r="CK49" s="61"/>
    </row>
    <row r="50" spans="1:89" s="11" customFormat="1" ht="12.6" customHeight="1" x14ac:dyDescent="0.3">
      <c r="A50" s="12" t="str">
        <f>RIGHT(data!$C$97,3)</f>
        <v>125</v>
      </c>
      <c r="B50" s="208" t="str">
        <f>RIGHT(data!$C$96,4)</f>
        <v>2023</v>
      </c>
      <c r="C50" s="12" t="str">
        <f>data!AY$55</f>
        <v>8320</v>
      </c>
      <c r="D50" s="12" t="s">
        <v>1140</v>
      </c>
      <c r="E50" s="206">
        <f>ROUND(N(data!AY59), 0)</f>
        <v>0</v>
      </c>
      <c r="F50" s="308">
        <f>ROUND(N(data!AY60), 2)</f>
        <v>0</v>
      </c>
      <c r="G50" s="206">
        <f>ROUND(N(data!AY61), 0)</f>
        <v>0</v>
      </c>
      <c r="H50" s="206">
        <f>ROUND(N(data!AY62), 0)</f>
        <v>0</v>
      </c>
      <c r="I50" s="206">
        <f>ROUND(N(data!AY63), 0)</f>
        <v>0</v>
      </c>
      <c r="J50" s="206">
        <f>ROUND(N(data!AY64), 0)</f>
        <v>0</v>
      </c>
      <c r="K50" s="206">
        <f>ROUND(N(data!AY65), 0)</f>
        <v>0</v>
      </c>
      <c r="L50" s="206">
        <f>ROUND(N(data!AY66), 0)</f>
        <v>0</v>
      </c>
      <c r="M50" s="206">
        <f>ROUND(N(data!AY67), 0)</f>
        <v>0</v>
      </c>
      <c r="N50" s="206">
        <f>ROUND(N(data!AY68), 0)</f>
        <v>0</v>
      </c>
      <c r="O50" s="206">
        <f>ROUND(N(data!AY69), 0)</f>
        <v>580</v>
      </c>
      <c r="P50" s="206">
        <f>ROUND(N(data!AY70), 0)</f>
        <v>0</v>
      </c>
      <c r="Q50" s="206">
        <f>ROUND(N(data!AY71), 0)</f>
        <v>0</v>
      </c>
      <c r="R50" s="206">
        <f>ROUND(N(data!AY72), 0)</f>
        <v>0</v>
      </c>
      <c r="S50" s="206">
        <f>ROUND(N(data!AY73), 0)</f>
        <v>0</v>
      </c>
      <c r="T50" s="206">
        <f>ROUND(N(data!AY74), 0)</f>
        <v>0</v>
      </c>
      <c r="U50" s="206">
        <f>ROUND(N(data!AY75), 0)</f>
        <v>0</v>
      </c>
      <c r="V50" s="206">
        <f>ROUND(N(data!AY76), 0)</f>
        <v>0</v>
      </c>
      <c r="W50" s="206">
        <f>ROUND(N(data!AY77), 0)</f>
        <v>0</v>
      </c>
      <c r="X50" s="206">
        <f>ROUND(N(data!AY78), 0)</f>
        <v>0</v>
      </c>
      <c r="Y50" s="206">
        <f>ROUND(N(data!AY79), 0)</f>
        <v>0</v>
      </c>
      <c r="Z50" s="206">
        <f>ROUND(N(data!AY80), 0)</f>
        <v>580</v>
      </c>
      <c r="AA50" s="206">
        <f>ROUND(N(data!AY81), 0)</f>
        <v>0</v>
      </c>
      <c r="AB50" s="206">
        <f>ROUND(N(data!AY82), 0)</f>
        <v>0</v>
      </c>
      <c r="AC50" s="206">
        <f>ROUND(N(data!AY83), 0)</f>
        <v>0</v>
      </c>
      <c r="AD50" s="206">
        <f>ROUND(N(data!AY84), 0)</f>
        <v>0</v>
      </c>
      <c r="AE50" s="206">
        <f>ROUND(N(data!AY89), 0)</f>
        <v>0</v>
      </c>
      <c r="AF50" s="206">
        <f>ROUND(N(data!AY87), 0)</f>
        <v>0</v>
      </c>
      <c r="AG50" s="206">
        <f>ROUND(N(data!AY90), 0)</f>
        <v>0</v>
      </c>
      <c r="AH50" s="206">
        <f>ROUND(N(data!AY91), 0)</f>
        <v>0</v>
      </c>
      <c r="AI50" s="206">
        <f>ROUND(N(data!AY92), 0)</f>
        <v>0</v>
      </c>
      <c r="AJ50" s="206">
        <f>ROUND(N(data!AY93), 0)</f>
        <v>0</v>
      </c>
      <c r="AK50" s="308">
        <f>ROUND(N(data!AY94), 2)</f>
        <v>0</v>
      </c>
      <c r="AL50" s="61"/>
      <c r="AM50" s="61"/>
      <c r="AN50" s="61"/>
      <c r="AO50" s="61"/>
      <c r="AP50" s="61"/>
      <c r="AQ50" s="61"/>
      <c r="AR50" s="61"/>
      <c r="AS50" s="61"/>
      <c r="AT50" s="61"/>
      <c r="AU50" s="61"/>
      <c r="AV50" s="61"/>
      <c r="AW50" s="61"/>
      <c r="AX50" s="61"/>
      <c r="AY50" s="61"/>
      <c r="AZ50" s="61"/>
      <c r="BA50" s="61"/>
      <c r="BB50" s="61"/>
      <c r="BC50" s="61"/>
      <c r="BD50" s="61"/>
      <c r="BE50" s="61"/>
      <c r="BF50" s="61"/>
      <c r="BG50" s="61"/>
      <c r="BH50" s="61"/>
      <c r="BI50" s="61"/>
      <c r="BJ50" s="61"/>
      <c r="BK50" s="61"/>
      <c r="BL50" s="61"/>
      <c r="BM50" s="61"/>
      <c r="BN50" s="61"/>
      <c r="BO50" s="61"/>
      <c r="BP50" s="61"/>
      <c r="BQ50" s="61"/>
      <c r="BR50" s="61"/>
      <c r="BS50" s="61"/>
      <c r="BT50" s="61"/>
      <c r="BU50" s="61"/>
      <c r="BV50" s="61"/>
      <c r="BW50" s="61"/>
      <c r="BX50" s="61"/>
      <c r="BY50" s="61"/>
      <c r="BZ50" s="61"/>
      <c r="CA50" s="61"/>
      <c r="CB50" s="61"/>
      <c r="CC50" s="61"/>
      <c r="CD50" s="61"/>
      <c r="CE50" s="61"/>
      <c r="CF50" s="61"/>
      <c r="CG50" s="61"/>
      <c r="CH50" s="61"/>
      <c r="CI50" s="61"/>
      <c r="CJ50" s="61"/>
      <c r="CK50" s="61"/>
    </row>
    <row r="51" spans="1:89" s="11" customFormat="1" ht="12.6" customHeight="1" x14ac:dyDescent="0.3">
      <c r="A51" s="12" t="str">
        <f>RIGHT(data!$C$97,3)</f>
        <v>125</v>
      </c>
      <c r="B51" s="208" t="str">
        <f>RIGHT(data!$C$96,4)</f>
        <v>2023</v>
      </c>
      <c r="C51" s="12" t="str">
        <f>data!AZ$55</f>
        <v>8330</v>
      </c>
      <c r="D51" s="12" t="s">
        <v>1140</v>
      </c>
      <c r="E51" s="206">
        <f>ROUND(N(data!AZ59), 0)</f>
        <v>4741</v>
      </c>
      <c r="F51" s="308">
        <f>ROUND(N(data!AZ60), 2)</f>
        <v>5.77</v>
      </c>
      <c r="G51" s="206">
        <f>ROUND(N(data!AZ61), 0)</f>
        <v>368960</v>
      </c>
      <c r="H51" s="206">
        <f>ROUND(N(data!AZ62), 0)</f>
        <v>91032</v>
      </c>
      <c r="I51" s="206">
        <f>ROUND(N(data!AZ63), 0)</f>
        <v>0</v>
      </c>
      <c r="J51" s="206">
        <f>ROUND(N(data!AZ64), 0)</f>
        <v>31916</v>
      </c>
      <c r="K51" s="206">
        <f>ROUND(N(data!AZ65), 0)</f>
        <v>0</v>
      </c>
      <c r="L51" s="206">
        <f>ROUND(N(data!AZ66), 0)</f>
        <v>11297</v>
      </c>
      <c r="M51" s="206">
        <f>ROUND(N(data!AZ67), 0)</f>
        <v>38863</v>
      </c>
      <c r="N51" s="206">
        <f>ROUND(N(data!AZ68), 0)</f>
        <v>0</v>
      </c>
      <c r="O51" s="206">
        <f>ROUND(N(data!AZ69), 0)</f>
        <v>128569</v>
      </c>
      <c r="P51" s="206">
        <f>ROUND(N(data!AZ70), 0)</f>
        <v>0</v>
      </c>
      <c r="Q51" s="206">
        <f>ROUND(N(data!AZ71), 0)</f>
        <v>0</v>
      </c>
      <c r="R51" s="206">
        <f>ROUND(N(data!AZ72), 0)</f>
        <v>0</v>
      </c>
      <c r="S51" s="206">
        <f>ROUND(N(data!AZ73), 0)</f>
        <v>0</v>
      </c>
      <c r="T51" s="206">
        <f>ROUND(N(data!AZ74), 0)</f>
        <v>0</v>
      </c>
      <c r="U51" s="206">
        <f>ROUND(N(data!AZ75), 0)</f>
        <v>0</v>
      </c>
      <c r="V51" s="206">
        <f>ROUND(N(data!AZ76), 0)</f>
        <v>0</v>
      </c>
      <c r="W51" s="206">
        <f>ROUND(N(data!AZ77), 0)</f>
        <v>0</v>
      </c>
      <c r="X51" s="206">
        <f>ROUND(N(data!AZ78), 0)</f>
        <v>0</v>
      </c>
      <c r="Y51" s="206">
        <f>ROUND(N(data!AZ79), 0)</f>
        <v>0</v>
      </c>
      <c r="Z51" s="206">
        <f>ROUND(N(data!AZ80), 0)</f>
        <v>0</v>
      </c>
      <c r="AA51" s="206">
        <f>ROUND(N(data!AZ81), 0)</f>
        <v>0</v>
      </c>
      <c r="AB51" s="206">
        <f>ROUND(N(data!AZ82), 0)</f>
        <v>0</v>
      </c>
      <c r="AC51" s="206">
        <f>ROUND(N(data!AZ83), 0)</f>
        <v>128569</v>
      </c>
      <c r="AD51" s="206">
        <f>ROUND(N(data!AZ84), 0)</f>
        <v>0</v>
      </c>
      <c r="AE51" s="206">
        <f>ROUND(N(data!AZ89), 0)</f>
        <v>0</v>
      </c>
      <c r="AF51" s="206">
        <f>ROUND(N(data!AZ87), 0)</f>
        <v>0</v>
      </c>
      <c r="AG51" s="206">
        <f>ROUND(N(data!AZ90), 0)</f>
        <v>1982</v>
      </c>
      <c r="AH51" s="206">
        <f>ROUND(N(data!AZ91), 0)</f>
        <v>4741</v>
      </c>
      <c r="AI51" s="206">
        <f>ROUND(N(data!AZ92), 0)</f>
        <v>0</v>
      </c>
      <c r="AJ51" s="206">
        <f>ROUND(N(data!AZ93), 0)</f>
        <v>0</v>
      </c>
      <c r="AK51" s="308">
        <f>ROUND(N(data!AZ94), 2)</f>
        <v>0</v>
      </c>
      <c r="AL51" s="61"/>
      <c r="AM51" s="61"/>
      <c r="AN51" s="61"/>
      <c r="AO51" s="61"/>
      <c r="AP51" s="61"/>
      <c r="AQ51" s="61"/>
      <c r="AR51" s="61"/>
      <c r="AS51" s="61"/>
      <c r="AT51" s="61"/>
      <c r="AU51" s="61"/>
      <c r="AV51" s="61"/>
      <c r="AW51" s="61"/>
      <c r="AX51" s="61"/>
      <c r="AY51" s="61"/>
      <c r="AZ51" s="61"/>
      <c r="BA51" s="61"/>
      <c r="BB51" s="61"/>
      <c r="BC51" s="61"/>
      <c r="BD51" s="61"/>
      <c r="BE51" s="61"/>
      <c r="BF51" s="61"/>
      <c r="BG51" s="61"/>
      <c r="BH51" s="61"/>
      <c r="BI51" s="61"/>
      <c r="BJ51" s="61"/>
      <c r="BK51" s="61"/>
      <c r="BL51" s="61"/>
      <c r="BM51" s="61"/>
      <c r="BN51" s="61"/>
      <c r="BO51" s="61"/>
      <c r="BP51" s="61"/>
      <c r="BQ51" s="61"/>
      <c r="BR51" s="61"/>
      <c r="BS51" s="61"/>
      <c r="BT51" s="61"/>
      <c r="BU51" s="61"/>
      <c r="BV51" s="61"/>
      <c r="BW51" s="61"/>
      <c r="BX51" s="61"/>
      <c r="BY51" s="61"/>
      <c r="BZ51" s="61"/>
      <c r="CA51" s="61"/>
      <c r="CB51" s="61"/>
      <c r="CC51" s="61"/>
      <c r="CD51" s="61"/>
      <c r="CE51" s="61"/>
      <c r="CF51" s="61"/>
      <c r="CG51" s="61"/>
      <c r="CH51" s="61"/>
      <c r="CI51" s="61"/>
      <c r="CJ51" s="61"/>
      <c r="CK51" s="61"/>
    </row>
    <row r="52" spans="1:89" s="11" customFormat="1" ht="12.6" customHeight="1" x14ac:dyDescent="0.3">
      <c r="A52" s="12" t="str">
        <f>RIGHT(data!$C$97,3)</f>
        <v>125</v>
      </c>
      <c r="B52" s="208" t="str">
        <f>RIGHT(data!$C$96,4)</f>
        <v>2023</v>
      </c>
      <c r="C52" s="12" t="str">
        <f>data!BA$55</f>
        <v>8350</v>
      </c>
      <c r="D52" s="12" t="s">
        <v>1140</v>
      </c>
      <c r="E52" s="206">
        <f>ROUND(N(data!BA59), 0)</f>
        <v>0</v>
      </c>
      <c r="F52" s="308">
        <f>ROUND(N(data!BA60), 2)</f>
        <v>0</v>
      </c>
      <c r="G52" s="206">
        <f>ROUND(N(data!BA61), 0)</f>
        <v>0</v>
      </c>
      <c r="H52" s="206">
        <f>ROUND(N(data!BA62), 0)</f>
        <v>0</v>
      </c>
      <c r="I52" s="206">
        <f>ROUND(N(data!BA63), 0)</f>
        <v>0</v>
      </c>
      <c r="J52" s="206">
        <f>ROUND(N(data!BA64), 0)</f>
        <v>0</v>
      </c>
      <c r="K52" s="206">
        <f>ROUND(N(data!BA65), 0)</f>
        <v>0</v>
      </c>
      <c r="L52" s="206">
        <f>ROUND(N(data!BA66), 0)</f>
        <v>0</v>
      </c>
      <c r="M52" s="206">
        <f>ROUND(N(data!BA67), 0)</f>
        <v>11137</v>
      </c>
      <c r="N52" s="206">
        <f>ROUND(N(data!BA68), 0)</f>
        <v>0</v>
      </c>
      <c r="O52" s="206">
        <f>ROUND(N(data!BA69), 0)</f>
        <v>0</v>
      </c>
      <c r="P52" s="206">
        <f>ROUND(N(data!BA70), 0)</f>
        <v>0</v>
      </c>
      <c r="Q52" s="206">
        <f>ROUND(N(data!BA71), 0)</f>
        <v>0</v>
      </c>
      <c r="R52" s="206">
        <f>ROUND(N(data!BA72), 0)</f>
        <v>0</v>
      </c>
      <c r="S52" s="206">
        <f>ROUND(N(data!BA73), 0)</f>
        <v>0</v>
      </c>
      <c r="T52" s="206">
        <f>ROUND(N(data!BA74), 0)</f>
        <v>0</v>
      </c>
      <c r="U52" s="206">
        <f>ROUND(N(data!BA75), 0)</f>
        <v>0</v>
      </c>
      <c r="V52" s="206">
        <f>ROUND(N(data!BA76), 0)</f>
        <v>0</v>
      </c>
      <c r="W52" s="206">
        <f>ROUND(N(data!BA77), 0)</f>
        <v>0</v>
      </c>
      <c r="X52" s="206">
        <f>ROUND(N(data!BA78), 0)</f>
        <v>0</v>
      </c>
      <c r="Y52" s="206">
        <f>ROUND(N(data!BA79), 0)</f>
        <v>0</v>
      </c>
      <c r="Z52" s="206">
        <f>ROUND(N(data!BA80), 0)</f>
        <v>0</v>
      </c>
      <c r="AA52" s="206">
        <f>ROUND(N(data!BA81), 0)</f>
        <v>0</v>
      </c>
      <c r="AB52" s="206">
        <f>ROUND(N(data!BA82), 0)</f>
        <v>0</v>
      </c>
      <c r="AC52" s="206">
        <f>ROUND(N(data!BA83), 0)</f>
        <v>0</v>
      </c>
      <c r="AD52" s="206">
        <f>ROUND(N(data!BA84), 0)</f>
        <v>0</v>
      </c>
      <c r="AE52" s="206">
        <f>ROUND(N(data!BA89), 0)</f>
        <v>0</v>
      </c>
      <c r="AF52" s="206">
        <f>ROUND(N(data!BA87), 0)</f>
        <v>0</v>
      </c>
      <c r="AG52" s="206">
        <f>ROUND(N(data!BA90), 0)</f>
        <v>568</v>
      </c>
      <c r="AH52" s="206">
        <f>ROUND(N(data!BA91), 0)</f>
        <v>0</v>
      </c>
      <c r="AI52" s="206">
        <f>ROUND(N(data!BA92), 0)</f>
        <v>0</v>
      </c>
      <c r="AJ52" s="206">
        <f>ROUND(N(data!BA93), 0)</f>
        <v>0</v>
      </c>
      <c r="AK52" s="308">
        <f>ROUND(N(data!BA94), 2)</f>
        <v>0</v>
      </c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  <c r="BM52" s="61"/>
      <c r="BN52" s="61"/>
      <c r="BO52" s="61"/>
      <c r="BP52" s="61"/>
      <c r="BQ52" s="61"/>
      <c r="BR52" s="61"/>
      <c r="BS52" s="61"/>
      <c r="BT52" s="61"/>
      <c r="BU52" s="61"/>
      <c r="BV52" s="61"/>
      <c r="BW52" s="61"/>
      <c r="BX52" s="61"/>
      <c r="BY52" s="61"/>
      <c r="BZ52" s="61"/>
      <c r="CA52" s="61"/>
      <c r="CB52" s="61"/>
      <c r="CC52" s="61"/>
      <c r="CD52" s="61"/>
      <c r="CE52" s="61"/>
      <c r="CF52" s="61"/>
      <c r="CG52" s="61"/>
      <c r="CH52" s="61"/>
      <c r="CI52" s="61"/>
      <c r="CJ52" s="61"/>
      <c r="CK52" s="61"/>
    </row>
    <row r="53" spans="1:89" s="11" customFormat="1" ht="12.6" customHeight="1" x14ac:dyDescent="0.3">
      <c r="A53" s="12" t="str">
        <f>RIGHT(data!$C$97,3)</f>
        <v>125</v>
      </c>
      <c r="B53" s="208" t="str">
        <f>RIGHT(data!$C$96,4)</f>
        <v>2023</v>
      </c>
      <c r="C53" s="12" t="str">
        <f>data!BB$55</f>
        <v>8360</v>
      </c>
      <c r="D53" s="12" t="s">
        <v>1140</v>
      </c>
      <c r="E53" s="206">
        <f>ROUND(N(data!BB59), 0)</f>
        <v>0</v>
      </c>
      <c r="F53" s="308">
        <f>ROUND(N(data!BB60), 2)</f>
        <v>0</v>
      </c>
      <c r="G53" s="206">
        <f>ROUND(N(data!BB61), 0)</f>
        <v>0</v>
      </c>
      <c r="H53" s="206">
        <f>ROUND(N(data!BB62), 0)</f>
        <v>0</v>
      </c>
      <c r="I53" s="206">
        <f>ROUND(N(data!BB63), 0)</f>
        <v>0</v>
      </c>
      <c r="J53" s="206">
        <f>ROUND(N(data!BB64), 0)</f>
        <v>0</v>
      </c>
      <c r="K53" s="206">
        <f>ROUND(N(data!BB65), 0)</f>
        <v>0</v>
      </c>
      <c r="L53" s="206">
        <f>ROUND(N(data!BB66), 0)</f>
        <v>0</v>
      </c>
      <c r="M53" s="206">
        <f>ROUND(N(data!BB67), 0)</f>
        <v>0</v>
      </c>
      <c r="N53" s="206">
        <f>ROUND(N(data!BB68), 0)</f>
        <v>0</v>
      </c>
      <c r="O53" s="206">
        <f>ROUND(N(data!BB69), 0)</f>
        <v>0</v>
      </c>
      <c r="P53" s="206">
        <f>ROUND(N(data!BB70), 0)</f>
        <v>0</v>
      </c>
      <c r="Q53" s="206">
        <f>ROUND(N(data!BB71), 0)</f>
        <v>0</v>
      </c>
      <c r="R53" s="206">
        <f>ROUND(N(data!BB72), 0)</f>
        <v>0</v>
      </c>
      <c r="S53" s="206">
        <f>ROUND(N(data!BB73), 0)</f>
        <v>0</v>
      </c>
      <c r="T53" s="206">
        <f>ROUND(N(data!BB74), 0)</f>
        <v>0</v>
      </c>
      <c r="U53" s="206">
        <f>ROUND(N(data!BB75), 0)</f>
        <v>0</v>
      </c>
      <c r="V53" s="206">
        <f>ROUND(N(data!BB76), 0)</f>
        <v>0</v>
      </c>
      <c r="W53" s="206">
        <f>ROUND(N(data!BB77), 0)</f>
        <v>0</v>
      </c>
      <c r="X53" s="206">
        <f>ROUND(N(data!BB78), 0)</f>
        <v>0</v>
      </c>
      <c r="Y53" s="206">
        <f>ROUND(N(data!BB79), 0)</f>
        <v>0</v>
      </c>
      <c r="Z53" s="206">
        <f>ROUND(N(data!BB80), 0)</f>
        <v>0</v>
      </c>
      <c r="AA53" s="206">
        <f>ROUND(N(data!BB81), 0)</f>
        <v>0</v>
      </c>
      <c r="AB53" s="206">
        <f>ROUND(N(data!BB82), 0)</f>
        <v>0</v>
      </c>
      <c r="AC53" s="206">
        <f>ROUND(N(data!BB83), 0)</f>
        <v>0</v>
      </c>
      <c r="AD53" s="206">
        <f>ROUND(N(data!BB84), 0)</f>
        <v>0</v>
      </c>
      <c r="AE53" s="206">
        <f>ROUND(N(data!BB89), 0)</f>
        <v>0</v>
      </c>
      <c r="AF53" s="206">
        <f>ROUND(N(data!BB87), 0)</f>
        <v>0</v>
      </c>
      <c r="AG53" s="206">
        <f>ROUND(N(data!BB90), 0)</f>
        <v>0</v>
      </c>
      <c r="AH53" s="206">
        <f>ROUND(N(data!BB91), 0)</f>
        <v>0</v>
      </c>
      <c r="AI53" s="206">
        <f>ROUND(N(data!BB92), 0)</f>
        <v>0</v>
      </c>
      <c r="AJ53" s="206">
        <f>ROUND(N(data!BB93), 0)</f>
        <v>0</v>
      </c>
      <c r="AK53" s="308">
        <f>ROUND(N(data!BB94), 2)</f>
        <v>0</v>
      </c>
      <c r="AL53" s="61"/>
      <c r="AM53" s="61"/>
      <c r="AN53" s="61"/>
      <c r="AO53" s="61"/>
      <c r="AP53" s="61"/>
      <c r="AQ53" s="61"/>
      <c r="AR53" s="61"/>
      <c r="AS53" s="61"/>
      <c r="AT53" s="61"/>
      <c r="AU53" s="61"/>
      <c r="AV53" s="61"/>
      <c r="AW53" s="61"/>
      <c r="AX53" s="61"/>
      <c r="AY53" s="61"/>
      <c r="AZ53" s="61"/>
      <c r="BA53" s="61"/>
      <c r="BB53" s="61"/>
      <c r="BC53" s="61"/>
      <c r="BD53" s="61"/>
      <c r="BE53" s="61"/>
      <c r="BF53" s="61"/>
      <c r="BG53" s="61"/>
      <c r="BH53" s="61"/>
      <c r="BI53" s="61"/>
      <c r="BJ53" s="61"/>
      <c r="BK53" s="61"/>
      <c r="BL53" s="61"/>
      <c r="BM53" s="61"/>
      <c r="BN53" s="61"/>
      <c r="BO53" s="61"/>
      <c r="BP53" s="61"/>
      <c r="BQ53" s="61"/>
      <c r="BR53" s="61"/>
      <c r="BS53" s="61"/>
      <c r="BT53" s="61"/>
      <c r="BU53" s="61"/>
      <c r="BV53" s="61"/>
      <c r="BW53" s="61"/>
      <c r="BX53" s="61"/>
      <c r="BY53" s="61"/>
      <c r="BZ53" s="61"/>
      <c r="CA53" s="61"/>
      <c r="CB53" s="61"/>
      <c r="CC53" s="61"/>
      <c r="CD53" s="61"/>
      <c r="CE53" s="61"/>
      <c r="CF53" s="61"/>
      <c r="CG53" s="61"/>
      <c r="CH53" s="61"/>
      <c r="CI53" s="61"/>
      <c r="CJ53" s="61"/>
      <c r="CK53" s="61"/>
    </row>
    <row r="54" spans="1:89" s="11" customFormat="1" ht="12.6" customHeight="1" x14ac:dyDescent="0.3">
      <c r="A54" s="12" t="str">
        <f>RIGHT(data!$C$97,3)</f>
        <v>125</v>
      </c>
      <c r="B54" s="208" t="str">
        <f>RIGHT(data!$C$96,4)</f>
        <v>2023</v>
      </c>
      <c r="C54" s="12" t="str">
        <f>data!BC$55</f>
        <v>8370</v>
      </c>
      <c r="D54" s="12" t="s">
        <v>1140</v>
      </c>
      <c r="E54" s="206">
        <f>ROUND(N(data!BC59), 0)</f>
        <v>0</v>
      </c>
      <c r="F54" s="308">
        <f>ROUND(N(data!BC60), 2)</f>
        <v>0</v>
      </c>
      <c r="G54" s="206">
        <f>ROUND(N(data!BC61), 0)</f>
        <v>0</v>
      </c>
      <c r="H54" s="206">
        <f>ROUND(N(data!BC62), 0)</f>
        <v>0</v>
      </c>
      <c r="I54" s="206">
        <f>ROUND(N(data!BC63), 0)</f>
        <v>0</v>
      </c>
      <c r="J54" s="206">
        <f>ROUND(N(data!BC64), 0)</f>
        <v>0</v>
      </c>
      <c r="K54" s="206">
        <f>ROUND(N(data!BC65), 0)</f>
        <v>0</v>
      </c>
      <c r="L54" s="206">
        <f>ROUND(N(data!BC66), 0)</f>
        <v>0</v>
      </c>
      <c r="M54" s="206">
        <f>ROUND(N(data!BC67), 0)</f>
        <v>0</v>
      </c>
      <c r="N54" s="206">
        <f>ROUND(N(data!BC68), 0)</f>
        <v>0</v>
      </c>
      <c r="O54" s="206">
        <f>ROUND(N(data!BC69), 0)</f>
        <v>0</v>
      </c>
      <c r="P54" s="206">
        <f>ROUND(N(data!BC70), 0)</f>
        <v>0</v>
      </c>
      <c r="Q54" s="206">
        <f>ROUND(N(data!BC71), 0)</f>
        <v>0</v>
      </c>
      <c r="R54" s="206">
        <f>ROUND(N(data!BC72), 0)</f>
        <v>0</v>
      </c>
      <c r="S54" s="206">
        <f>ROUND(N(data!BC73), 0)</f>
        <v>0</v>
      </c>
      <c r="T54" s="206">
        <f>ROUND(N(data!BC74), 0)</f>
        <v>0</v>
      </c>
      <c r="U54" s="206">
        <f>ROUND(N(data!BC75), 0)</f>
        <v>0</v>
      </c>
      <c r="V54" s="206">
        <f>ROUND(N(data!BC76), 0)</f>
        <v>0</v>
      </c>
      <c r="W54" s="206">
        <f>ROUND(N(data!BC77), 0)</f>
        <v>0</v>
      </c>
      <c r="X54" s="206">
        <f>ROUND(N(data!BC78), 0)</f>
        <v>0</v>
      </c>
      <c r="Y54" s="206">
        <f>ROUND(N(data!BC79), 0)</f>
        <v>0</v>
      </c>
      <c r="Z54" s="206">
        <f>ROUND(N(data!BC80), 0)</f>
        <v>0</v>
      </c>
      <c r="AA54" s="206">
        <f>ROUND(N(data!BC81), 0)</f>
        <v>0</v>
      </c>
      <c r="AB54" s="206">
        <f>ROUND(N(data!BC82), 0)</f>
        <v>0</v>
      </c>
      <c r="AC54" s="206">
        <f>ROUND(N(data!BC83), 0)</f>
        <v>0</v>
      </c>
      <c r="AD54" s="206">
        <f>ROUND(N(data!BC84), 0)</f>
        <v>0</v>
      </c>
      <c r="AE54" s="206">
        <f>ROUND(N(data!BC89), 0)</f>
        <v>0</v>
      </c>
      <c r="AF54" s="206">
        <f>ROUND(N(data!BC87), 0)</f>
        <v>0</v>
      </c>
      <c r="AG54" s="206">
        <f>ROUND(N(data!BC90), 0)</f>
        <v>0</v>
      </c>
      <c r="AH54" s="206">
        <f>ROUND(N(data!BC91), 0)</f>
        <v>0</v>
      </c>
      <c r="AI54" s="206">
        <f>ROUND(N(data!BC92), 0)</f>
        <v>0</v>
      </c>
      <c r="AJ54" s="206">
        <f>ROUND(N(data!BC93), 0)</f>
        <v>0</v>
      </c>
      <c r="AK54" s="308">
        <f>ROUND(N(data!BC94), 2)</f>
        <v>0</v>
      </c>
      <c r="AL54" s="61"/>
      <c r="AM54" s="61"/>
      <c r="AN54" s="61"/>
      <c r="AO54" s="61"/>
      <c r="AP54" s="61"/>
      <c r="AQ54" s="61"/>
      <c r="AR54" s="61"/>
      <c r="AS54" s="61"/>
      <c r="AT54" s="61"/>
      <c r="AU54" s="61"/>
      <c r="AV54" s="61"/>
      <c r="AW54" s="61"/>
      <c r="AX54" s="61"/>
      <c r="AY54" s="61"/>
      <c r="AZ54" s="61"/>
      <c r="BA54" s="61"/>
      <c r="BB54" s="61"/>
      <c r="BC54" s="61"/>
      <c r="BD54" s="61"/>
      <c r="BE54" s="61"/>
      <c r="BF54" s="61"/>
      <c r="BG54" s="61"/>
      <c r="BH54" s="61"/>
      <c r="BI54" s="61"/>
      <c r="BJ54" s="61"/>
      <c r="BK54" s="61"/>
      <c r="BL54" s="61"/>
      <c r="BM54" s="61"/>
      <c r="BN54" s="61"/>
      <c r="BO54" s="61"/>
      <c r="BP54" s="61"/>
      <c r="BQ54" s="61"/>
      <c r="BR54" s="61"/>
      <c r="BS54" s="61"/>
      <c r="BT54" s="61"/>
      <c r="BU54" s="61"/>
      <c r="BV54" s="61"/>
      <c r="BW54" s="61"/>
      <c r="BX54" s="61"/>
      <c r="BY54" s="61"/>
      <c r="BZ54" s="61"/>
      <c r="CA54" s="61"/>
      <c r="CB54" s="61"/>
      <c r="CC54" s="61"/>
      <c r="CD54" s="61"/>
      <c r="CE54" s="61"/>
      <c r="CF54" s="61"/>
      <c r="CG54" s="61"/>
      <c r="CH54" s="61"/>
      <c r="CI54" s="61"/>
      <c r="CJ54" s="61"/>
      <c r="CK54" s="61"/>
    </row>
    <row r="55" spans="1:89" s="11" customFormat="1" ht="12.6" customHeight="1" x14ac:dyDescent="0.3">
      <c r="A55" s="12" t="str">
        <f>RIGHT(data!$C$97,3)</f>
        <v>125</v>
      </c>
      <c r="B55" s="208" t="str">
        <f>RIGHT(data!$C$96,4)</f>
        <v>2023</v>
      </c>
      <c r="C55" s="12" t="str">
        <f>data!BD$55</f>
        <v>8420</v>
      </c>
      <c r="D55" s="12" t="s">
        <v>1140</v>
      </c>
      <c r="E55" s="206">
        <f>ROUND(N(data!BD59), 0)</f>
        <v>0</v>
      </c>
      <c r="F55" s="308">
        <f>ROUND(N(data!BD60), 2)</f>
        <v>1.74</v>
      </c>
      <c r="G55" s="206">
        <f>ROUND(N(data!BD61), 0)</f>
        <v>130029</v>
      </c>
      <c r="H55" s="206">
        <f>ROUND(N(data!BD62), 0)</f>
        <v>32279</v>
      </c>
      <c r="I55" s="206">
        <f>ROUND(N(data!BD63), 0)</f>
        <v>0</v>
      </c>
      <c r="J55" s="206">
        <f>ROUND(N(data!BD64), 0)</f>
        <v>2598</v>
      </c>
      <c r="K55" s="206">
        <f>ROUND(N(data!BD65), 0)</f>
        <v>0</v>
      </c>
      <c r="L55" s="206">
        <f>ROUND(N(data!BD66), 0)</f>
        <v>4487</v>
      </c>
      <c r="M55" s="206">
        <f>ROUND(N(data!BD67), 0)</f>
        <v>0</v>
      </c>
      <c r="N55" s="206">
        <f>ROUND(N(data!BD68), 0)</f>
        <v>0</v>
      </c>
      <c r="O55" s="206">
        <f>ROUND(N(data!BD69), 0)</f>
        <v>115</v>
      </c>
      <c r="P55" s="206">
        <f>ROUND(N(data!BD70), 0)</f>
        <v>0</v>
      </c>
      <c r="Q55" s="206">
        <f>ROUND(N(data!BD71), 0)</f>
        <v>0</v>
      </c>
      <c r="R55" s="206">
        <f>ROUND(N(data!BD72), 0)</f>
        <v>0</v>
      </c>
      <c r="S55" s="206">
        <f>ROUND(N(data!BD73), 0)</f>
        <v>0</v>
      </c>
      <c r="T55" s="206">
        <f>ROUND(N(data!BD74), 0)</f>
        <v>0</v>
      </c>
      <c r="U55" s="206">
        <f>ROUND(N(data!BD75), 0)</f>
        <v>0</v>
      </c>
      <c r="V55" s="206">
        <f>ROUND(N(data!BD76), 0)</f>
        <v>0</v>
      </c>
      <c r="W55" s="206">
        <f>ROUND(N(data!BD77), 0)</f>
        <v>0</v>
      </c>
      <c r="X55" s="206">
        <f>ROUND(N(data!BD78), 0)</f>
        <v>0</v>
      </c>
      <c r="Y55" s="206">
        <f>ROUND(N(data!BD79), 0)</f>
        <v>0</v>
      </c>
      <c r="Z55" s="206">
        <f>ROUND(N(data!BD80), 0)</f>
        <v>0</v>
      </c>
      <c r="AA55" s="206">
        <f>ROUND(N(data!BD81), 0)</f>
        <v>0</v>
      </c>
      <c r="AB55" s="206">
        <f>ROUND(N(data!BD82), 0)</f>
        <v>0</v>
      </c>
      <c r="AC55" s="206">
        <f>ROUND(N(data!BD83), 0)</f>
        <v>115</v>
      </c>
      <c r="AD55" s="206">
        <f>ROUND(N(data!BD84), 0)</f>
        <v>0</v>
      </c>
      <c r="AE55" s="206">
        <f>ROUND(N(data!BD89), 0)</f>
        <v>0</v>
      </c>
      <c r="AF55" s="206">
        <f>ROUND(N(data!BD87), 0)</f>
        <v>0</v>
      </c>
      <c r="AG55" s="206">
        <f>ROUND(N(data!BD90), 0)</f>
        <v>0</v>
      </c>
      <c r="AH55" s="206">
        <f>ROUND(N(data!BD91), 0)</f>
        <v>0</v>
      </c>
      <c r="AI55" s="206">
        <f>ROUND(N(data!BD92), 0)</f>
        <v>0</v>
      </c>
      <c r="AJ55" s="206">
        <f>ROUND(N(data!BD93), 0)</f>
        <v>0</v>
      </c>
      <c r="AK55" s="308">
        <f>ROUND(N(data!BD94), 2)</f>
        <v>0</v>
      </c>
      <c r="AL55" s="61"/>
      <c r="AM55" s="61"/>
      <c r="AN55" s="61"/>
      <c r="AO55" s="61"/>
      <c r="AP55" s="61"/>
      <c r="AQ55" s="61"/>
      <c r="AR55" s="61"/>
      <c r="AS55" s="61"/>
      <c r="AT55" s="61"/>
      <c r="AU55" s="61"/>
      <c r="AV55" s="61"/>
      <c r="AW55" s="61"/>
      <c r="AX55" s="61"/>
      <c r="AY55" s="61"/>
      <c r="AZ55" s="61"/>
      <c r="BA55" s="61"/>
      <c r="BB55" s="61"/>
      <c r="BC55" s="61"/>
      <c r="BD55" s="61"/>
      <c r="BE55" s="61"/>
      <c r="BF55" s="61"/>
      <c r="BG55" s="61"/>
      <c r="BH55" s="61"/>
      <c r="BI55" s="61"/>
      <c r="BJ55" s="61"/>
      <c r="BK55" s="61"/>
      <c r="BL55" s="61"/>
      <c r="BM55" s="61"/>
      <c r="BN55" s="61"/>
      <c r="BO55" s="61"/>
      <c r="BP55" s="61"/>
      <c r="BQ55" s="61"/>
      <c r="BR55" s="61"/>
      <c r="BS55" s="61"/>
      <c r="BT55" s="61"/>
      <c r="BU55" s="61"/>
      <c r="BV55" s="61"/>
      <c r="BW55" s="61"/>
      <c r="BX55" s="61"/>
      <c r="BY55" s="61"/>
      <c r="BZ55" s="61"/>
      <c r="CA55" s="61"/>
      <c r="CB55" s="61"/>
      <c r="CC55" s="61"/>
      <c r="CD55" s="61"/>
      <c r="CE55" s="61"/>
      <c r="CF55" s="61"/>
      <c r="CG55" s="61"/>
      <c r="CH55" s="61"/>
      <c r="CI55" s="61"/>
      <c r="CJ55" s="61"/>
      <c r="CK55" s="61"/>
    </row>
    <row r="56" spans="1:89" s="11" customFormat="1" ht="12.6" customHeight="1" x14ac:dyDescent="0.3">
      <c r="A56" s="12" t="str">
        <f>RIGHT(data!$C$97,3)</f>
        <v>125</v>
      </c>
      <c r="B56" s="208" t="str">
        <f>RIGHT(data!$C$96,4)</f>
        <v>2023</v>
      </c>
      <c r="C56" s="12" t="str">
        <f>data!BE$55</f>
        <v>8430</v>
      </c>
      <c r="D56" s="12" t="s">
        <v>1140</v>
      </c>
      <c r="E56" s="206">
        <f>ROUND(N(data!BE59), 0)</f>
        <v>49715</v>
      </c>
      <c r="F56" s="308">
        <f>ROUND(N(data!BE60), 2)</f>
        <v>4.33</v>
      </c>
      <c r="G56" s="206">
        <f>ROUND(N(data!BE61), 0)</f>
        <v>370291</v>
      </c>
      <c r="H56" s="206">
        <f>ROUND(N(data!BE62), 0)</f>
        <v>91735</v>
      </c>
      <c r="I56" s="206">
        <f>ROUND(N(data!BE63), 0)</f>
        <v>0</v>
      </c>
      <c r="J56" s="206">
        <f>ROUND(N(data!BE64), 0)</f>
        <v>112728</v>
      </c>
      <c r="K56" s="206">
        <f>ROUND(N(data!BE65), 0)</f>
        <v>0</v>
      </c>
      <c r="L56" s="206">
        <f>ROUND(N(data!BE66), 0)</f>
        <v>99187</v>
      </c>
      <c r="M56" s="206">
        <f>ROUND(N(data!BE67), 0)</f>
        <v>53020</v>
      </c>
      <c r="N56" s="206">
        <f>ROUND(N(data!BE68), 0)</f>
        <v>0</v>
      </c>
      <c r="O56" s="206">
        <f>ROUND(N(data!BE69), 0)</f>
        <v>321122</v>
      </c>
      <c r="P56" s="206">
        <f>ROUND(N(data!BE70), 0)</f>
        <v>0</v>
      </c>
      <c r="Q56" s="206">
        <f>ROUND(N(data!BE71), 0)</f>
        <v>0</v>
      </c>
      <c r="R56" s="206">
        <f>ROUND(N(data!BE72), 0)</f>
        <v>3107</v>
      </c>
      <c r="S56" s="206">
        <f>ROUND(N(data!BE73), 0)</f>
        <v>0</v>
      </c>
      <c r="T56" s="206">
        <f>ROUND(N(data!BE74), 0)</f>
        <v>0</v>
      </c>
      <c r="U56" s="206">
        <f>ROUND(N(data!BE75), 0)</f>
        <v>0</v>
      </c>
      <c r="V56" s="206">
        <f>ROUND(N(data!BE76), 0)</f>
        <v>0</v>
      </c>
      <c r="W56" s="206">
        <f>ROUND(N(data!BE77), 0)</f>
        <v>0</v>
      </c>
      <c r="X56" s="206">
        <f>ROUND(N(data!BE78), 0)</f>
        <v>0</v>
      </c>
      <c r="Y56" s="206">
        <f>ROUND(N(data!BE79), 0)</f>
        <v>0</v>
      </c>
      <c r="Z56" s="206">
        <f>ROUND(N(data!BE80), 0)</f>
        <v>5798</v>
      </c>
      <c r="AA56" s="206">
        <f>ROUND(N(data!BE81), 0)</f>
        <v>0</v>
      </c>
      <c r="AB56" s="206">
        <f>ROUND(N(data!BE82), 0)</f>
        <v>311952</v>
      </c>
      <c r="AC56" s="206">
        <f>ROUND(N(data!BE83), 0)</f>
        <v>265</v>
      </c>
      <c r="AD56" s="206">
        <f>ROUND(N(data!BE84), 0)</f>
        <v>0</v>
      </c>
      <c r="AE56" s="206">
        <f>ROUND(N(data!BE89), 0)</f>
        <v>0</v>
      </c>
      <c r="AF56" s="206">
        <f>ROUND(N(data!BE87), 0)</f>
        <v>0</v>
      </c>
      <c r="AG56" s="206">
        <f>ROUND(N(data!BE90), 0)</f>
        <v>2704</v>
      </c>
      <c r="AH56" s="206">
        <f>ROUND(N(data!BE91), 0)</f>
        <v>0</v>
      </c>
      <c r="AI56" s="206">
        <f>ROUND(N(data!BE92), 0)</f>
        <v>0</v>
      </c>
      <c r="AJ56" s="206">
        <f>ROUND(N(data!BE93), 0)</f>
        <v>0</v>
      </c>
      <c r="AK56" s="308">
        <f>ROUND(N(data!BE94), 2)</f>
        <v>0</v>
      </c>
      <c r="AL56" s="61"/>
      <c r="AM56" s="61"/>
      <c r="AN56" s="61"/>
      <c r="AO56" s="61"/>
      <c r="AP56" s="61"/>
      <c r="AQ56" s="61"/>
      <c r="AR56" s="61"/>
      <c r="AS56" s="61"/>
      <c r="AT56" s="61"/>
      <c r="AU56" s="61"/>
      <c r="AV56" s="61"/>
      <c r="AW56" s="61"/>
      <c r="AX56" s="61"/>
      <c r="AY56" s="61"/>
      <c r="AZ56" s="61"/>
      <c r="BA56" s="61"/>
      <c r="BB56" s="61"/>
      <c r="BC56" s="61"/>
      <c r="BD56" s="61"/>
      <c r="BE56" s="61"/>
      <c r="BF56" s="61"/>
      <c r="BG56" s="61"/>
      <c r="BH56" s="61"/>
      <c r="BI56" s="61"/>
      <c r="BJ56" s="61"/>
      <c r="BK56" s="61"/>
      <c r="BL56" s="61"/>
      <c r="BM56" s="61"/>
      <c r="BN56" s="61"/>
      <c r="BO56" s="61"/>
      <c r="BP56" s="61"/>
      <c r="BQ56" s="61"/>
      <c r="BR56" s="61"/>
      <c r="BS56" s="61"/>
      <c r="BT56" s="61"/>
      <c r="BU56" s="61"/>
      <c r="BV56" s="61"/>
      <c r="BW56" s="61"/>
      <c r="BX56" s="61"/>
      <c r="BY56" s="61"/>
      <c r="BZ56" s="61"/>
      <c r="CA56" s="61"/>
      <c r="CB56" s="61"/>
      <c r="CC56" s="61"/>
      <c r="CD56" s="61"/>
      <c r="CE56" s="61"/>
      <c r="CF56" s="61"/>
      <c r="CG56" s="61"/>
      <c r="CH56" s="61"/>
      <c r="CI56" s="61"/>
      <c r="CJ56" s="61"/>
      <c r="CK56" s="61"/>
    </row>
    <row r="57" spans="1:89" s="11" customFormat="1" ht="12.6" customHeight="1" x14ac:dyDescent="0.3">
      <c r="A57" s="12" t="str">
        <f>RIGHT(data!$C$97,3)</f>
        <v>125</v>
      </c>
      <c r="B57" s="208" t="str">
        <f>RIGHT(data!$C$96,4)</f>
        <v>2023</v>
      </c>
      <c r="C57" s="12" t="str">
        <f>data!BF$55</f>
        <v>8460</v>
      </c>
      <c r="D57" s="12" t="s">
        <v>1140</v>
      </c>
      <c r="E57" s="206">
        <f>ROUND(N(data!BF59), 0)</f>
        <v>0</v>
      </c>
      <c r="F57" s="308">
        <f>ROUND(N(data!BF60), 2)</f>
        <v>6.64</v>
      </c>
      <c r="G57" s="206">
        <f>ROUND(N(data!BF61), 0)</f>
        <v>376454</v>
      </c>
      <c r="H57" s="206">
        <f>ROUND(N(data!BF62), 0)</f>
        <v>92980</v>
      </c>
      <c r="I57" s="206">
        <f>ROUND(N(data!BF63), 0)</f>
        <v>0</v>
      </c>
      <c r="J57" s="206">
        <f>ROUND(N(data!BF64), 0)</f>
        <v>66326</v>
      </c>
      <c r="K57" s="206">
        <f>ROUND(N(data!BF65), 0)</f>
        <v>0</v>
      </c>
      <c r="L57" s="206">
        <f>ROUND(N(data!BF66), 0)</f>
        <v>75538</v>
      </c>
      <c r="M57" s="206">
        <f>ROUND(N(data!BF67), 0)</f>
        <v>18294</v>
      </c>
      <c r="N57" s="206">
        <f>ROUND(N(data!BF68), 0)</f>
        <v>0</v>
      </c>
      <c r="O57" s="206">
        <f>ROUND(N(data!BF69), 0)</f>
        <v>11</v>
      </c>
      <c r="P57" s="206">
        <f>ROUND(N(data!BF70), 0)</f>
        <v>0</v>
      </c>
      <c r="Q57" s="206">
        <f>ROUND(N(data!BF71), 0)</f>
        <v>0</v>
      </c>
      <c r="R57" s="206">
        <f>ROUND(N(data!BF72), 0)</f>
        <v>0</v>
      </c>
      <c r="S57" s="206">
        <f>ROUND(N(data!BF73), 0)</f>
        <v>0</v>
      </c>
      <c r="T57" s="206">
        <f>ROUND(N(data!BF74), 0)</f>
        <v>0</v>
      </c>
      <c r="U57" s="206">
        <f>ROUND(N(data!BF75), 0)</f>
        <v>0</v>
      </c>
      <c r="V57" s="206">
        <f>ROUND(N(data!BF76), 0)</f>
        <v>0</v>
      </c>
      <c r="W57" s="206">
        <f>ROUND(N(data!BF77), 0)</f>
        <v>0</v>
      </c>
      <c r="X57" s="206">
        <f>ROUND(N(data!BF78), 0)</f>
        <v>0</v>
      </c>
      <c r="Y57" s="206">
        <f>ROUND(N(data!BF79), 0)</f>
        <v>0</v>
      </c>
      <c r="Z57" s="206">
        <f>ROUND(N(data!BF80), 0)</f>
        <v>11</v>
      </c>
      <c r="AA57" s="206">
        <f>ROUND(N(data!BF81), 0)</f>
        <v>0</v>
      </c>
      <c r="AB57" s="206">
        <f>ROUND(N(data!BF82), 0)</f>
        <v>0</v>
      </c>
      <c r="AC57" s="206">
        <f>ROUND(N(data!BF83), 0)</f>
        <v>0</v>
      </c>
      <c r="AD57" s="206">
        <f>ROUND(N(data!BF84), 0)</f>
        <v>0</v>
      </c>
      <c r="AE57" s="206">
        <f>ROUND(N(data!BF89), 0)</f>
        <v>0</v>
      </c>
      <c r="AF57" s="206">
        <f>ROUND(N(data!BF87), 0)</f>
        <v>0</v>
      </c>
      <c r="AG57" s="206">
        <f>ROUND(N(data!BF90), 0)</f>
        <v>933</v>
      </c>
      <c r="AH57" s="206">
        <f>ROUND(N(data!BF91), 0)</f>
        <v>0</v>
      </c>
      <c r="AI57" s="206">
        <f>ROUND(N(data!BF92), 0)</f>
        <v>0</v>
      </c>
      <c r="AJ57" s="206">
        <f>ROUND(N(data!BF93), 0)</f>
        <v>0</v>
      </c>
      <c r="AK57" s="308">
        <f>ROUND(N(data!BF94), 2)</f>
        <v>0</v>
      </c>
      <c r="AL57" s="61"/>
      <c r="AM57" s="61"/>
      <c r="AN57" s="61"/>
      <c r="AO57" s="61"/>
      <c r="AP57" s="61"/>
      <c r="AQ57" s="61"/>
      <c r="AR57" s="61"/>
      <c r="AS57" s="61"/>
      <c r="AT57" s="61"/>
      <c r="AU57" s="61"/>
      <c r="AV57" s="61"/>
      <c r="AW57" s="61"/>
      <c r="AX57" s="61"/>
      <c r="AY57" s="61"/>
      <c r="AZ57" s="61"/>
      <c r="BA57" s="61"/>
      <c r="BB57" s="61"/>
      <c r="BC57" s="61"/>
      <c r="BD57" s="61"/>
      <c r="BE57" s="61"/>
      <c r="BF57" s="61"/>
      <c r="BG57" s="61"/>
      <c r="BH57" s="61"/>
      <c r="BI57" s="61"/>
      <c r="BJ57" s="61"/>
      <c r="BK57" s="61"/>
      <c r="BL57" s="61"/>
      <c r="BM57" s="61"/>
      <c r="BN57" s="61"/>
      <c r="BO57" s="61"/>
      <c r="BP57" s="61"/>
      <c r="BQ57" s="61"/>
      <c r="BR57" s="61"/>
      <c r="BS57" s="61"/>
      <c r="BT57" s="61"/>
      <c r="BU57" s="61"/>
      <c r="BV57" s="61"/>
      <c r="BW57" s="61"/>
      <c r="BX57" s="61"/>
      <c r="BY57" s="61"/>
      <c r="BZ57" s="61"/>
      <c r="CA57" s="61"/>
      <c r="CB57" s="61"/>
      <c r="CC57" s="61"/>
      <c r="CD57" s="61"/>
      <c r="CE57" s="61"/>
      <c r="CF57" s="61"/>
      <c r="CG57" s="61"/>
      <c r="CH57" s="61"/>
      <c r="CI57" s="61"/>
      <c r="CJ57" s="61"/>
      <c r="CK57" s="61"/>
    </row>
    <row r="58" spans="1:89" s="11" customFormat="1" ht="12.6" customHeight="1" x14ac:dyDescent="0.3">
      <c r="A58" s="12" t="str">
        <f>RIGHT(data!$C$97,3)</f>
        <v>125</v>
      </c>
      <c r="B58" s="208" t="str">
        <f>RIGHT(data!$C$96,4)</f>
        <v>2023</v>
      </c>
      <c r="C58" s="12" t="str">
        <f>data!BG$55</f>
        <v>8470</v>
      </c>
      <c r="D58" s="12" t="s">
        <v>1140</v>
      </c>
      <c r="E58" s="206">
        <f>ROUND(N(data!BG59), 0)</f>
        <v>0</v>
      </c>
      <c r="F58" s="308">
        <f>ROUND(N(data!BG60), 2)</f>
        <v>0</v>
      </c>
      <c r="G58" s="206">
        <f>ROUND(N(data!BG61), 0)</f>
        <v>0</v>
      </c>
      <c r="H58" s="206">
        <f>ROUND(N(data!BG62), 0)</f>
        <v>0</v>
      </c>
      <c r="I58" s="206">
        <f>ROUND(N(data!BG63), 0)</f>
        <v>0</v>
      </c>
      <c r="J58" s="206">
        <f>ROUND(N(data!BG64), 0)</f>
        <v>0</v>
      </c>
      <c r="K58" s="206">
        <f>ROUND(N(data!BG65), 0)</f>
        <v>0</v>
      </c>
      <c r="L58" s="206">
        <f>ROUND(N(data!BG66), 0)</f>
        <v>0</v>
      </c>
      <c r="M58" s="206">
        <f>ROUND(N(data!BG67), 0)</f>
        <v>0</v>
      </c>
      <c r="N58" s="206">
        <f>ROUND(N(data!BG68), 0)</f>
        <v>0</v>
      </c>
      <c r="O58" s="206">
        <f>ROUND(N(data!BG69), 0)</f>
        <v>0</v>
      </c>
      <c r="P58" s="206">
        <f>ROUND(N(data!BG70), 0)</f>
        <v>0</v>
      </c>
      <c r="Q58" s="206">
        <f>ROUND(N(data!BG71), 0)</f>
        <v>0</v>
      </c>
      <c r="R58" s="206">
        <f>ROUND(N(data!BG72), 0)</f>
        <v>0</v>
      </c>
      <c r="S58" s="206">
        <f>ROUND(N(data!BG73), 0)</f>
        <v>0</v>
      </c>
      <c r="T58" s="206">
        <f>ROUND(N(data!BG74), 0)</f>
        <v>0</v>
      </c>
      <c r="U58" s="206">
        <f>ROUND(N(data!BG75), 0)</f>
        <v>0</v>
      </c>
      <c r="V58" s="206">
        <f>ROUND(N(data!BG76), 0)</f>
        <v>0</v>
      </c>
      <c r="W58" s="206">
        <f>ROUND(N(data!BG77), 0)</f>
        <v>0</v>
      </c>
      <c r="X58" s="206">
        <f>ROUND(N(data!BG78), 0)</f>
        <v>0</v>
      </c>
      <c r="Y58" s="206">
        <f>ROUND(N(data!BG79), 0)</f>
        <v>0</v>
      </c>
      <c r="Z58" s="206">
        <f>ROUND(N(data!BG80), 0)</f>
        <v>0</v>
      </c>
      <c r="AA58" s="206">
        <f>ROUND(N(data!BG81), 0)</f>
        <v>0</v>
      </c>
      <c r="AB58" s="206">
        <f>ROUND(N(data!BG82), 0)</f>
        <v>0</v>
      </c>
      <c r="AC58" s="206">
        <f>ROUND(N(data!BG83), 0)</f>
        <v>0</v>
      </c>
      <c r="AD58" s="206">
        <f>ROUND(N(data!BG84), 0)</f>
        <v>0</v>
      </c>
      <c r="AE58" s="206">
        <f>ROUND(N(data!BG89), 0)</f>
        <v>0</v>
      </c>
      <c r="AF58" s="206">
        <f>ROUND(N(data!BG87), 0)</f>
        <v>0</v>
      </c>
      <c r="AG58" s="206">
        <f>ROUND(N(data!BG90), 0)</f>
        <v>0</v>
      </c>
      <c r="AH58" s="206">
        <f>ROUND(N(data!BG91), 0)</f>
        <v>0</v>
      </c>
      <c r="AI58" s="206">
        <f>ROUND(N(data!BG92), 0)</f>
        <v>0</v>
      </c>
      <c r="AJ58" s="206">
        <f>ROUND(N(data!BG93), 0)</f>
        <v>0</v>
      </c>
      <c r="AK58" s="308">
        <f>ROUND(N(data!BG94), 2)</f>
        <v>0</v>
      </c>
      <c r="AL58" s="61"/>
      <c r="AM58" s="61"/>
      <c r="AN58" s="61"/>
      <c r="AO58" s="61"/>
      <c r="AP58" s="61"/>
      <c r="AQ58" s="61"/>
      <c r="AR58" s="61"/>
      <c r="AS58" s="61"/>
      <c r="AT58" s="61"/>
      <c r="AU58" s="61"/>
      <c r="AV58" s="61"/>
      <c r="AW58" s="61"/>
      <c r="AX58" s="61"/>
      <c r="AY58" s="61"/>
      <c r="AZ58" s="61"/>
      <c r="BA58" s="61"/>
      <c r="BB58" s="61"/>
      <c r="BC58" s="61"/>
      <c r="BD58" s="61"/>
      <c r="BE58" s="61"/>
      <c r="BF58" s="61"/>
      <c r="BG58" s="61"/>
      <c r="BH58" s="61"/>
      <c r="BI58" s="61"/>
      <c r="BJ58" s="61"/>
      <c r="BK58" s="61"/>
      <c r="BL58" s="61"/>
      <c r="BM58" s="61"/>
      <c r="BN58" s="61"/>
      <c r="BO58" s="61"/>
      <c r="BP58" s="61"/>
      <c r="BQ58" s="61"/>
      <c r="BR58" s="61"/>
      <c r="BS58" s="61"/>
      <c r="BT58" s="61"/>
      <c r="BU58" s="61"/>
      <c r="BV58" s="61"/>
      <c r="BW58" s="61"/>
      <c r="BX58" s="61"/>
      <c r="BY58" s="61"/>
      <c r="BZ58" s="61"/>
      <c r="CA58" s="61"/>
      <c r="CB58" s="61"/>
      <c r="CC58" s="61"/>
      <c r="CD58" s="61"/>
      <c r="CE58" s="61"/>
      <c r="CF58" s="61"/>
      <c r="CG58" s="61"/>
      <c r="CH58" s="61"/>
      <c r="CI58" s="61"/>
      <c r="CJ58" s="61"/>
      <c r="CK58" s="61"/>
    </row>
    <row r="59" spans="1:89" s="11" customFormat="1" ht="12.6" customHeight="1" x14ac:dyDescent="0.3">
      <c r="A59" s="12" t="str">
        <f>RIGHT(data!$C$97,3)</f>
        <v>125</v>
      </c>
      <c r="B59" s="208" t="str">
        <f>RIGHT(data!$C$96,4)</f>
        <v>2023</v>
      </c>
      <c r="C59" s="12" t="str">
        <f>data!BH$55</f>
        <v>8480</v>
      </c>
      <c r="D59" s="12" t="s">
        <v>1140</v>
      </c>
      <c r="E59" s="206">
        <f>ROUND(N(data!BH59), 0)</f>
        <v>0</v>
      </c>
      <c r="F59" s="308">
        <f>ROUND(N(data!BH60), 2)</f>
        <v>0</v>
      </c>
      <c r="G59" s="206">
        <f>ROUND(N(data!BH61), 0)</f>
        <v>0</v>
      </c>
      <c r="H59" s="206">
        <f>ROUND(N(data!BH62), 0)</f>
        <v>0</v>
      </c>
      <c r="I59" s="206">
        <f>ROUND(N(data!BH63), 0)</f>
        <v>0</v>
      </c>
      <c r="J59" s="206">
        <f>ROUND(N(data!BH64), 0)</f>
        <v>0</v>
      </c>
      <c r="K59" s="206">
        <f>ROUND(N(data!BH65), 0)</f>
        <v>0</v>
      </c>
      <c r="L59" s="206">
        <f>ROUND(N(data!BH66), 0)</f>
        <v>0</v>
      </c>
      <c r="M59" s="206">
        <f>ROUND(N(data!BH67), 0)</f>
        <v>0</v>
      </c>
      <c r="N59" s="206">
        <f>ROUND(N(data!BH68), 0)</f>
        <v>0</v>
      </c>
      <c r="O59" s="206">
        <f>ROUND(N(data!BH69), 0)</f>
        <v>0</v>
      </c>
      <c r="P59" s="206">
        <f>ROUND(N(data!BH70), 0)</f>
        <v>0</v>
      </c>
      <c r="Q59" s="206">
        <f>ROUND(N(data!BH71), 0)</f>
        <v>0</v>
      </c>
      <c r="R59" s="206">
        <f>ROUND(N(data!BH72), 0)</f>
        <v>0</v>
      </c>
      <c r="S59" s="206">
        <f>ROUND(N(data!BH73), 0)</f>
        <v>0</v>
      </c>
      <c r="T59" s="206">
        <f>ROUND(N(data!BH74), 0)</f>
        <v>0</v>
      </c>
      <c r="U59" s="206">
        <f>ROUND(N(data!BH75), 0)</f>
        <v>0</v>
      </c>
      <c r="V59" s="206">
        <f>ROUND(N(data!BH76), 0)</f>
        <v>0</v>
      </c>
      <c r="W59" s="206">
        <f>ROUND(N(data!BH77), 0)</f>
        <v>0</v>
      </c>
      <c r="X59" s="206">
        <f>ROUND(N(data!BH78), 0)</f>
        <v>0</v>
      </c>
      <c r="Y59" s="206">
        <f>ROUND(N(data!BH79), 0)</f>
        <v>0</v>
      </c>
      <c r="Z59" s="206">
        <f>ROUND(N(data!BH80), 0)</f>
        <v>0</v>
      </c>
      <c r="AA59" s="206">
        <f>ROUND(N(data!BH81), 0)</f>
        <v>0</v>
      </c>
      <c r="AB59" s="206">
        <f>ROUND(N(data!BH82), 0)</f>
        <v>0</v>
      </c>
      <c r="AC59" s="206">
        <f>ROUND(N(data!BH83), 0)</f>
        <v>0</v>
      </c>
      <c r="AD59" s="206">
        <f>ROUND(N(data!BH84), 0)</f>
        <v>0</v>
      </c>
      <c r="AE59" s="206">
        <f>ROUND(N(data!BH89), 0)</f>
        <v>0</v>
      </c>
      <c r="AF59" s="206">
        <f>ROUND(N(data!BH87), 0)</f>
        <v>0</v>
      </c>
      <c r="AG59" s="206">
        <f>ROUND(N(data!BH90), 0)</f>
        <v>0</v>
      </c>
      <c r="AH59" s="206">
        <f>ROUND(N(data!BH91), 0)</f>
        <v>0</v>
      </c>
      <c r="AI59" s="206">
        <f>ROUND(N(data!BH92), 0)</f>
        <v>0</v>
      </c>
      <c r="AJ59" s="206">
        <f>ROUND(N(data!BH93), 0)</f>
        <v>0</v>
      </c>
      <c r="AK59" s="308">
        <f>ROUND(N(data!BH94), 2)</f>
        <v>0</v>
      </c>
      <c r="AL59" s="61"/>
      <c r="AM59" s="61"/>
      <c r="AN59" s="61"/>
      <c r="AO59" s="61"/>
      <c r="AP59" s="61"/>
      <c r="AQ59" s="61"/>
      <c r="AR59" s="61"/>
      <c r="AS59" s="61"/>
      <c r="AT59" s="61"/>
      <c r="AU59" s="61"/>
      <c r="AV59" s="61"/>
      <c r="AW59" s="61"/>
      <c r="AX59" s="61"/>
      <c r="AY59" s="61"/>
      <c r="AZ59" s="61"/>
      <c r="BA59" s="61"/>
      <c r="BB59" s="61"/>
      <c r="BC59" s="61"/>
      <c r="BD59" s="61"/>
      <c r="BE59" s="61"/>
      <c r="BF59" s="61"/>
      <c r="BG59" s="61"/>
      <c r="BH59" s="61"/>
      <c r="BI59" s="61"/>
      <c r="BJ59" s="61"/>
      <c r="BK59" s="61"/>
      <c r="BL59" s="61"/>
      <c r="BM59" s="61"/>
      <c r="BN59" s="61"/>
      <c r="BO59" s="61"/>
      <c r="BP59" s="61"/>
      <c r="BQ59" s="61"/>
      <c r="BR59" s="61"/>
      <c r="BS59" s="61"/>
      <c r="BT59" s="61"/>
      <c r="BU59" s="61"/>
      <c r="BV59" s="61"/>
      <c r="BW59" s="61"/>
      <c r="BX59" s="61"/>
      <c r="BY59" s="61"/>
      <c r="BZ59" s="61"/>
      <c r="CA59" s="61"/>
      <c r="CB59" s="61"/>
      <c r="CC59" s="61"/>
      <c r="CD59" s="61"/>
      <c r="CE59" s="61"/>
      <c r="CF59" s="61"/>
      <c r="CG59" s="61"/>
      <c r="CH59" s="61"/>
      <c r="CI59" s="61"/>
      <c r="CJ59" s="61"/>
      <c r="CK59" s="61"/>
    </row>
    <row r="60" spans="1:89" s="11" customFormat="1" ht="12.6" customHeight="1" x14ac:dyDescent="0.3">
      <c r="A60" s="12" t="str">
        <f>RIGHT(data!$C$97,3)</f>
        <v>125</v>
      </c>
      <c r="B60" s="208" t="str">
        <f>RIGHT(data!$C$96,4)</f>
        <v>2023</v>
      </c>
      <c r="C60" s="12" t="str">
        <f>data!BI$55</f>
        <v>8490</v>
      </c>
      <c r="D60" s="12" t="s">
        <v>1140</v>
      </c>
      <c r="E60" s="206">
        <f>ROUND(N(data!BI59), 0)</f>
        <v>0</v>
      </c>
      <c r="F60" s="308">
        <f>ROUND(N(data!BI60), 2)</f>
        <v>0</v>
      </c>
      <c r="G60" s="206">
        <f>ROUND(N(data!BI61), 0)</f>
        <v>0</v>
      </c>
      <c r="H60" s="206">
        <f>ROUND(N(data!BI62), 0)</f>
        <v>0</v>
      </c>
      <c r="I60" s="206">
        <f>ROUND(N(data!BI63), 0)</f>
        <v>0</v>
      </c>
      <c r="J60" s="206">
        <f>ROUND(N(data!BI64), 0)</f>
        <v>0</v>
      </c>
      <c r="K60" s="206">
        <f>ROUND(N(data!BI65), 0)</f>
        <v>0</v>
      </c>
      <c r="L60" s="206">
        <f>ROUND(N(data!BI66), 0)</f>
        <v>0</v>
      </c>
      <c r="M60" s="206">
        <f>ROUND(N(data!BI67), 0)</f>
        <v>0</v>
      </c>
      <c r="N60" s="206">
        <f>ROUND(N(data!BI68), 0)</f>
        <v>0</v>
      </c>
      <c r="O60" s="206">
        <f>ROUND(N(data!BI69), 0)</f>
        <v>0</v>
      </c>
      <c r="P60" s="206">
        <f>ROUND(N(data!BI70), 0)</f>
        <v>0</v>
      </c>
      <c r="Q60" s="206">
        <f>ROUND(N(data!BI71), 0)</f>
        <v>0</v>
      </c>
      <c r="R60" s="206">
        <f>ROUND(N(data!BI72), 0)</f>
        <v>0</v>
      </c>
      <c r="S60" s="206">
        <f>ROUND(N(data!BI73), 0)</f>
        <v>0</v>
      </c>
      <c r="T60" s="206">
        <f>ROUND(N(data!BI74), 0)</f>
        <v>0</v>
      </c>
      <c r="U60" s="206">
        <f>ROUND(N(data!BI75), 0)</f>
        <v>0</v>
      </c>
      <c r="V60" s="206">
        <f>ROUND(N(data!BI76), 0)</f>
        <v>0</v>
      </c>
      <c r="W60" s="206">
        <f>ROUND(N(data!BI77), 0)</f>
        <v>0</v>
      </c>
      <c r="X60" s="206">
        <f>ROUND(N(data!BI78), 0)</f>
        <v>0</v>
      </c>
      <c r="Y60" s="206">
        <f>ROUND(N(data!BI79), 0)</f>
        <v>0</v>
      </c>
      <c r="Z60" s="206">
        <f>ROUND(N(data!BI80), 0)</f>
        <v>0</v>
      </c>
      <c r="AA60" s="206">
        <f>ROUND(N(data!BI81), 0)</f>
        <v>0</v>
      </c>
      <c r="AB60" s="206">
        <f>ROUND(N(data!BI82), 0)</f>
        <v>0</v>
      </c>
      <c r="AC60" s="206">
        <f>ROUND(N(data!BI83), 0)</f>
        <v>0</v>
      </c>
      <c r="AD60" s="206">
        <f>ROUND(N(data!BI84), 0)</f>
        <v>0</v>
      </c>
      <c r="AE60" s="206">
        <f>ROUND(N(data!BI89), 0)</f>
        <v>0</v>
      </c>
      <c r="AF60" s="206">
        <f>ROUND(N(data!BI87), 0)</f>
        <v>0</v>
      </c>
      <c r="AG60" s="206">
        <f>ROUND(N(data!BI90), 0)</f>
        <v>0</v>
      </c>
      <c r="AH60" s="206">
        <f>ROUND(N(data!BI91), 0)</f>
        <v>0</v>
      </c>
      <c r="AI60" s="206">
        <f>ROUND(N(data!BI92), 0)</f>
        <v>0</v>
      </c>
      <c r="AJ60" s="206">
        <f>ROUND(N(data!BI93), 0)</f>
        <v>0</v>
      </c>
      <c r="AK60" s="308">
        <f>ROUND(N(data!BI94), 2)</f>
        <v>0</v>
      </c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1"/>
      <c r="BK60" s="61"/>
      <c r="BL60" s="61"/>
      <c r="BM60" s="61"/>
      <c r="BN60" s="61"/>
      <c r="BO60" s="61"/>
      <c r="BP60" s="61"/>
      <c r="BQ60" s="61"/>
      <c r="BR60" s="61"/>
      <c r="BS60" s="61"/>
      <c r="BT60" s="61"/>
      <c r="BU60" s="61"/>
      <c r="BV60" s="61"/>
      <c r="BW60" s="61"/>
      <c r="BX60" s="61"/>
      <c r="BY60" s="61"/>
      <c r="BZ60" s="61"/>
      <c r="CA60" s="61"/>
      <c r="CB60" s="61"/>
      <c r="CC60" s="61"/>
      <c r="CD60" s="61"/>
      <c r="CE60" s="61"/>
      <c r="CF60" s="61"/>
      <c r="CG60" s="61"/>
      <c r="CH60" s="61"/>
      <c r="CI60" s="61"/>
      <c r="CJ60" s="61"/>
      <c r="CK60" s="61"/>
    </row>
    <row r="61" spans="1:89" s="11" customFormat="1" ht="12.6" customHeight="1" x14ac:dyDescent="0.3">
      <c r="A61" s="12" t="str">
        <f>RIGHT(data!$C$97,3)</f>
        <v>125</v>
      </c>
      <c r="B61" s="208" t="str">
        <f>RIGHT(data!$C$96,4)</f>
        <v>2023</v>
      </c>
      <c r="C61" s="12" t="str">
        <f>data!BJ$55</f>
        <v>8510</v>
      </c>
      <c r="D61" s="12" t="s">
        <v>1140</v>
      </c>
      <c r="E61" s="206">
        <f>ROUND(N(data!BJ59), 0)</f>
        <v>0</v>
      </c>
      <c r="F61" s="308">
        <f>ROUND(N(data!BJ60), 2)</f>
        <v>0</v>
      </c>
      <c r="G61" s="206">
        <f>ROUND(N(data!BJ61), 0)</f>
        <v>0</v>
      </c>
      <c r="H61" s="206">
        <f>ROUND(N(data!BJ62), 0)</f>
        <v>0</v>
      </c>
      <c r="I61" s="206">
        <f>ROUND(N(data!BJ63), 0)</f>
        <v>0</v>
      </c>
      <c r="J61" s="206">
        <f>ROUND(N(data!BJ64), 0)</f>
        <v>0</v>
      </c>
      <c r="K61" s="206">
        <f>ROUND(N(data!BJ65), 0)</f>
        <v>0</v>
      </c>
      <c r="L61" s="206">
        <f>ROUND(N(data!BJ66), 0)</f>
        <v>0</v>
      </c>
      <c r="M61" s="206">
        <f>ROUND(N(data!BJ67), 0)</f>
        <v>0</v>
      </c>
      <c r="N61" s="206">
        <f>ROUND(N(data!BJ68), 0)</f>
        <v>0</v>
      </c>
      <c r="O61" s="206">
        <f>ROUND(N(data!BJ69), 0)</f>
        <v>0</v>
      </c>
      <c r="P61" s="206">
        <f>ROUND(N(data!BJ70), 0)</f>
        <v>0</v>
      </c>
      <c r="Q61" s="206">
        <f>ROUND(N(data!BJ71), 0)</f>
        <v>0</v>
      </c>
      <c r="R61" s="206">
        <f>ROUND(N(data!BJ72), 0)</f>
        <v>0</v>
      </c>
      <c r="S61" s="206">
        <f>ROUND(N(data!BJ73), 0)</f>
        <v>0</v>
      </c>
      <c r="T61" s="206">
        <f>ROUND(N(data!BJ74), 0)</f>
        <v>0</v>
      </c>
      <c r="U61" s="206">
        <f>ROUND(N(data!BJ75), 0)</f>
        <v>0</v>
      </c>
      <c r="V61" s="206">
        <f>ROUND(N(data!BJ76), 0)</f>
        <v>0</v>
      </c>
      <c r="W61" s="206">
        <f>ROUND(N(data!BJ77), 0)</f>
        <v>0</v>
      </c>
      <c r="X61" s="206">
        <f>ROUND(N(data!BJ78), 0)</f>
        <v>0</v>
      </c>
      <c r="Y61" s="206">
        <f>ROUND(N(data!BJ79), 0)</f>
        <v>0</v>
      </c>
      <c r="Z61" s="206">
        <f>ROUND(N(data!BJ80), 0)</f>
        <v>0</v>
      </c>
      <c r="AA61" s="206">
        <f>ROUND(N(data!BJ81), 0)</f>
        <v>0</v>
      </c>
      <c r="AB61" s="206">
        <f>ROUND(N(data!BJ82), 0)</f>
        <v>0</v>
      </c>
      <c r="AC61" s="206">
        <f>ROUND(N(data!BJ83), 0)</f>
        <v>0</v>
      </c>
      <c r="AD61" s="206">
        <f>ROUND(N(data!BJ84), 0)</f>
        <v>0</v>
      </c>
      <c r="AE61" s="206">
        <f>ROUND(N(data!BJ89), 0)</f>
        <v>0</v>
      </c>
      <c r="AF61" s="206">
        <f>ROUND(N(data!BJ87), 0)</f>
        <v>0</v>
      </c>
      <c r="AG61" s="206">
        <f>ROUND(N(data!BJ90), 0)</f>
        <v>0</v>
      </c>
      <c r="AH61" s="206">
        <f>ROUND(N(data!BJ91), 0)</f>
        <v>0</v>
      </c>
      <c r="AI61" s="206">
        <f>ROUND(N(data!BJ92), 0)</f>
        <v>0</v>
      </c>
      <c r="AJ61" s="206">
        <f>ROUND(N(data!BJ93), 0)</f>
        <v>0</v>
      </c>
      <c r="AK61" s="308">
        <f>ROUND(N(data!BJ94), 2)</f>
        <v>0</v>
      </c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1"/>
      <c r="BK61" s="61"/>
      <c r="BL61" s="61"/>
      <c r="BM61" s="61"/>
      <c r="BN61" s="61"/>
      <c r="BO61" s="61"/>
      <c r="BP61" s="61"/>
      <c r="BQ61" s="61"/>
      <c r="BR61" s="61"/>
      <c r="BS61" s="61"/>
      <c r="BT61" s="61"/>
      <c r="BU61" s="61"/>
      <c r="BV61" s="61"/>
      <c r="BW61" s="61"/>
      <c r="BX61" s="61"/>
      <c r="BY61" s="61"/>
      <c r="BZ61" s="61"/>
      <c r="CA61" s="61"/>
      <c r="CB61" s="61"/>
      <c r="CC61" s="61"/>
      <c r="CD61" s="61"/>
      <c r="CE61" s="61"/>
      <c r="CF61" s="61"/>
      <c r="CG61" s="61"/>
      <c r="CH61" s="61"/>
      <c r="CI61" s="61"/>
      <c r="CJ61" s="61"/>
      <c r="CK61" s="61"/>
    </row>
    <row r="62" spans="1:89" s="11" customFormat="1" ht="12.6" customHeight="1" x14ac:dyDescent="0.3">
      <c r="A62" s="12" t="str">
        <f>RIGHT(data!$C$97,3)</f>
        <v>125</v>
      </c>
      <c r="B62" s="208" t="str">
        <f>RIGHT(data!$C$96,4)</f>
        <v>2023</v>
      </c>
      <c r="C62" s="12" t="str">
        <f>data!BK$55</f>
        <v>8530</v>
      </c>
      <c r="D62" s="12" t="s">
        <v>1140</v>
      </c>
      <c r="E62" s="206">
        <f>ROUND(N(data!BK59), 0)</f>
        <v>0</v>
      </c>
      <c r="F62" s="308">
        <f>ROUND(N(data!BK60), 2)</f>
        <v>4.07</v>
      </c>
      <c r="G62" s="206">
        <f>ROUND(N(data!BK61), 0)</f>
        <v>206987</v>
      </c>
      <c r="H62" s="206">
        <f>ROUND(N(data!BK62), 0)</f>
        <v>51346</v>
      </c>
      <c r="I62" s="206">
        <f>ROUND(N(data!BK63), 0)</f>
        <v>41353</v>
      </c>
      <c r="J62" s="206">
        <f>ROUND(N(data!BK64), 0)</f>
        <v>4928</v>
      </c>
      <c r="K62" s="206">
        <f>ROUND(N(data!BK65), 0)</f>
        <v>0</v>
      </c>
      <c r="L62" s="206">
        <f>ROUND(N(data!BK66), 0)</f>
        <v>27543</v>
      </c>
      <c r="M62" s="206">
        <f>ROUND(N(data!BK67), 0)</f>
        <v>0</v>
      </c>
      <c r="N62" s="206">
        <f>ROUND(N(data!BK68), 0)</f>
        <v>0</v>
      </c>
      <c r="O62" s="206">
        <f>ROUND(N(data!BK69), 0)</f>
        <v>-2753</v>
      </c>
      <c r="P62" s="206">
        <f>ROUND(N(data!BK70), 0)</f>
        <v>0</v>
      </c>
      <c r="Q62" s="206">
        <f>ROUND(N(data!BK71), 0)</f>
        <v>0</v>
      </c>
      <c r="R62" s="206">
        <f>ROUND(N(data!BK72), 0)</f>
        <v>0</v>
      </c>
      <c r="S62" s="206">
        <f>ROUND(N(data!BK73), 0)</f>
        <v>0</v>
      </c>
      <c r="T62" s="206">
        <f>ROUND(N(data!BK74), 0)</f>
        <v>0</v>
      </c>
      <c r="U62" s="206">
        <f>ROUND(N(data!BK75), 0)</f>
        <v>0</v>
      </c>
      <c r="V62" s="206">
        <f>ROUND(N(data!BK76), 0)</f>
        <v>0</v>
      </c>
      <c r="W62" s="206">
        <f>ROUND(N(data!BK77), 0)</f>
        <v>0</v>
      </c>
      <c r="X62" s="206">
        <f>ROUND(N(data!BK78), 0)</f>
        <v>0</v>
      </c>
      <c r="Y62" s="206">
        <f>ROUND(N(data!BK79), 0)</f>
        <v>0</v>
      </c>
      <c r="Z62" s="206">
        <f>ROUND(N(data!BK80), 0)</f>
        <v>0</v>
      </c>
      <c r="AA62" s="206">
        <f>ROUND(N(data!BK81), 0)</f>
        <v>0</v>
      </c>
      <c r="AB62" s="206">
        <f>ROUND(N(data!BK82), 0)</f>
        <v>0</v>
      </c>
      <c r="AC62" s="206">
        <f>ROUND(N(data!BK83), 0)</f>
        <v>-2753</v>
      </c>
      <c r="AD62" s="206">
        <f>ROUND(N(data!BK84), 0)</f>
        <v>0</v>
      </c>
      <c r="AE62" s="206">
        <f>ROUND(N(data!BK89), 0)</f>
        <v>0</v>
      </c>
      <c r="AF62" s="206">
        <f>ROUND(N(data!BK87), 0)</f>
        <v>0</v>
      </c>
      <c r="AG62" s="206">
        <f>ROUND(N(data!BK90), 0)</f>
        <v>0</v>
      </c>
      <c r="AH62" s="206">
        <f>ROUND(N(data!BK91), 0)</f>
        <v>0</v>
      </c>
      <c r="AI62" s="206">
        <f>ROUND(N(data!BK92), 0)</f>
        <v>276</v>
      </c>
      <c r="AJ62" s="206">
        <f>ROUND(N(data!BK93), 0)</f>
        <v>0</v>
      </c>
      <c r="AK62" s="308">
        <f>ROUND(N(data!BK94), 2)</f>
        <v>0</v>
      </c>
      <c r="AL62" s="61"/>
      <c r="AM62" s="61"/>
      <c r="AN62" s="61"/>
      <c r="AO62" s="61"/>
      <c r="AP62" s="61"/>
      <c r="AQ62" s="61"/>
      <c r="AR62" s="61"/>
      <c r="AS62" s="61"/>
      <c r="AT62" s="61"/>
      <c r="AU62" s="61"/>
      <c r="AV62" s="61"/>
      <c r="AW62" s="61"/>
      <c r="AX62" s="61"/>
      <c r="AY62" s="61"/>
      <c r="AZ62" s="61"/>
      <c r="BA62" s="61"/>
      <c r="BB62" s="61"/>
      <c r="BC62" s="61"/>
      <c r="BD62" s="61"/>
      <c r="BE62" s="61"/>
      <c r="BF62" s="61"/>
      <c r="BG62" s="61"/>
      <c r="BH62" s="61"/>
      <c r="BI62" s="61"/>
      <c r="BJ62" s="61"/>
      <c r="BK62" s="61"/>
      <c r="BL62" s="61"/>
      <c r="BM62" s="61"/>
      <c r="BN62" s="61"/>
      <c r="BO62" s="61"/>
      <c r="BP62" s="61"/>
      <c r="BQ62" s="61"/>
      <c r="BR62" s="61"/>
      <c r="BS62" s="61"/>
      <c r="BT62" s="61"/>
      <c r="BU62" s="61"/>
      <c r="BV62" s="61"/>
      <c r="BW62" s="61"/>
      <c r="BX62" s="61"/>
      <c r="BY62" s="61"/>
      <c r="BZ62" s="61"/>
      <c r="CA62" s="61"/>
      <c r="CB62" s="61"/>
      <c r="CC62" s="61"/>
      <c r="CD62" s="61"/>
      <c r="CE62" s="61"/>
      <c r="CF62" s="61"/>
      <c r="CG62" s="61"/>
      <c r="CH62" s="61"/>
      <c r="CI62" s="61"/>
      <c r="CJ62" s="61"/>
      <c r="CK62" s="61"/>
    </row>
    <row r="63" spans="1:89" s="11" customFormat="1" ht="12.6" customHeight="1" x14ac:dyDescent="0.3">
      <c r="A63" s="12" t="str">
        <f>RIGHT(data!$C$97,3)</f>
        <v>125</v>
      </c>
      <c r="B63" s="208" t="str">
        <f>RIGHT(data!$C$96,4)</f>
        <v>2023</v>
      </c>
      <c r="C63" s="12" t="str">
        <f>data!BL$55</f>
        <v>8560</v>
      </c>
      <c r="D63" s="12" t="s">
        <v>1140</v>
      </c>
      <c r="E63" s="206">
        <f>ROUND(N(data!BL59), 0)</f>
        <v>0</v>
      </c>
      <c r="F63" s="308">
        <f>ROUND(N(data!BL60), 2)</f>
        <v>5.96</v>
      </c>
      <c r="G63" s="206">
        <f>ROUND(N(data!BL61), 0)</f>
        <v>291529</v>
      </c>
      <c r="H63" s="206">
        <f>ROUND(N(data!BL62), 0)</f>
        <v>72566</v>
      </c>
      <c r="I63" s="206">
        <f>ROUND(N(data!BL63), 0)</f>
        <v>0</v>
      </c>
      <c r="J63" s="206">
        <f>ROUND(N(data!BL64), 0)</f>
        <v>10482</v>
      </c>
      <c r="K63" s="206">
        <f>ROUND(N(data!BL65), 0)</f>
        <v>0</v>
      </c>
      <c r="L63" s="206">
        <f>ROUND(N(data!BL66), 0)</f>
        <v>7504</v>
      </c>
      <c r="M63" s="206">
        <f>ROUND(N(data!BL67), 0)</f>
        <v>0</v>
      </c>
      <c r="N63" s="206">
        <f>ROUND(N(data!BL68), 0)</f>
        <v>0</v>
      </c>
      <c r="O63" s="206">
        <f>ROUND(N(data!BL69), 0)</f>
        <v>56703</v>
      </c>
      <c r="P63" s="206">
        <f>ROUND(N(data!BL70), 0)</f>
        <v>0</v>
      </c>
      <c r="Q63" s="206">
        <f>ROUND(N(data!BL71), 0)</f>
        <v>0</v>
      </c>
      <c r="R63" s="206">
        <f>ROUND(N(data!BL72), 0)</f>
        <v>0</v>
      </c>
      <c r="S63" s="206">
        <f>ROUND(N(data!BL73), 0)</f>
        <v>0</v>
      </c>
      <c r="T63" s="206">
        <f>ROUND(N(data!BL74), 0)</f>
        <v>0</v>
      </c>
      <c r="U63" s="206">
        <f>ROUND(N(data!BL75), 0)</f>
        <v>0</v>
      </c>
      <c r="V63" s="206">
        <f>ROUND(N(data!BL76), 0)</f>
        <v>0</v>
      </c>
      <c r="W63" s="206">
        <f>ROUND(N(data!BL77), 0)</f>
        <v>0</v>
      </c>
      <c r="X63" s="206">
        <f>ROUND(N(data!BL78), 0)</f>
        <v>0</v>
      </c>
      <c r="Y63" s="206">
        <f>ROUND(N(data!BL79), 0)</f>
        <v>0</v>
      </c>
      <c r="Z63" s="206">
        <f>ROUND(N(data!BL80), 0)</f>
        <v>372</v>
      </c>
      <c r="AA63" s="206">
        <f>ROUND(N(data!BL81), 0)</f>
        <v>0</v>
      </c>
      <c r="AB63" s="206">
        <f>ROUND(N(data!BL82), 0)</f>
        <v>0</v>
      </c>
      <c r="AC63" s="206">
        <f>ROUND(N(data!BL83), 0)</f>
        <v>56330</v>
      </c>
      <c r="AD63" s="206">
        <f>ROUND(N(data!BL84), 0)</f>
        <v>0</v>
      </c>
      <c r="AE63" s="206">
        <f>ROUND(N(data!BL89), 0)</f>
        <v>0</v>
      </c>
      <c r="AF63" s="206">
        <f>ROUND(N(data!BL87), 0)</f>
        <v>0</v>
      </c>
      <c r="AG63" s="206">
        <f>ROUND(N(data!BL90), 0)</f>
        <v>0</v>
      </c>
      <c r="AH63" s="206">
        <f>ROUND(N(data!BL91), 0)</f>
        <v>0</v>
      </c>
      <c r="AI63" s="206">
        <f>ROUND(N(data!BL92), 0)</f>
        <v>276</v>
      </c>
      <c r="AJ63" s="206">
        <f>ROUND(N(data!BL93), 0)</f>
        <v>0</v>
      </c>
      <c r="AK63" s="308">
        <f>ROUND(N(data!BL94), 2)</f>
        <v>0</v>
      </c>
      <c r="AL63" s="61"/>
      <c r="AM63" s="61"/>
      <c r="AN63" s="61"/>
      <c r="AO63" s="61"/>
      <c r="AP63" s="61"/>
      <c r="AQ63" s="61"/>
      <c r="AR63" s="61"/>
      <c r="AS63" s="61"/>
      <c r="AT63" s="61"/>
      <c r="AU63" s="61"/>
      <c r="AV63" s="61"/>
      <c r="AW63" s="61"/>
      <c r="AX63" s="61"/>
      <c r="AY63" s="61"/>
      <c r="AZ63" s="61"/>
      <c r="BA63" s="61"/>
      <c r="BB63" s="61"/>
      <c r="BC63" s="61"/>
      <c r="BD63" s="61"/>
      <c r="BE63" s="61"/>
      <c r="BF63" s="61"/>
      <c r="BG63" s="61"/>
      <c r="BH63" s="61"/>
      <c r="BI63" s="61"/>
      <c r="BJ63" s="61"/>
      <c r="BK63" s="61"/>
      <c r="BL63" s="61"/>
      <c r="BM63" s="61"/>
      <c r="BN63" s="61"/>
      <c r="BO63" s="61"/>
      <c r="BP63" s="61"/>
      <c r="BQ63" s="61"/>
      <c r="BR63" s="61"/>
      <c r="BS63" s="61"/>
      <c r="BT63" s="61"/>
      <c r="BU63" s="61"/>
      <c r="BV63" s="61"/>
      <c r="BW63" s="61"/>
      <c r="BX63" s="61"/>
      <c r="BY63" s="61"/>
      <c r="BZ63" s="61"/>
      <c r="CA63" s="61"/>
      <c r="CB63" s="61"/>
      <c r="CC63" s="61"/>
      <c r="CD63" s="61"/>
      <c r="CE63" s="61"/>
      <c r="CF63" s="61"/>
      <c r="CG63" s="61"/>
      <c r="CH63" s="61"/>
      <c r="CI63" s="61"/>
      <c r="CJ63" s="61"/>
      <c r="CK63" s="61"/>
    </row>
    <row r="64" spans="1:89" s="11" customFormat="1" ht="12.6" customHeight="1" x14ac:dyDescent="0.3">
      <c r="A64" s="12" t="str">
        <f>RIGHT(data!$C$97,3)</f>
        <v>125</v>
      </c>
      <c r="B64" s="208" t="str">
        <f>RIGHT(data!$C$96,4)</f>
        <v>2023</v>
      </c>
      <c r="C64" s="12" t="str">
        <f>data!BM$55</f>
        <v>8590</v>
      </c>
      <c r="D64" s="12" t="s">
        <v>1140</v>
      </c>
      <c r="E64" s="206">
        <f>ROUND(N(data!BM59), 0)</f>
        <v>0</v>
      </c>
      <c r="F64" s="308">
        <f>ROUND(N(data!BM60), 2)</f>
        <v>3.21</v>
      </c>
      <c r="G64" s="206">
        <f>ROUND(N(data!BM61), 0)</f>
        <v>289884</v>
      </c>
      <c r="H64" s="206">
        <f>ROUND(N(data!BM62), 0)</f>
        <v>73149</v>
      </c>
      <c r="I64" s="206">
        <f>ROUND(N(data!BM63), 0)</f>
        <v>110817</v>
      </c>
      <c r="J64" s="206">
        <f>ROUND(N(data!BM64), 0)</f>
        <v>2808</v>
      </c>
      <c r="K64" s="206">
        <f>ROUND(N(data!BM65), 0)</f>
        <v>0</v>
      </c>
      <c r="L64" s="206">
        <f>ROUND(N(data!BM66), 0)</f>
        <v>956960</v>
      </c>
      <c r="M64" s="206">
        <f>ROUND(N(data!BM67), 0)</f>
        <v>0</v>
      </c>
      <c r="N64" s="206">
        <f>ROUND(N(data!BM68), 0)</f>
        <v>0</v>
      </c>
      <c r="O64" s="206">
        <f>ROUND(N(data!BM69), 0)</f>
        <v>109649</v>
      </c>
      <c r="P64" s="206">
        <f>ROUND(N(data!BM70), 0)</f>
        <v>0</v>
      </c>
      <c r="Q64" s="206">
        <f>ROUND(N(data!BM71), 0)</f>
        <v>0</v>
      </c>
      <c r="R64" s="206">
        <f>ROUND(N(data!BM72), 0)</f>
        <v>0</v>
      </c>
      <c r="S64" s="206">
        <f>ROUND(N(data!BM73), 0)</f>
        <v>0</v>
      </c>
      <c r="T64" s="206">
        <f>ROUND(N(data!BM74), 0)</f>
        <v>0</v>
      </c>
      <c r="U64" s="206">
        <f>ROUND(N(data!BM75), 0)</f>
        <v>0</v>
      </c>
      <c r="V64" s="206">
        <f>ROUND(N(data!BM76), 0)</f>
        <v>0</v>
      </c>
      <c r="W64" s="206">
        <f>ROUND(N(data!BM77), 0)</f>
        <v>0</v>
      </c>
      <c r="X64" s="206">
        <f>ROUND(N(data!BM78), 0)</f>
        <v>0</v>
      </c>
      <c r="Y64" s="206">
        <f>ROUND(N(data!BM79), 0)</f>
        <v>0</v>
      </c>
      <c r="Z64" s="206">
        <f>ROUND(N(data!BM80), 0)</f>
        <v>0</v>
      </c>
      <c r="AA64" s="206">
        <f>ROUND(N(data!BM81), 0)</f>
        <v>0</v>
      </c>
      <c r="AB64" s="206">
        <f>ROUND(N(data!BM82), 0)</f>
        <v>0</v>
      </c>
      <c r="AC64" s="206">
        <f>ROUND(N(data!BM83), 0)</f>
        <v>109649</v>
      </c>
      <c r="AD64" s="206">
        <f>ROUND(N(data!BM84), 0)</f>
        <v>0</v>
      </c>
      <c r="AE64" s="206">
        <f>ROUND(N(data!BM89), 0)</f>
        <v>0</v>
      </c>
      <c r="AF64" s="206">
        <f>ROUND(N(data!BM87), 0)</f>
        <v>0</v>
      </c>
      <c r="AG64" s="206">
        <f>ROUND(N(data!BM90), 0)</f>
        <v>0</v>
      </c>
      <c r="AH64" s="206">
        <f>ROUND(N(data!BM91), 0)</f>
        <v>0</v>
      </c>
      <c r="AI64" s="206">
        <f>ROUND(N(data!BM92), 0)</f>
        <v>138</v>
      </c>
      <c r="AJ64" s="206">
        <f>ROUND(N(data!BM93), 0)</f>
        <v>0</v>
      </c>
      <c r="AK64" s="308">
        <f>ROUND(N(data!BM94), 2)</f>
        <v>0</v>
      </c>
      <c r="AL64" s="61"/>
      <c r="AM64" s="61"/>
      <c r="AN64" s="61"/>
      <c r="AO64" s="61"/>
      <c r="AP64" s="61"/>
      <c r="AQ64" s="61"/>
      <c r="AR64" s="61"/>
      <c r="AS64" s="61"/>
      <c r="AT64" s="61"/>
      <c r="AU64" s="61"/>
      <c r="AV64" s="61"/>
      <c r="AW64" s="61"/>
      <c r="AX64" s="61"/>
      <c r="AY64" s="61"/>
      <c r="AZ64" s="61"/>
      <c r="BA64" s="61"/>
      <c r="BB64" s="61"/>
      <c r="BC64" s="61"/>
      <c r="BD64" s="61"/>
      <c r="BE64" s="61"/>
      <c r="BF64" s="61"/>
      <c r="BG64" s="61"/>
      <c r="BH64" s="61"/>
      <c r="BI64" s="61"/>
      <c r="BJ64" s="61"/>
      <c r="BK64" s="61"/>
      <c r="BL64" s="61"/>
      <c r="BM64" s="61"/>
      <c r="BN64" s="61"/>
      <c r="BO64" s="61"/>
      <c r="BP64" s="61"/>
      <c r="BQ64" s="61"/>
      <c r="BR64" s="61"/>
      <c r="BS64" s="61"/>
      <c r="BT64" s="61"/>
      <c r="BU64" s="61"/>
      <c r="BV64" s="61"/>
      <c r="BW64" s="61"/>
      <c r="BX64" s="61"/>
      <c r="BY64" s="61"/>
      <c r="BZ64" s="61"/>
      <c r="CA64" s="61"/>
      <c r="CB64" s="61"/>
      <c r="CC64" s="61"/>
      <c r="CD64" s="61"/>
      <c r="CE64" s="61"/>
      <c r="CF64" s="61"/>
      <c r="CG64" s="61"/>
      <c r="CH64" s="61"/>
      <c r="CI64" s="61"/>
      <c r="CJ64" s="61"/>
      <c r="CK64" s="61"/>
    </row>
    <row r="65" spans="1:89" s="11" customFormat="1" ht="12.6" customHeight="1" x14ac:dyDescent="0.3">
      <c r="A65" s="12" t="str">
        <f>RIGHT(data!$C$97,3)</f>
        <v>125</v>
      </c>
      <c r="B65" s="208" t="str">
        <f>RIGHT(data!$C$96,4)</f>
        <v>2023</v>
      </c>
      <c r="C65" s="12" t="str">
        <f>data!BN$55</f>
        <v>8610</v>
      </c>
      <c r="D65" s="12" t="s">
        <v>1140</v>
      </c>
      <c r="E65" s="206">
        <f>ROUND(N(data!BN59), 0)</f>
        <v>0</v>
      </c>
      <c r="F65" s="308">
        <f>ROUND(N(data!BN60), 2)</f>
        <v>6.72</v>
      </c>
      <c r="G65" s="206">
        <f>ROUND(N(data!BN61), 0)</f>
        <v>647419</v>
      </c>
      <c r="H65" s="206">
        <f>ROUND(N(data!BN62), 0)</f>
        <v>159632</v>
      </c>
      <c r="I65" s="206">
        <f>ROUND(N(data!BN63), 0)</f>
        <v>2220</v>
      </c>
      <c r="J65" s="206">
        <f>ROUND(N(data!BN64), 0)</f>
        <v>13506</v>
      </c>
      <c r="K65" s="206">
        <f>ROUND(N(data!BN65), 0)</f>
        <v>0</v>
      </c>
      <c r="L65" s="206">
        <f>ROUND(N(data!BN66), 0)</f>
        <v>270488</v>
      </c>
      <c r="M65" s="206">
        <f>ROUND(N(data!BN67), 0)</f>
        <v>37765</v>
      </c>
      <c r="N65" s="206">
        <f>ROUND(N(data!BN68), 0)</f>
        <v>0</v>
      </c>
      <c r="O65" s="206">
        <f>ROUND(N(data!BN69), 0)</f>
        <v>76382</v>
      </c>
      <c r="P65" s="206">
        <f>ROUND(N(data!BN70), 0)</f>
        <v>0</v>
      </c>
      <c r="Q65" s="206">
        <f>ROUND(N(data!BN71), 0)</f>
        <v>0</v>
      </c>
      <c r="R65" s="206">
        <f>ROUND(N(data!BN72), 0)</f>
        <v>0</v>
      </c>
      <c r="S65" s="206">
        <f>ROUND(N(data!BN73), 0)</f>
        <v>0</v>
      </c>
      <c r="T65" s="206">
        <f>ROUND(N(data!BN74), 0)</f>
        <v>0</v>
      </c>
      <c r="U65" s="206">
        <f>ROUND(N(data!BN75), 0)</f>
        <v>0</v>
      </c>
      <c r="V65" s="206">
        <f>ROUND(N(data!BN76), 0)</f>
        <v>0</v>
      </c>
      <c r="W65" s="206">
        <f>ROUND(N(data!BN77), 0)</f>
        <v>0</v>
      </c>
      <c r="X65" s="206">
        <f>ROUND(N(data!BN78), 0)</f>
        <v>0</v>
      </c>
      <c r="Y65" s="206">
        <f>ROUND(N(data!BN79), 0)</f>
        <v>0</v>
      </c>
      <c r="Z65" s="206">
        <f>ROUND(N(data!BN80), 0)</f>
        <v>7637</v>
      </c>
      <c r="AA65" s="206">
        <f>ROUND(N(data!BN81), 0)</f>
        <v>0</v>
      </c>
      <c r="AB65" s="206">
        <f>ROUND(N(data!BN82), 0)</f>
        <v>0</v>
      </c>
      <c r="AC65" s="206">
        <f>ROUND(N(data!BN83), 0)</f>
        <v>68745</v>
      </c>
      <c r="AD65" s="206">
        <f>ROUND(N(data!BN84), 0)</f>
        <v>0</v>
      </c>
      <c r="AE65" s="206">
        <f>ROUND(N(data!BN89), 0)</f>
        <v>0</v>
      </c>
      <c r="AF65" s="206">
        <f>ROUND(N(data!BN87), 0)</f>
        <v>0</v>
      </c>
      <c r="AG65" s="206">
        <f>ROUND(N(data!BN90), 0)</f>
        <v>1926</v>
      </c>
      <c r="AH65" s="206">
        <f>ROUND(N(data!BN91), 0)</f>
        <v>0</v>
      </c>
      <c r="AI65" s="206">
        <f>ROUND(N(data!BN92), 0)</f>
        <v>0</v>
      </c>
      <c r="AJ65" s="206">
        <f>ROUND(N(data!BN93), 0)</f>
        <v>0</v>
      </c>
      <c r="AK65" s="308">
        <f>ROUND(N(data!BN94), 2)</f>
        <v>0</v>
      </c>
      <c r="AL65" s="61"/>
      <c r="AM65" s="61"/>
      <c r="AN65" s="61"/>
      <c r="AO65" s="61"/>
      <c r="AP65" s="61"/>
      <c r="AQ65" s="61"/>
      <c r="AR65" s="61"/>
      <c r="AS65" s="61"/>
      <c r="AT65" s="61"/>
      <c r="AU65" s="61"/>
      <c r="AV65" s="61"/>
      <c r="AW65" s="61"/>
      <c r="AX65" s="61"/>
      <c r="AY65" s="61"/>
      <c r="AZ65" s="61"/>
      <c r="BA65" s="61"/>
      <c r="BB65" s="61"/>
      <c r="BC65" s="61"/>
      <c r="BD65" s="61"/>
      <c r="BE65" s="61"/>
      <c r="BF65" s="61"/>
      <c r="BG65" s="61"/>
      <c r="BH65" s="61"/>
      <c r="BI65" s="61"/>
      <c r="BJ65" s="61"/>
      <c r="BK65" s="61"/>
      <c r="BL65" s="61"/>
      <c r="BM65" s="61"/>
      <c r="BN65" s="61"/>
      <c r="BO65" s="61"/>
      <c r="BP65" s="61"/>
      <c r="BQ65" s="61"/>
      <c r="BR65" s="61"/>
      <c r="BS65" s="61"/>
      <c r="BT65" s="61"/>
      <c r="BU65" s="61"/>
      <c r="BV65" s="61"/>
      <c r="BW65" s="61"/>
      <c r="BX65" s="61"/>
      <c r="BY65" s="61"/>
      <c r="BZ65" s="61"/>
      <c r="CA65" s="61"/>
      <c r="CB65" s="61"/>
      <c r="CC65" s="61"/>
      <c r="CD65" s="61"/>
      <c r="CE65" s="61"/>
      <c r="CF65" s="61"/>
      <c r="CG65" s="61"/>
      <c r="CH65" s="61"/>
      <c r="CI65" s="61"/>
      <c r="CJ65" s="61"/>
      <c r="CK65" s="61"/>
    </row>
    <row r="66" spans="1:89" s="11" customFormat="1" ht="12.6" customHeight="1" x14ac:dyDescent="0.3">
      <c r="A66" s="12" t="str">
        <f>RIGHT(data!$C$97,3)</f>
        <v>125</v>
      </c>
      <c r="B66" s="208" t="str">
        <f>RIGHT(data!$C$96,4)</f>
        <v>2023</v>
      </c>
      <c r="C66" s="12" t="str">
        <f>data!BO$55</f>
        <v>8620</v>
      </c>
      <c r="D66" s="12" t="s">
        <v>1140</v>
      </c>
      <c r="E66" s="206">
        <f>ROUND(N(data!BO59), 0)</f>
        <v>0</v>
      </c>
      <c r="F66" s="308">
        <f>ROUND(N(data!BO60), 2)</f>
        <v>0</v>
      </c>
      <c r="G66" s="206">
        <f>ROUND(N(data!BO61), 0)</f>
        <v>0</v>
      </c>
      <c r="H66" s="206">
        <f>ROUND(N(data!BO62), 0)</f>
        <v>0</v>
      </c>
      <c r="I66" s="206">
        <f>ROUND(N(data!BO63), 0)</f>
        <v>0</v>
      </c>
      <c r="J66" s="206">
        <f>ROUND(N(data!BO64), 0)</f>
        <v>0</v>
      </c>
      <c r="K66" s="206">
        <f>ROUND(N(data!BO65), 0)</f>
        <v>0</v>
      </c>
      <c r="L66" s="206">
        <f>ROUND(N(data!BO66), 0)</f>
        <v>0</v>
      </c>
      <c r="M66" s="206">
        <f>ROUND(N(data!BO67), 0)</f>
        <v>0</v>
      </c>
      <c r="N66" s="206">
        <f>ROUND(N(data!BO68), 0)</f>
        <v>0</v>
      </c>
      <c r="O66" s="206">
        <f>ROUND(N(data!BO69), 0)</f>
        <v>0</v>
      </c>
      <c r="P66" s="206">
        <f>ROUND(N(data!BO70), 0)</f>
        <v>0</v>
      </c>
      <c r="Q66" s="206">
        <f>ROUND(N(data!BO71), 0)</f>
        <v>0</v>
      </c>
      <c r="R66" s="206">
        <f>ROUND(N(data!BO72), 0)</f>
        <v>0</v>
      </c>
      <c r="S66" s="206">
        <f>ROUND(N(data!BO73), 0)</f>
        <v>0</v>
      </c>
      <c r="T66" s="206">
        <f>ROUND(N(data!BO74), 0)</f>
        <v>0</v>
      </c>
      <c r="U66" s="206">
        <f>ROUND(N(data!BO75), 0)</f>
        <v>0</v>
      </c>
      <c r="V66" s="206">
        <f>ROUND(N(data!BO76), 0)</f>
        <v>0</v>
      </c>
      <c r="W66" s="206">
        <f>ROUND(N(data!BO77), 0)</f>
        <v>0</v>
      </c>
      <c r="X66" s="206">
        <f>ROUND(N(data!BO78), 0)</f>
        <v>0</v>
      </c>
      <c r="Y66" s="206">
        <f>ROUND(N(data!BO79), 0)</f>
        <v>0</v>
      </c>
      <c r="Z66" s="206">
        <f>ROUND(N(data!BO80), 0)</f>
        <v>0</v>
      </c>
      <c r="AA66" s="206">
        <f>ROUND(N(data!BO81), 0)</f>
        <v>0</v>
      </c>
      <c r="AB66" s="206">
        <f>ROUND(N(data!BO82), 0)</f>
        <v>0</v>
      </c>
      <c r="AC66" s="206">
        <f>ROUND(N(data!BO83), 0)</f>
        <v>0</v>
      </c>
      <c r="AD66" s="206">
        <f>ROUND(N(data!BO84), 0)</f>
        <v>0</v>
      </c>
      <c r="AE66" s="206">
        <f>ROUND(N(data!BO89), 0)</f>
        <v>0</v>
      </c>
      <c r="AF66" s="206">
        <f>ROUND(N(data!BO87), 0)</f>
        <v>0</v>
      </c>
      <c r="AG66" s="206">
        <f>ROUND(N(data!BO90), 0)</f>
        <v>0</v>
      </c>
      <c r="AH66" s="206">
        <f>ROUND(N(data!BO91), 0)</f>
        <v>0</v>
      </c>
      <c r="AI66" s="206">
        <f>ROUND(N(data!BO92), 0)</f>
        <v>0</v>
      </c>
      <c r="AJ66" s="206">
        <f>ROUND(N(data!BO93), 0)</f>
        <v>0</v>
      </c>
      <c r="AK66" s="308">
        <f>ROUND(N(data!BO94), 2)</f>
        <v>0</v>
      </c>
      <c r="AL66" s="61"/>
      <c r="AM66" s="61"/>
      <c r="AN66" s="61"/>
      <c r="AO66" s="61"/>
      <c r="AP66" s="61"/>
      <c r="AQ66" s="61"/>
      <c r="AR66" s="61"/>
      <c r="AS66" s="61"/>
      <c r="AT66" s="61"/>
      <c r="AU66" s="61"/>
      <c r="AV66" s="61"/>
      <c r="AW66" s="61"/>
      <c r="AX66" s="61"/>
      <c r="AY66" s="61"/>
      <c r="AZ66" s="61"/>
      <c r="BA66" s="61"/>
      <c r="BB66" s="61"/>
      <c r="BC66" s="61"/>
      <c r="BD66" s="61"/>
      <c r="BE66" s="61"/>
      <c r="BF66" s="61"/>
      <c r="BG66" s="61"/>
      <c r="BH66" s="61"/>
      <c r="BI66" s="61"/>
      <c r="BJ66" s="61"/>
      <c r="BK66" s="61"/>
      <c r="BL66" s="61"/>
      <c r="BM66" s="61"/>
      <c r="BN66" s="61"/>
      <c r="BO66" s="61"/>
      <c r="BP66" s="61"/>
      <c r="BQ66" s="61"/>
      <c r="BR66" s="61"/>
      <c r="BS66" s="61"/>
      <c r="BT66" s="61"/>
      <c r="BU66" s="61"/>
      <c r="BV66" s="61"/>
      <c r="BW66" s="61"/>
      <c r="BX66" s="61"/>
      <c r="BY66" s="61"/>
      <c r="BZ66" s="61"/>
      <c r="CA66" s="61"/>
      <c r="CB66" s="61"/>
      <c r="CC66" s="61"/>
      <c r="CD66" s="61"/>
      <c r="CE66" s="61"/>
      <c r="CF66" s="61"/>
      <c r="CG66" s="61"/>
      <c r="CH66" s="61"/>
      <c r="CI66" s="61"/>
      <c r="CJ66" s="61"/>
      <c r="CK66" s="61"/>
    </row>
    <row r="67" spans="1:89" s="11" customFormat="1" ht="12.6" customHeight="1" x14ac:dyDescent="0.3">
      <c r="A67" s="12" t="str">
        <f>RIGHT(data!$C$97,3)</f>
        <v>125</v>
      </c>
      <c r="B67" s="208" t="str">
        <f>RIGHT(data!$C$96,4)</f>
        <v>2023</v>
      </c>
      <c r="C67" s="12" t="str">
        <f>data!BP$55</f>
        <v>8630</v>
      </c>
      <c r="D67" s="12" t="s">
        <v>1140</v>
      </c>
      <c r="E67" s="206">
        <f>ROUND(N(data!BP59), 0)</f>
        <v>0</v>
      </c>
      <c r="F67" s="308">
        <f>ROUND(N(data!BP60), 2)</f>
        <v>0</v>
      </c>
      <c r="G67" s="206">
        <f>ROUND(N(data!BP61), 0)</f>
        <v>0</v>
      </c>
      <c r="H67" s="206">
        <f>ROUND(N(data!BP62), 0)</f>
        <v>0</v>
      </c>
      <c r="I67" s="206">
        <f>ROUND(N(data!BP63), 0)</f>
        <v>0</v>
      </c>
      <c r="J67" s="206">
        <f>ROUND(N(data!BP64), 0)</f>
        <v>0</v>
      </c>
      <c r="K67" s="206">
        <f>ROUND(N(data!BP65), 0)</f>
        <v>0</v>
      </c>
      <c r="L67" s="206">
        <f>ROUND(N(data!BP66), 0)</f>
        <v>0</v>
      </c>
      <c r="M67" s="206">
        <f>ROUND(N(data!BP67), 0)</f>
        <v>0</v>
      </c>
      <c r="N67" s="206">
        <f>ROUND(N(data!BP68), 0)</f>
        <v>0</v>
      </c>
      <c r="O67" s="206">
        <f>ROUND(N(data!BP69), 0)</f>
        <v>0</v>
      </c>
      <c r="P67" s="206">
        <f>ROUND(N(data!BP70), 0)</f>
        <v>0</v>
      </c>
      <c r="Q67" s="206">
        <f>ROUND(N(data!BP71), 0)</f>
        <v>0</v>
      </c>
      <c r="R67" s="206">
        <f>ROUND(N(data!BP72), 0)</f>
        <v>0</v>
      </c>
      <c r="S67" s="206">
        <f>ROUND(N(data!BP73), 0)</f>
        <v>0</v>
      </c>
      <c r="T67" s="206">
        <f>ROUND(N(data!BP74), 0)</f>
        <v>0</v>
      </c>
      <c r="U67" s="206">
        <f>ROUND(N(data!BP75), 0)</f>
        <v>0</v>
      </c>
      <c r="V67" s="206">
        <f>ROUND(N(data!BP76), 0)</f>
        <v>0</v>
      </c>
      <c r="W67" s="206">
        <f>ROUND(N(data!BP77), 0)</f>
        <v>0</v>
      </c>
      <c r="X67" s="206">
        <f>ROUND(N(data!BP78), 0)</f>
        <v>0</v>
      </c>
      <c r="Y67" s="206">
        <f>ROUND(N(data!BP79), 0)</f>
        <v>0</v>
      </c>
      <c r="Z67" s="206">
        <f>ROUND(N(data!BP80), 0)</f>
        <v>0</v>
      </c>
      <c r="AA67" s="206">
        <f>ROUND(N(data!BP81), 0)</f>
        <v>0</v>
      </c>
      <c r="AB67" s="206">
        <f>ROUND(N(data!BP82), 0)</f>
        <v>0</v>
      </c>
      <c r="AC67" s="206">
        <f>ROUND(N(data!BP83), 0)</f>
        <v>0</v>
      </c>
      <c r="AD67" s="206">
        <f>ROUND(N(data!BP84), 0)</f>
        <v>0</v>
      </c>
      <c r="AE67" s="206">
        <f>ROUND(N(data!BP89), 0)</f>
        <v>0</v>
      </c>
      <c r="AF67" s="206">
        <f>ROUND(N(data!BP87), 0)</f>
        <v>0</v>
      </c>
      <c r="AG67" s="206">
        <f>ROUND(N(data!BP90), 0)</f>
        <v>0</v>
      </c>
      <c r="AH67" s="206">
        <f>ROUND(N(data!BP91), 0)</f>
        <v>0</v>
      </c>
      <c r="AI67" s="206">
        <f>ROUND(N(data!BP92), 0)</f>
        <v>0</v>
      </c>
      <c r="AJ67" s="206">
        <f>ROUND(N(data!BP93), 0)</f>
        <v>0</v>
      </c>
      <c r="AK67" s="308">
        <f>ROUND(N(data!BP94), 2)</f>
        <v>0</v>
      </c>
      <c r="AL67" s="61"/>
      <c r="AM67" s="61"/>
      <c r="AN67" s="61"/>
      <c r="AO67" s="61"/>
      <c r="AP67" s="61"/>
      <c r="AQ67" s="61"/>
      <c r="AR67" s="61"/>
      <c r="AS67" s="61"/>
      <c r="AT67" s="61"/>
      <c r="AU67" s="61"/>
      <c r="AV67" s="61"/>
      <c r="AW67" s="61"/>
      <c r="AX67" s="61"/>
      <c r="AY67" s="61"/>
      <c r="AZ67" s="61"/>
      <c r="BA67" s="61"/>
      <c r="BB67" s="61"/>
      <c r="BC67" s="61"/>
      <c r="BD67" s="61"/>
      <c r="BE67" s="61"/>
      <c r="BF67" s="61"/>
      <c r="BG67" s="61"/>
      <c r="BH67" s="61"/>
      <c r="BI67" s="61"/>
      <c r="BJ67" s="61"/>
      <c r="BK67" s="61"/>
      <c r="BL67" s="61"/>
      <c r="BM67" s="61"/>
      <c r="BN67" s="61"/>
      <c r="BO67" s="61"/>
      <c r="BP67" s="61"/>
      <c r="BQ67" s="61"/>
      <c r="BR67" s="61"/>
      <c r="BS67" s="61"/>
      <c r="BT67" s="61"/>
      <c r="BU67" s="61"/>
      <c r="BV67" s="61"/>
      <c r="BW67" s="61"/>
      <c r="BX67" s="61"/>
      <c r="BY67" s="61"/>
      <c r="BZ67" s="61"/>
      <c r="CA67" s="61"/>
      <c r="CB67" s="61"/>
      <c r="CC67" s="61"/>
      <c r="CD67" s="61"/>
      <c r="CE67" s="61"/>
      <c r="CF67" s="61"/>
      <c r="CG67" s="61"/>
      <c r="CH67" s="61"/>
      <c r="CI67" s="61"/>
      <c r="CJ67" s="61"/>
      <c r="CK67" s="61"/>
    </row>
    <row r="68" spans="1:89" s="11" customFormat="1" ht="12.6" customHeight="1" x14ac:dyDescent="0.3">
      <c r="A68" s="12" t="str">
        <f>RIGHT(data!$C$97,3)</f>
        <v>125</v>
      </c>
      <c r="B68" s="208" t="str">
        <f>RIGHT(data!$C$96,4)</f>
        <v>2023</v>
      </c>
      <c r="C68" s="12" t="str">
        <f>data!BQ$55</f>
        <v>8640</v>
      </c>
      <c r="D68" s="12" t="s">
        <v>1140</v>
      </c>
      <c r="E68" s="206">
        <f>ROUND(N(data!BQ59), 0)</f>
        <v>0</v>
      </c>
      <c r="F68" s="308">
        <f>ROUND(N(data!BQ60), 2)</f>
        <v>0</v>
      </c>
      <c r="G68" s="206">
        <f>ROUND(N(data!BQ61), 0)</f>
        <v>0</v>
      </c>
      <c r="H68" s="206">
        <f>ROUND(N(data!BQ62), 0)</f>
        <v>0</v>
      </c>
      <c r="I68" s="206">
        <f>ROUND(N(data!BQ63), 0)</f>
        <v>0</v>
      </c>
      <c r="J68" s="206">
        <f>ROUND(N(data!BQ64), 0)</f>
        <v>0</v>
      </c>
      <c r="K68" s="206">
        <f>ROUND(N(data!BQ65), 0)</f>
        <v>0</v>
      </c>
      <c r="L68" s="206">
        <f>ROUND(N(data!BQ66), 0)</f>
        <v>0</v>
      </c>
      <c r="M68" s="206">
        <f>ROUND(N(data!BQ67), 0)</f>
        <v>0</v>
      </c>
      <c r="N68" s="206">
        <f>ROUND(N(data!BQ68), 0)</f>
        <v>0</v>
      </c>
      <c r="O68" s="206">
        <f>ROUND(N(data!BQ69), 0)</f>
        <v>0</v>
      </c>
      <c r="P68" s="206">
        <f>ROUND(N(data!BQ70), 0)</f>
        <v>0</v>
      </c>
      <c r="Q68" s="206">
        <f>ROUND(N(data!BQ71), 0)</f>
        <v>0</v>
      </c>
      <c r="R68" s="206">
        <f>ROUND(N(data!BQ72), 0)</f>
        <v>0</v>
      </c>
      <c r="S68" s="206">
        <f>ROUND(N(data!BQ73), 0)</f>
        <v>0</v>
      </c>
      <c r="T68" s="206">
        <f>ROUND(N(data!BQ74), 0)</f>
        <v>0</v>
      </c>
      <c r="U68" s="206">
        <f>ROUND(N(data!BQ75), 0)</f>
        <v>0</v>
      </c>
      <c r="V68" s="206">
        <f>ROUND(N(data!BQ76), 0)</f>
        <v>0</v>
      </c>
      <c r="W68" s="206">
        <f>ROUND(N(data!BQ77), 0)</f>
        <v>0</v>
      </c>
      <c r="X68" s="206">
        <f>ROUND(N(data!BQ78), 0)</f>
        <v>0</v>
      </c>
      <c r="Y68" s="206">
        <f>ROUND(N(data!BQ79), 0)</f>
        <v>0</v>
      </c>
      <c r="Z68" s="206">
        <f>ROUND(N(data!BQ80), 0)</f>
        <v>0</v>
      </c>
      <c r="AA68" s="206">
        <f>ROUND(N(data!BQ81), 0)</f>
        <v>0</v>
      </c>
      <c r="AB68" s="206">
        <f>ROUND(N(data!BQ82), 0)</f>
        <v>0</v>
      </c>
      <c r="AC68" s="206">
        <f>ROUND(N(data!BQ83), 0)</f>
        <v>0</v>
      </c>
      <c r="AD68" s="206">
        <f>ROUND(N(data!BQ84), 0)</f>
        <v>0</v>
      </c>
      <c r="AE68" s="206">
        <f>ROUND(N(data!BQ89), 0)</f>
        <v>0</v>
      </c>
      <c r="AF68" s="206">
        <f>ROUND(N(data!BQ87), 0)</f>
        <v>0</v>
      </c>
      <c r="AG68" s="206">
        <f>ROUND(N(data!BQ90), 0)</f>
        <v>0</v>
      </c>
      <c r="AH68" s="206">
        <f>ROUND(N(data!BQ91), 0)</f>
        <v>0</v>
      </c>
      <c r="AI68" s="206">
        <f>ROUND(N(data!BQ92), 0)</f>
        <v>0</v>
      </c>
      <c r="AJ68" s="206">
        <f>ROUND(N(data!BQ93), 0)</f>
        <v>0</v>
      </c>
      <c r="AK68" s="308">
        <f>ROUND(N(data!BQ94), 2)</f>
        <v>0</v>
      </c>
      <c r="AL68" s="61"/>
      <c r="AM68" s="61"/>
      <c r="AN68" s="61"/>
      <c r="AO68" s="61"/>
      <c r="AP68" s="61"/>
      <c r="AQ68" s="61"/>
      <c r="AR68" s="61"/>
      <c r="AS68" s="61"/>
      <c r="AT68" s="61"/>
      <c r="AU68" s="61"/>
      <c r="AV68" s="61"/>
      <c r="AW68" s="61"/>
      <c r="AX68" s="61"/>
      <c r="AY68" s="61"/>
      <c r="AZ68" s="61"/>
      <c r="BA68" s="61"/>
      <c r="BB68" s="61"/>
      <c r="BC68" s="61"/>
      <c r="BD68" s="61"/>
      <c r="BE68" s="61"/>
      <c r="BF68" s="61"/>
      <c r="BG68" s="61"/>
      <c r="BH68" s="61"/>
      <c r="BI68" s="61"/>
      <c r="BJ68" s="61"/>
      <c r="BK68" s="61"/>
      <c r="BL68" s="61"/>
      <c r="BM68" s="61"/>
      <c r="BN68" s="61"/>
      <c r="BO68" s="61"/>
      <c r="BP68" s="61"/>
      <c r="BQ68" s="61"/>
      <c r="BR68" s="61"/>
      <c r="BS68" s="61"/>
      <c r="BT68" s="61"/>
      <c r="BU68" s="61"/>
      <c r="BV68" s="61"/>
      <c r="BW68" s="61"/>
      <c r="BX68" s="61"/>
      <c r="BY68" s="61"/>
      <c r="BZ68" s="61"/>
      <c r="CA68" s="61"/>
      <c r="CB68" s="61"/>
      <c r="CC68" s="61"/>
      <c r="CD68" s="61"/>
      <c r="CE68" s="61"/>
      <c r="CF68" s="61"/>
      <c r="CG68" s="61"/>
      <c r="CH68" s="61"/>
      <c r="CI68" s="61"/>
      <c r="CJ68" s="61"/>
      <c r="CK68" s="61"/>
    </row>
    <row r="69" spans="1:89" s="11" customFormat="1" ht="12.6" customHeight="1" x14ac:dyDescent="0.3">
      <c r="A69" s="12" t="str">
        <f>RIGHT(data!$C$97,3)</f>
        <v>125</v>
      </c>
      <c r="B69" s="208" t="str">
        <f>RIGHT(data!$C$96,4)</f>
        <v>2023</v>
      </c>
      <c r="C69" s="12" t="str">
        <f>data!BR$55</f>
        <v>8650</v>
      </c>
      <c r="D69" s="12" t="s">
        <v>1140</v>
      </c>
      <c r="E69" s="206">
        <f>ROUND(N(data!BR59), 0)</f>
        <v>0</v>
      </c>
      <c r="F69" s="308">
        <f>ROUND(N(data!BR60), 2)</f>
        <v>0</v>
      </c>
      <c r="G69" s="206">
        <f>ROUND(N(data!BR61), 0)</f>
        <v>0</v>
      </c>
      <c r="H69" s="206">
        <f>ROUND(N(data!BR62), 0)</f>
        <v>0</v>
      </c>
      <c r="I69" s="206">
        <f>ROUND(N(data!BR63), 0)</f>
        <v>0</v>
      </c>
      <c r="J69" s="206">
        <f>ROUND(N(data!BR64), 0)</f>
        <v>0</v>
      </c>
      <c r="K69" s="206">
        <f>ROUND(N(data!BR65), 0)</f>
        <v>0</v>
      </c>
      <c r="L69" s="206">
        <f>ROUND(N(data!BR66), 0)</f>
        <v>0</v>
      </c>
      <c r="M69" s="206">
        <f>ROUND(N(data!BR67), 0)</f>
        <v>0</v>
      </c>
      <c r="N69" s="206">
        <f>ROUND(N(data!BR68), 0)</f>
        <v>0</v>
      </c>
      <c r="O69" s="206">
        <f>ROUND(N(data!BR69), 0)</f>
        <v>0</v>
      </c>
      <c r="P69" s="206">
        <f>ROUND(N(data!BR70), 0)</f>
        <v>0</v>
      </c>
      <c r="Q69" s="206">
        <f>ROUND(N(data!BR71), 0)</f>
        <v>0</v>
      </c>
      <c r="R69" s="206">
        <f>ROUND(N(data!BR72), 0)</f>
        <v>0</v>
      </c>
      <c r="S69" s="206">
        <f>ROUND(N(data!BR73), 0)</f>
        <v>0</v>
      </c>
      <c r="T69" s="206">
        <f>ROUND(N(data!BR74), 0)</f>
        <v>0</v>
      </c>
      <c r="U69" s="206">
        <f>ROUND(N(data!BR75), 0)</f>
        <v>0</v>
      </c>
      <c r="V69" s="206">
        <f>ROUND(N(data!BR76), 0)</f>
        <v>0</v>
      </c>
      <c r="W69" s="206">
        <f>ROUND(N(data!BR77), 0)</f>
        <v>0</v>
      </c>
      <c r="X69" s="206">
        <f>ROUND(N(data!BR78), 0)</f>
        <v>0</v>
      </c>
      <c r="Y69" s="206">
        <f>ROUND(N(data!BR79), 0)</f>
        <v>0</v>
      </c>
      <c r="Z69" s="206">
        <f>ROUND(N(data!BR80), 0)</f>
        <v>0</v>
      </c>
      <c r="AA69" s="206">
        <f>ROUND(N(data!BR81), 0)</f>
        <v>0</v>
      </c>
      <c r="AB69" s="206">
        <f>ROUND(N(data!BR82), 0)</f>
        <v>0</v>
      </c>
      <c r="AC69" s="206">
        <f>ROUND(N(data!BR83), 0)</f>
        <v>0</v>
      </c>
      <c r="AD69" s="206">
        <f>ROUND(N(data!BR84), 0)</f>
        <v>0</v>
      </c>
      <c r="AE69" s="206">
        <f>ROUND(N(data!BR89), 0)</f>
        <v>0</v>
      </c>
      <c r="AF69" s="206">
        <f>ROUND(N(data!BR87), 0)</f>
        <v>0</v>
      </c>
      <c r="AG69" s="206">
        <f>ROUND(N(data!BR90), 0)</f>
        <v>0</v>
      </c>
      <c r="AH69" s="206">
        <f>ROUND(N(data!BR91), 0)</f>
        <v>0</v>
      </c>
      <c r="AI69" s="206">
        <f>ROUND(N(data!BR92), 0)</f>
        <v>0</v>
      </c>
      <c r="AJ69" s="206">
        <f>ROUND(N(data!BR93), 0)</f>
        <v>0</v>
      </c>
      <c r="AK69" s="308">
        <f>ROUND(N(data!BR94), 2)</f>
        <v>0</v>
      </c>
      <c r="AL69" s="61"/>
      <c r="AM69" s="61"/>
      <c r="AN69" s="61"/>
      <c r="AO69" s="61"/>
      <c r="AP69" s="61"/>
      <c r="AQ69" s="61"/>
      <c r="AR69" s="61"/>
      <c r="AS69" s="61"/>
      <c r="AT69" s="61"/>
      <c r="AU69" s="61"/>
      <c r="AV69" s="61"/>
      <c r="AW69" s="61"/>
      <c r="AX69" s="61"/>
      <c r="AY69" s="61"/>
      <c r="AZ69" s="61"/>
      <c r="BA69" s="61"/>
      <c r="BB69" s="61"/>
      <c r="BC69" s="61"/>
      <c r="BD69" s="61"/>
      <c r="BE69" s="61"/>
      <c r="BF69" s="61"/>
      <c r="BG69" s="61"/>
      <c r="BH69" s="61"/>
      <c r="BI69" s="61"/>
      <c r="BJ69" s="61"/>
      <c r="BK69" s="61"/>
      <c r="BL69" s="61"/>
      <c r="BM69" s="61"/>
      <c r="BN69" s="61"/>
      <c r="BO69" s="61"/>
      <c r="BP69" s="61"/>
      <c r="BQ69" s="61"/>
      <c r="BR69" s="61"/>
      <c r="BS69" s="61"/>
      <c r="BT69" s="61"/>
      <c r="BU69" s="61"/>
      <c r="BV69" s="61"/>
      <c r="BW69" s="61"/>
      <c r="BX69" s="61"/>
      <c r="BY69" s="61"/>
      <c r="BZ69" s="61"/>
      <c r="CA69" s="61"/>
      <c r="CB69" s="61"/>
      <c r="CC69" s="61"/>
      <c r="CD69" s="61"/>
      <c r="CE69" s="61"/>
      <c r="CF69" s="61"/>
      <c r="CG69" s="61"/>
      <c r="CH69" s="61"/>
      <c r="CI69" s="61"/>
      <c r="CJ69" s="61"/>
      <c r="CK69" s="61"/>
    </row>
    <row r="70" spans="1:89" s="11" customFormat="1" ht="12.6" customHeight="1" x14ac:dyDescent="0.3">
      <c r="A70" s="12" t="str">
        <f>RIGHT(data!$C$97,3)</f>
        <v>125</v>
      </c>
      <c r="B70" s="208" t="str">
        <f>RIGHT(data!$C$96,4)</f>
        <v>2023</v>
      </c>
      <c r="C70" s="12" t="str">
        <f>data!BS$55</f>
        <v>8660</v>
      </c>
      <c r="D70" s="12" t="s">
        <v>1140</v>
      </c>
      <c r="E70" s="206">
        <f>ROUND(N(data!BS59), 0)</f>
        <v>0</v>
      </c>
      <c r="F70" s="308">
        <f>ROUND(N(data!BS60), 2)</f>
        <v>0</v>
      </c>
      <c r="G70" s="206">
        <f>ROUND(N(data!BS61), 0)</f>
        <v>0</v>
      </c>
      <c r="H70" s="206">
        <f>ROUND(N(data!BS62), 0)</f>
        <v>0</v>
      </c>
      <c r="I70" s="206">
        <f>ROUND(N(data!BS63), 0)</f>
        <v>0</v>
      </c>
      <c r="J70" s="206">
        <f>ROUND(N(data!BS64), 0)</f>
        <v>0</v>
      </c>
      <c r="K70" s="206">
        <f>ROUND(N(data!BS65), 0)</f>
        <v>0</v>
      </c>
      <c r="L70" s="206">
        <f>ROUND(N(data!BS66), 0)</f>
        <v>0</v>
      </c>
      <c r="M70" s="206">
        <f>ROUND(N(data!BS67), 0)</f>
        <v>0</v>
      </c>
      <c r="N70" s="206">
        <f>ROUND(N(data!BS68), 0)</f>
        <v>0</v>
      </c>
      <c r="O70" s="206">
        <f>ROUND(N(data!BS69), 0)</f>
        <v>0</v>
      </c>
      <c r="P70" s="206">
        <f>ROUND(N(data!BS70), 0)</f>
        <v>0</v>
      </c>
      <c r="Q70" s="206">
        <f>ROUND(N(data!BS71), 0)</f>
        <v>0</v>
      </c>
      <c r="R70" s="206">
        <f>ROUND(N(data!BS72), 0)</f>
        <v>0</v>
      </c>
      <c r="S70" s="206">
        <f>ROUND(N(data!BS73), 0)</f>
        <v>0</v>
      </c>
      <c r="T70" s="206">
        <f>ROUND(N(data!BS74), 0)</f>
        <v>0</v>
      </c>
      <c r="U70" s="206">
        <f>ROUND(N(data!BS75), 0)</f>
        <v>0</v>
      </c>
      <c r="V70" s="206">
        <f>ROUND(N(data!BS76), 0)</f>
        <v>0</v>
      </c>
      <c r="W70" s="206">
        <f>ROUND(N(data!BS77), 0)</f>
        <v>0</v>
      </c>
      <c r="X70" s="206">
        <f>ROUND(N(data!BS78), 0)</f>
        <v>0</v>
      </c>
      <c r="Y70" s="206">
        <f>ROUND(N(data!BS79), 0)</f>
        <v>0</v>
      </c>
      <c r="Z70" s="206">
        <f>ROUND(N(data!BS80), 0)</f>
        <v>0</v>
      </c>
      <c r="AA70" s="206">
        <f>ROUND(N(data!BS81), 0)</f>
        <v>0</v>
      </c>
      <c r="AB70" s="206">
        <f>ROUND(N(data!BS82), 0)</f>
        <v>0</v>
      </c>
      <c r="AC70" s="206">
        <f>ROUND(N(data!BS83), 0)</f>
        <v>0</v>
      </c>
      <c r="AD70" s="206">
        <f>ROUND(N(data!BS84), 0)</f>
        <v>0</v>
      </c>
      <c r="AE70" s="206">
        <f>ROUND(N(data!BS89), 0)</f>
        <v>0</v>
      </c>
      <c r="AF70" s="206">
        <f>ROUND(N(data!BS87), 0)</f>
        <v>0</v>
      </c>
      <c r="AG70" s="206">
        <f>ROUND(N(data!BS90), 0)</f>
        <v>0</v>
      </c>
      <c r="AH70" s="206">
        <f>ROUND(N(data!BS91), 0)</f>
        <v>0</v>
      </c>
      <c r="AI70" s="206">
        <f>ROUND(N(data!BS92), 0)</f>
        <v>0</v>
      </c>
      <c r="AJ70" s="206">
        <f>ROUND(N(data!BS93), 0)</f>
        <v>0</v>
      </c>
      <c r="AK70" s="308">
        <f>ROUND(N(data!BS94), 2)</f>
        <v>0</v>
      </c>
      <c r="AL70" s="61"/>
      <c r="AM70" s="61"/>
      <c r="AN70" s="61"/>
      <c r="AO70" s="61"/>
      <c r="AP70" s="61"/>
      <c r="AQ70" s="61"/>
      <c r="AR70" s="61"/>
      <c r="AS70" s="61"/>
      <c r="AT70" s="61"/>
      <c r="AU70" s="61"/>
      <c r="AV70" s="61"/>
      <c r="AW70" s="61"/>
      <c r="AX70" s="61"/>
      <c r="AY70" s="61"/>
      <c r="AZ70" s="61"/>
      <c r="BA70" s="61"/>
      <c r="BB70" s="61"/>
      <c r="BC70" s="61"/>
      <c r="BD70" s="61"/>
      <c r="BE70" s="61"/>
      <c r="BF70" s="61"/>
      <c r="BG70" s="61"/>
      <c r="BH70" s="61"/>
      <c r="BI70" s="61"/>
      <c r="BJ70" s="61"/>
      <c r="BK70" s="61"/>
      <c r="BL70" s="61"/>
      <c r="BM70" s="61"/>
      <c r="BN70" s="61"/>
      <c r="BO70" s="61"/>
      <c r="BP70" s="61"/>
      <c r="BQ70" s="61"/>
      <c r="BR70" s="61"/>
      <c r="BS70" s="61"/>
      <c r="BT70" s="61"/>
      <c r="BU70" s="61"/>
      <c r="BV70" s="61"/>
      <c r="BW70" s="61"/>
      <c r="BX70" s="61"/>
      <c r="BY70" s="61"/>
      <c r="BZ70" s="61"/>
      <c r="CA70" s="61"/>
      <c r="CB70" s="61"/>
      <c r="CC70" s="61"/>
      <c r="CD70" s="61"/>
      <c r="CE70" s="61"/>
      <c r="CF70" s="61"/>
      <c r="CG70" s="61"/>
      <c r="CH70" s="61"/>
      <c r="CI70" s="61"/>
      <c r="CJ70" s="61"/>
      <c r="CK70" s="61"/>
    </row>
    <row r="71" spans="1:89" s="11" customFormat="1" ht="12.6" customHeight="1" x14ac:dyDescent="0.3">
      <c r="A71" s="12" t="str">
        <f>RIGHT(data!$C$97,3)</f>
        <v>125</v>
      </c>
      <c r="B71" s="208" t="str">
        <f>RIGHT(data!$C$96,4)</f>
        <v>2023</v>
      </c>
      <c r="C71" s="12" t="str">
        <f>data!BT$55</f>
        <v>8670</v>
      </c>
      <c r="D71" s="12" t="s">
        <v>1140</v>
      </c>
      <c r="E71" s="206">
        <f>ROUND(N(data!BT59), 0)</f>
        <v>0</v>
      </c>
      <c r="F71" s="308">
        <f>ROUND(N(data!BT60), 2)</f>
        <v>0</v>
      </c>
      <c r="G71" s="206">
        <f>ROUND(N(data!BT61), 0)</f>
        <v>0</v>
      </c>
      <c r="H71" s="206">
        <f>ROUND(N(data!BT62), 0)</f>
        <v>0</v>
      </c>
      <c r="I71" s="206">
        <f>ROUND(N(data!BT63), 0)</f>
        <v>0</v>
      </c>
      <c r="J71" s="206">
        <f>ROUND(N(data!BT64), 0)</f>
        <v>0</v>
      </c>
      <c r="K71" s="206">
        <f>ROUND(N(data!BT65), 0)</f>
        <v>0</v>
      </c>
      <c r="L71" s="206">
        <f>ROUND(N(data!BT66), 0)</f>
        <v>0</v>
      </c>
      <c r="M71" s="206">
        <f>ROUND(N(data!BT67), 0)</f>
        <v>0</v>
      </c>
      <c r="N71" s="206">
        <f>ROUND(N(data!BT68), 0)</f>
        <v>0</v>
      </c>
      <c r="O71" s="206">
        <f>ROUND(N(data!BT69), 0)</f>
        <v>0</v>
      </c>
      <c r="P71" s="206">
        <f>ROUND(N(data!BT70), 0)</f>
        <v>0</v>
      </c>
      <c r="Q71" s="206">
        <f>ROUND(N(data!BT71), 0)</f>
        <v>0</v>
      </c>
      <c r="R71" s="206">
        <f>ROUND(N(data!BT72), 0)</f>
        <v>0</v>
      </c>
      <c r="S71" s="206">
        <f>ROUND(N(data!BT73), 0)</f>
        <v>0</v>
      </c>
      <c r="T71" s="206">
        <f>ROUND(N(data!BT74), 0)</f>
        <v>0</v>
      </c>
      <c r="U71" s="206">
        <f>ROUND(N(data!BT75), 0)</f>
        <v>0</v>
      </c>
      <c r="V71" s="206">
        <f>ROUND(N(data!BT76), 0)</f>
        <v>0</v>
      </c>
      <c r="W71" s="206">
        <f>ROUND(N(data!BT77), 0)</f>
        <v>0</v>
      </c>
      <c r="X71" s="206">
        <f>ROUND(N(data!BT78), 0)</f>
        <v>0</v>
      </c>
      <c r="Y71" s="206">
        <f>ROUND(N(data!BT79), 0)</f>
        <v>0</v>
      </c>
      <c r="Z71" s="206">
        <f>ROUND(N(data!BT80), 0)</f>
        <v>0</v>
      </c>
      <c r="AA71" s="206">
        <f>ROUND(N(data!BT81), 0)</f>
        <v>0</v>
      </c>
      <c r="AB71" s="206">
        <f>ROUND(N(data!BT82), 0)</f>
        <v>0</v>
      </c>
      <c r="AC71" s="206">
        <f>ROUND(N(data!BT83), 0)</f>
        <v>0</v>
      </c>
      <c r="AD71" s="206">
        <f>ROUND(N(data!BT84), 0)</f>
        <v>0</v>
      </c>
      <c r="AE71" s="206">
        <f>ROUND(N(data!BT89), 0)</f>
        <v>0</v>
      </c>
      <c r="AF71" s="206">
        <f>ROUND(N(data!BT87), 0)</f>
        <v>0</v>
      </c>
      <c r="AG71" s="206">
        <f>ROUND(N(data!BT90), 0)</f>
        <v>0</v>
      </c>
      <c r="AH71" s="206">
        <f>ROUND(N(data!BT91), 0)</f>
        <v>0</v>
      </c>
      <c r="AI71" s="206">
        <f>ROUND(N(data!BT92), 0)</f>
        <v>0</v>
      </c>
      <c r="AJ71" s="206">
        <f>ROUND(N(data!BT93), 0)</f>
        <v>0</v>
      </c>
      <c r="AK71" s="308">
        <f>ROUND(N(data!BT94), 2)</f>
        <v>0</v>
      </c>
      <c r="AL71" s="61"/>
      <c r="AM71" s="61"/>
      <c r="AN71" s="61"/>
      <c r="AO71" s="61"/>
      <c r="AP71" s="61"/>
      <c r="AQ71" s="61"/>
      <c r="AR71" s="61"/>
      <c r="AS71" s="61"/>
      <c r="AT71" s="61"/>
      <c r="AU71" s="61"/>
      <c r="AV71" s="61"/>
      <c r="AW71" s="61"/>
      <c r="AX71" s="61"/>
      <c r="AY71" s="61"/>
      <c r="AZ71" s="61"/>
      <c r="BA71" s="61"/>
      <c r="BB71" s="61"/>
      <c r="BC71" s="61"/>
      <c r="BD71" s="61"/>
      <c r="BE71" s="61"/>
      <c r="BF71" s="61"/>
      <c r="BG71" s="61"/>
      <c r="BH71" s="61"/>
      <c r="BI71" s="61"/>
      <c r="BJ71" s="61"/>
      <c r="BK71" s="61"/>
      <c r="BL71" s="61"/>
      <c r="BM71" s="61"/>
      <c r="BN71" s="61"/>
      <c r="BO71" s="61"/>
      <c r="BP71" s="61"/>
      <c r="BQ71" s="61"/>
      <c r="BR71" s="61"/>
      <c r="BS71" s="61"/>
      <c r="BT71" s="61"/>
      <c r="BU71" s="61"/>
      <c r="BV71" s="61"/>
      <c r="BW71" s="61"/>
      <c r="BX71" s="61"/>
      <c r="BY71" s="61"/>
      <c r="BZ71" s="61"/>
      <c r="CA71" s="61"/>
      <c r="CB71" s="61"/>
      <c r="CC71" s="61"/>
      <c r="CD71" s="61"/>
      <c r="CE71" s="61"/>
      <c r="CF71" s="61"/>
      <c r="CG71" s="61"/>
      <c r="CH71" s="61"/>
      <c r="CI71" s="61"/>
      <c r="CJ71" s="61"/>
      <c r="CK71" s="61"/>
    </row>
    <row r="72" spans="1:89" s="11" customFormat="1" ht="12.6" customHeight="1" x14ac:dyDescent="0.3">
      <c r="A72" s="12" t="str">
        <f>RIGHT(data!$C$97,3)</f>
        <v>125</v>
      </c>
      <c r="B72" s="208" t="str">
        <f>RIGHT(data!$C$96,4)</f>
        <v>2023</v>
      </c>
      <c r="C72" s="12" t="str">
        <f>data!BU$55</f>
        <v>8680</v>
      </c>
      <c r="D72" s="12" t="s">
        <v>1140</v>
      </c>
      <c r="E72" s="206">
        <f>ROUND(N(data!BU59), 0)</f>
        <v>0</v>
      </c>
      <c r="F72" s="308">
        <f>ROUND(N(data!BU60), 2)</f>
        <v>0</v>
      </c>
      <c r="G72" s="206">
        <f>ROUND(N(data!BU61), 0)</f>
        <v>0</v>
      </c>
      <c r="H72" s="206">
        <f>ROUND(N(data!BU62), 0)</f>
        <v>0</v>
      </c>
      <c r="I72" s="206">
        <f>ROUND(N(data!BU63), 0)</f>
        <v>0</v>
      </c>
      <c r="J72" s="206">
        <f>ROUND(N(data!BU64), 0)</f>
        <v>0</v>
      </c>
      <c r="K72" s="206">
        <f>ROUND(N(data!BU65), 0)</f>
        <v>0</v>
      </c>
      <c r="L72" s="206">
        <f>ROUND(N(data!BU66), 0)</f>
        <v>0</v>
      </c>
      <c r="M72" s="206">
        <f>ROUND(N(data!BU67), 0)</f>
        <v>0</v>
      </c>
      <c r="N72" s="206">
        <f>ROUND(N(data!BU68), 0)</f>
        <v>0</v>
      </c>
      <c r="O72" s="206">
        <f>ROUND(N(data!BU69), 0)</f>
        <v>0</v>
      </c>
      <c r="P72" s="206">
        <f>ROUND(N(data!BU70), 0)</f>
        <v>0</v>
      </c>
      <c r="Q72" s="206">
        <f>ROUND(N(data!BU71), 0)</f>
        <v>0</v>
      </c>
      <c r="R72" s="206">
        <f>ROUND(N(data!BU72), 0)</f>
        <v>0</v>
      </c>
      <c r="S72" s="206">
        <f>ROUND(N(data!BU73), 0)</f>
        <v>0</v>
      </c>
      <c r="T72" s="206">
        <f>ROUND(N(data!BU74), 0)</f>
        <v>0</v>
      </c>
      <c r="U72" s="206">
        <f>ROUND(N(data!BU75), 0)</f>
        <v>0</v>
      </c>
      <c r="V72" s="206">
        <f>ROUND(N(data!BU76), 0)</f>
        <v>0</v>
      </c>
      <c r="W72" s="206">
        <f>ROUND(N(data!BU77), 0)</f>
        <v>0</v>
      </c>
      <c r="X72" s="206">
        <f>ROUND(N(data!BU78), 0)</f>
        <v>0</v>
      </c>
      <c r="Y72" s="206">
        <f>ROUND(N(data!BU79), 0)</f>
        <v>0</v>
      </c>
      <c r="Z72" s="206">
        <f>ROUND(N(data!BU80), 0)</f>
        <v>0</v>
      </c>
      <c r="AA72" s="206">
        <f>ROUND(N(data!BU81), 0)</f>
        <v>0</v>
      </c>
      <c r="AB72" s="206">
        <f>ROUND(N(data!BU82), 0)</f>
        <v>0</v>
      </c>
      <c r="AC72" s="206">
        <f>ROUND(N(data!BU83), 0)</f>
        <v>0</v>
      </c>
      <c r="AD72" s="206">
        <f>ROUND(N(data!BU84), 0)</f>
        <v>0</v>
      </c>
      <c r="AE72" s="206">
        <f>ROUND(N(data!BU89), 0)</f>
        <v>0</v>
      </c>
      <c r="AF72" s="206">
        <f>ROUND(N(data!BU87), 0)</f>
        <v>0</v>
      </c>
      <c r="AG72" s="206">
        <f>ROUND(N(data!BU90), 0)</f>
        <v>0</v>
      </c>
      <c r="AH72" s="206">
        <f>ROUND(N(data!BU91), 0)</f>
        <v>0</v>
      </c>
      <c r="AI72" s="206">
        <f>ROUND(N(data!BU92), 0)</f>
        <v>0</v>
      </c>
      <c r="AJ72" s="206">
        <f>ROUND(N(data!BU93), 0)</f>
        <v>0</v>
      </c>
      <c r="AK72" s="308">
        <f>ROUND(N(data!BU94), 2)</f>
        <v>0</v>
      </c>
      <c r="AL72" s="61"/>
      <c r="AM72" s="61"/>
      <c r="AN72" s="61"/>
      <c r="AO72" s="61"/>
      <c r="AP72" s="61"/>
      <c r="AQ72" s="61"/>
      <c r="AR72" s="61"/>
      <c r="AS72" s="61"/>
      <c r="AT72" s="61"/>
      <c r="AU72" s="61"/>
      <c r="AV72" s="61"/>
      <c r="AW72" s="61"/>
      <c r="AX72" s="61"/>
      <c r="AY72" s="61"/>
      <c r="AZ72" s="61"/>
      <c r="BA72" s="61"/>
      <c r="BB72" s="61"/>
      <c r="BC72" s="61"/>
      <c r="BD72" s="61"/>
      <c r="BE72" s="61"/>
      <c r="BF72" s="61"/>
      <c r="BG72" s="61"/>
      <c r="BH72" s="61"/>
      <c r="BI72" s="61"/>
      <c r="BJ72" s="61"/>
      <c r="BK72" s="61"/>
      <c r="BL72" s="61"/>
      <c r="BM72" s="61"/>
      <c r="BN72" s="61"/>
      <c r="BO72" s="61"/>
      <c r="BP72" s="61"/>
      <c r="BQ72" s="61"/>
      <c r="BR72" s="61"/>
      <c r="BS72" s="61"/>
      <c r="BT72" s="61"/>
      <c r="BU72" s="61"/>
      <c r="BV72" s="61"/>
      <c r="BW72" s="61"/>
      <c r="BX72" s="61"/>
      <c r="BY72" s="61"/>
      <c r="BZ72" s="61"/>
      <c r="CA72" s="61"/>
      <c r="CB72" s="61"/>
      <c r="CC72" s="61"/>
      <c r="CD72" s="61"/>
      <c r="CE72" s="61"/>
      <c r="CF72" s="61"/>
      <c r="CG72" s="61"/>
      <c r="CH72" s="61"/>
      <c r="CI72" s="61"/>
      <c r="CJ72" s="61"/>
      <c r="CK72" s="61"/>
    </row>
    <row r="73" spans="1:89" s="11" customFormat="1" ht="12.6" customHeight="1" x14ac:dyDescent="0.3">
      <c r="A73" s="12" t="str">
        <f>RIGHT(data!$C$97,3)</f>
        <v>125</v>
      </c>
      <c r="B73" s="208" t="str">
        <f>RIGHT(data!$C$96,4)</f>
        <v>2023</v>
      </c>
      <c r="C73" s="12" t="str">
        <f>data!BV$55</f>
        <v>8690</v>
      </c>
      <c r="D73" s="12" t="s">
        <v>1140</v>
      </c>
      <c r="E73" s="206">
        <f>ROUND(N(data!BV59), 0)</f>
        <v>0</v>
      </c>
      <c r="F73" s="308">
        <f>ROUND(N(data!BV60), 2)</f>
        <v>4.4800000000000004</v>
      </c>
      <c r="G73" s="206">
        <f>ROUND(N(data!BV61), 0)</f>
        <v>400363</v>
      </c>
      <c r="H73" s="206">
        <f>ROUND(N(data!BV62), 0)</f>
        <v>98660</v>
      </c>
      <c r="I73" s="206">
        <f>ROUND(N(data!BV63), 0)</f>
        <v>0</v>
      </c>
      <c r="J73" s="206">
        <f>ROUND(N(data!BV64), 0)</f>
        <v>15274</v>
      </c>
      <c r="K73" s="206">
        <f>ROUND(N(data!BV65), 0)</f>
        <v>0</v>
      </c>
      <c r="L73" s="206">
        <f>ROUND(N(data!BV66), 0)</f>
        <v>106781</v>
      </c>
      <c r="M73" s="206">
        <f>ROUND(N(data!BV67), 0)</f>
        <v>48393</v>
      </c>
      <c r="N73" s="206">
        <f>ROUND(N(data!BV68), 0)</f>
        <v>0</v>
      </c>
      <c r="O73" s="206">
        <f>ROUND(N(data!BV69), 0)</f>
        <v>459</v>
      </c>
      <c r="P73" s="206">
        <f>ROUND(N(data!BV70), 0)</f>
        <v>0</v>
      </c>
      <c r="Q73" s="206">
        <f>ROUND(N(data!BV71), 0)</f>
        <v>0</v>
      </c>
      <c r="R73" s="206">
        <f>ROUND(N(data!BV72), 0)</f>
        <v>0</v>
      </c>
      <c r="S73" s="206">
        <f>ROUND(N(data!BV73), 0)</f>
        <v>0</v>
      </c>
      <c r="T73" s="206">
        <f>ROUND(N(data!BV74), 0)</f>
        <v>0</v>
      </c>
      <c r="U73" s="206">
        <f>ROUND(N(data!BV75), 0)</f>
        <v>0</v>
      </c>
      <c r="V73" s="206">
        <f>ROUND(N(data!BV76), 0)</f>
        <v>0</v>
      </c>
      <c r="W73" s="206">
        <f>ROUND(N(data!BV77), 0)</f>
        <v>0</v>
      </c>
      <c r="X73" s="206">
        <f>ROUND(N(data!BV78), 0)</f>
        <v>0</v>
      </c>
      <c r="Y73" s="206">
        <f>ROUND(N(data!BV79), 0)</f>
        <v>0</v>
      </c>
      <c r="Z73" s="206">
        <f>ROUND(N(data!BV80), 0)</f>
        <v>0</v>
      </c>
      <c r="AA73" s="206">
        <f>ROUND(N(data!BV81), 0)</f>
        <v>0</v>
      </c>
      <c r="AB73" s="206">
        <f>ROUND(N(data!BV82), 0)</f>
        <v>0</v>
      </c>
      <c r="AC73" s="206">
        <f>ROUND(N(data!BV83), 0)</f>
        <v>459</v>
      </c>
      <c r="AD73" s="206">
        <f>ROUND(N(data!BV84), 0)</f>
        <v>0</v>
      </c>
      <c r="AE73" s="206">
        <f>ROUND(N(data!BV89), 0)</f>
        <v>0</v>
      </c>
      <c r="AF73" s="206">
        <f>ROUND(N(data!BV87), 0)</f>
        <v>0</v>
      </c>
      <c r="AG73" s="206">
        <f>ROUND(N(data!BV90), 0)</f>
        <v>2468</v>
      </c>
      <c r="AH73" s="206">
        <f>ROUND(N(data!BV91), 0)</f>
        <v>0</v>
      </c>
      <c r="AI73" s="206">
        <f>ROUND(N(data!BV92), 0)</f>
        <v>276</v>
      </c>
      <c r="AJ73" s="206">
        <f>ROUND(N(data!BV93), 0)</f>
        <v>0</v>
      </c>
      <c r="AK73" s="308">
        <f>ROUND(N(data!BV94), 2)</f>
        <v>0</v>
      </c>
      <c r="AL73" s="61"/>
      <c r="AM73" s="61"/>
      <c r="AN73" s="61"/>
      <c r="AO73" s="61"/>
      <c r="AP73" s="61"/>
      <c r="AQ73" s="61"/>
      <c r="AR73" s="61"/>
      <c r="AS73" s="61"/>
      <c r="AT73" s="61"/>
      <c r="AU73" s="61"/>
      <c r="AV73" s="61"/>
      <c r="AW73" s="61"/>
      <c r="AX73" s="61"/>
      <c r="AY73" s="61"/>
      <c r="AZ73" s="61"/>
      <c r="BA73" s="61"/>
      <c r="BB73" s="61"/>
      <c r="BC73" s="61"/>
      <c r="BD73" s="61"/>
      <c r="BE73" s="61"/>
      <c r="BF73" s="61"/>
      <c r="BG73" s="61"/>
      <c r="BH73" s="61"/>
      <c r="BI73" s="61"/>
      <c r="BJ73" s="61"/>
      <c r="BK73" s="61"/>
      <c r="BL73" s="61"/>
      <c r="BM73" s="61"/>
      <c r="BN73" s="61"/>
      <c r="BO73" s="61"/>
      <c r="BP73" s="61"/>
      <c r="BQ73" s="61"/>
      <c r="BR73" s="61"/>
      <c r="BS73" s="61"/>
      <c r="BT73" s="61"/>
      <c r="BU73" s="61"/>
      <c r="BV73" s="61"/>
      <c r="BW73" s="61"/>
      <c r="BX73" s="61"/>
      <c r="BY73" s="61"/>
      <c r="BZ73" s="61"/>
      <c r="CA73" s="61"/>
      <c r="CB73" s="61"/>
      <c r="CC73" s="61"/>
      <c r="CD73" s="61"/>
      <c r="CE73" s="61"/>
      <c r="CF73" s="61"/>
      <c r="CG73" s="61"/>
      <c r="CH73" s="61"/>
      <c r="CI73" s="61"/>
      <c r="CJ73" s="61"/>
      <c r="CK73" s="61"/>
    </row>
    <row r="74" spans="1:89" s="11" customFormat="1" ht="12.6" customHeight="1" x14ac:dyDescent="0.3">
      <c r="A74" s="12" t="str">
        <f>RIGHT(data!$C$97,3)</f>
        <v>125</v>
      </c>
      <c r="B74" s="208" t="str">
        <f>RIGHT(data!$C$96,4)</f>
        <v>2023</v>
      </c>
      <c r="C74" s="12" t="str">
        <f>data!BW$55</f>
        <v>8700</v>
      </c>
      <c r="D74" s="12" t="s">
        <v>1140</v>
      </c>
      <c r="E74" s="206">
        <f>ROUND(N(data!BW59), 0)</f>
        <v>0</v>
      </c>
      <c r="F74" s="308">
        <f>ROUND(N(data!BW60), 2)</f>
        <v>0</v>
      </c>
      <c r="G74" s="206">
        <f>ROUND(N(data!BW61), 0)</f>
        <v>0</v>
      </c>
      <c r="H74" s="206">
        <f>ROUND(N(data!BW62), 0)</f>
        <v>0</v>
      </c>
      <c r="I74" s="206">
        <f>ROUND(N(data!BW63), 0)</f>
        <v>0</v>
      </c>
      <c r="J74" s="206">
        <f>ROUND(N(data!BW64), 0)</f>
        <v>0</v>
      </c>
      <c r="K74" s="206">
        <f>ROUND(N(data!BW65), 0)</f>
        <v>0</v>
      </c>
      <c r="L74" s="206">
        <f>ROUND(N(data!BW66), 0)</f>
        <v>0</v>
      </c>
      <c r="M74" s="206">
        <f>ROUND(N(data!BW67), 0)</f>
        <v>0</v>
      </c>
      <c r="N74" s="206">
        <f>ROUND(N(data!BW68), 0)</f>
        <v>0</v>
      </c>
      <c r="O74" s="206">
        <f>ROUND(N(data!BW69), 0)</f>
        <v>0</v>
      </c>
      <c r="P74" s="206">
        <f>ROUND(N(data!BW70), 0)</f>
        <v>0</v>
      </c>
      <c r="Q74" s="206">
        <f>ROUND(N(data!BW71), 0)</f>
        <v>0</v>
      </c>
      <c r="R74" s="206">
        <f>ROUND(N(data!BW72), 0)</f>
        <v>0</v>
      </c>
      <c r="S74" s="206">
        <f>ROUND(N(data!BW73), 0)</f>
        <v>0</v>
      </c>
      <c r="T74" s="206">
        <f>ROUND(N(data!BW74), 0)</f>
        <v>0</v>
      </c>
      <c r="U74" s="206">
        <f>ROUND(N(data!BW75), 0)</f>
        <v>0</v>
      </c>
      <c r="V74" s="206">
        <f>ROUND(N(data!BW76), 0)</f>
        <v>0</v>
      </c>
      <c r="W74" s="206">
        <f>ROUND(N(data!BW77), 0)</f>
        <v>0</v>
      </c>
      <c r="X74" s="206">
        <f>ROUND(N(data!BW78), 0)</f>
        <v>0</v>
      </c>
      <c r="Y74" s="206">
        <f>ROUND(N(data!BW79), 0)</f>
        <v>0</v>
      </c>
      <c r="Z74" s="206">
        <f>ROUND(N(data!BW80), 0)</f>
        <v>0</v>
      </c>
      <c r="AA74" s="206">
        <f>ROUND(N(data!BW81), 0)</f>
        <v>0</v>
      </c>
      <c r="AB74" s="206">
        <f>ROUND(N(data!BW82), 0)</f>
        <v>0</v>
      </c>
      <c r="AC74" s="206">
        <f>ROUND(N(data!BW83), 0)</f>
        <v>0</v>
      </c>
      <c r="AD74" s="206">
        <f>ROUND(N(data!BW84), 0)</f>
        <v>0</v>
      </c>
      <c r="AE74" s="206">
        <f>ROUND(N(data!BW89), 0)</f>
        <v>0</v>
      </c>
      <c r="AF74" s="206">
        <f>ROUND(N(data!BW87), 0)</f>
        <v>0</v>
      </c>
      <c r="AG74" s="206">
        <f>ROUND(N(data!BW90), 0)</f>
        <v>0</v>
      </c>
      <c r="AH74" s="206">
        <f>ROUND(N(data!BW91), 0)</f>
        <v>0</v>
      </c>
      <c r="AI74" s="206">
        <f>ROUND(N(data!BW92), 0)</f>
        <v>0</v>
      </c>
      <c r="AJ74" s="206">
        <f>ROUND(N(data!BW93), 0)</f>
        <v>0</v>
      </c>
      <c r="AK74" s="308">
        <f>ROUND(N(data!BW94), 2)</f>
        <v>0</v>
      </c>
      <c r="AL74" s="61"/>
      <c r="AM74" s="61"/>
      <c r="AN74" s="61"/>
      <c r="AO74" s="61"/>
      <c r="AP74" s="61"/>
      <c r="AQ74" s="61"/>
      <c r="AR74" s="61"/>
      <c r="AS74" s="61"/>
      <c r="AT74" s="61"/>
      <c r="AU74" s="61"/>
      <c r="AV74" s="61"/>
      <c r="AW74" s="61"/>
      <c r="AX74" s="61"/>
      <c r="AY74" s="61"/>
      <c r="AZ74" s="61"/>
      <c r="BA74" s="61"/>
      <c r="BB74" s="61"/>
      <c r="BC74" s="61"/>
      <c r="BD74" s="61"/>
      <c r="BE74" s="61"/>
      <c r="BF74" s="61"/>
      <c r="BG74" s="61"/>
      <c r="BH74" s="61"/>
      <c r="BI74" s="61"/>
      <c r="BJ74" s="61"/>
      <c r="BK74" s="61"/>
      <c r="BL74" s="61"/>
      <c r="BM74" s="61"/>
      <c r="BN74" s="61"/>
      <c r="BO74" s="61"/>
      <c r="BP74" s="61"/>
      <c r="BQ74" s="61"/>
      <c r="BR74" s="61"/>
      <c r="BS74" s="61"/>
      <c r="BT74" s="61"/>
      <c r="BU74" s="61"/>
      <c r="BV74" s="61"/>
      <c r="BW74" s="61"/>
      <c r="BX74" s="61"/>
      <c r="BY74" s="61"/>
      <c r="BZ74" s="61"/>
      <c r="CA74" s="61"/>
      <c r="CB74" s="61"/>
      <c r="CC74" s="61"/>
      <c r="CD74" s="61"/>
      <c r="CE74" s="61"/>
      <c r="CF74" s="61"/>
      <c r="CG74" s="61"/>
      <c r="CH74" s="61"/>
      <c r="CI74" s="61"/>
      <c r="CJ74" s="61"/>
      <c r="CK74" s="61"/>
    </row>
    <row r="75" spans="1:89" s="11" customFormat="1" ht="12.6" customHeight="1" x14ac:dyDescent="0.3">
      <c r="A75" s="12" t="str">
        <f>RIGHT(data!$C$97,3)</f>
        <v>125</v>
      </c>
      <c r="B75" s="208" t="str">
        <f>RIGHT(data!$C$96,4)</f>
        <v>2023</v>
      </c>
      <c r="C75" s="12" t="str">
        <f>data!BX$55</f>
        <v>8710</v>
      </c>
      <c r="D75" s="12" t="s">
        <v>1140</v>
      </c>
      <c r="E75" s="206">
        <f>ROUND(N(data!BX59), 0)</f>
        <v>0</v>
      </c>
      <c r="F75" s="308">
        <f>ROUND(N(data!BX60), 2)</f>
        <v>0</v>
      </c>
      <c r="G75" s="206">
        <f>ROUND(N(data!BX61), 0)</f>
        <v>0</v>
      </c>
      <c r="H75" s="206">
        <f>ROUND(N(data!BX62), 0)</f>
        <v>0</v>
      </c>
      <c r="I75" s="206">
        <f>ROUND(N(data!BX63), 0)</f>
        <v>0</v>
      </c>
      <c r="J75" s="206">
        <f>ROUND(N(data!BX64), 0)</f>
        <v>0</v>
      </c>
      <c r="K75" s="206">
        <f>ROUND(N(data!BX65), 0)</f>
        <v>0</v>
      </c>
      <c r="L75" s="206">
        <f>ROUND(N(data!BX66), 0)</f>
        <v>0</v>
      </c>
      <c r="M75" s="206">
        <f>ROUND(N(data!BX67), 0)</f>
        <v>0</v>
      </c>
      <c r="N75" s="206">
        <f>ROUND(N(data!BX68), 0)</f>
        <v>0</v>
      </c>
      <c r="O75" s="206">
        <f>ROUND(N(data!BX69), 0)</f>
        <v>0</v>
      </c>
      <c r="P75" s="206">
        <f>ROUND(N(data!BX70), 0)</f>
        <v>0</v>
      </c>
      <c r="Q75" s="206">
        <f>ROUND(N(data!BX71), 0)</f>
        <v>0</v>
      </c>
      <c r="R75" s="206">
        <f>ROUND(N(data!BX72), 0)</f>
        <v>0</v>
      </c>
      <c r="S75" s="206">
        <f>ROUND(N(data!BX73), 0)</f>
        <v>0</v>
      </c>
      <c r="T75" s="206">
        <f>ROUND(N(data!BX74), 0)</f>
        <v>0</v>
      </c>
      <c r="U75" s="206">
        <f>ROUND(N(data!BX75), 0)</f>
        <v>0</v>
      </c>
      <c r="V75" s="206">
        <f>ROUND(N(data!BX76), 0)</f>
        <v>0</v>
      </c>
      <c r="W75" s="206">
        <f>ROUND(N(data!BX77), 0)</f>
        <v>0</v>
      </c>
      <c r="X75" s="206">
        <f>ROUND(N(data!BX78), 0)</f>
        <v>0</v>
      </c>
      <c r="Y75" s="206">
        <f>ROUND(N(data!BX79), 0)</f>
        <v>0</v>
      </c>
      <c r="Z75" s="206">
        <f>ROUND(N(data!BX80), 0)</f>
        <v>0</v>
      </c>
      <c r="AA75" s="206">
        <f>ROUND(N(data!BX81), 0)</f>
        <v>0</v>
      </c>
      <c r="AB75" s="206">
        <f>ROUND(N(data!BX82), 0)</f>
        <v>0</v>
      </c>
      <c r="AC75" s="206">
        <f>ROUND(N(data!BX83), 0)</f>
        <v>0</v>
      </c>
      <c r="AD75" s="206">
        <f>ROUND(N(data!BX84), 0)</f>
        <v>0</v>
      </c>
      <c r="AE75" s="206">
        <f>ROUND(N(data!BX89), 0)</f>
        <v>0</v>
      </c>
      <c r="AF75" s="206">
        <f>ROUND(N(data!BX87), 0)</f>
        <v>0</v>
      </c>
      <c r="AG75" s="206">
        <f>ROUND(N(data!BX90), 0)</f>
        <v>0</v>
      </c>
      <c r="AH75" s="206">
        <f>ROUND(N(data!BX91), 0)</f>
        <v>0</v>
      </c>
      <c r="AI75" s="206">
        <f>ROUND(N(data!BX92), 0)</f>
        <v>0</v>
      </c>
      <c r="AJ75" s="206">
        <f>ROUND(N(data!BX93), 0)</f>
        <v>0</v>
      </c>
      <c r="AK75" s="308">
        <f>ROUND(N(data!BX94), 2)</f>
        <v>0</v>
      </c>
      <c r="AL75" s="61"/>
      <c r="AM75" s="61"/>
      <c r="AN75" s="61"/>
      <c r="AO75" s="61"/>
      <c r="AP75" s="61"/>
      <c r="AQ75" s="61"/>
      <c r="AR75" s="61"/>
      <c r="AS75" s="61"/>
      <c r="AT75" s="61"/>
      <c r="AU75" s="61"/>
      <c r="AV75" s="61"/>
      <c r="AW75" s="61"/>
      <c r="AX75" s="61"/>
      <c r="AY75" s="61"/>
      <c r="AZ75" s="61"/>
      <c r="BA75" s="61"/>
      <c r="BB75" s="61"/>
      <c r="BC75" s="61"/>
      <c r="BD75" s="61"/>
      <c r="BE75" s="61"/>
      <c r="BF75" s="61"/>
      <c r="BG75" s="61"/>
      <c r="BH75" s="61"/>
      <c r="BI75" s="61"/>
      <c r="BJ75" s="61"/>
      <c r="BK75" s="61"/>
      <c r="BL75" s="61"/>
      <c r="BM75" s="61"/>
      <c r="BN75" s="61"/>
      <c r="BO75" s="61"/>
      <c r="BP75" s="61"/>
      <c r="BQ75" s="61"/>
      <c r="BR75" s="61"/>
      <c r="BS75" s="61"/>
      <c r="BT75" s="61"/>
      <c r="BU75" s="61"/>
      <c r="BV75" s="61"/>
      <c r="BW75" s="61"/>
      <c r="BX75" s="61"/>
      <c r="BY75" s="61"/>
      <c r="BZ75" s="61"/>
      <c r="CA75" s="61"/>
      <c r="CB75" s="61"/>
      <c r="CC75" s="61"/>
      <c r="CD75" s="61"/>
      <c r="CE75" s="61"/>
      <c r="CF75" s="61"/>
      <c r="CG75" s="61"/>
      <c r="CH75" s="61"/>
      <c r="CI75" s="61"/>
      <c r="CJ75" s="61"/>
      <c r="CK75" s="61"/>
    </row>
    <row r="76" spans="1:89" s="11" customFormat="1" ht="12.6" customHeight="1" x14ac:dyDescent="0.3">
      <c r="A76" s="12" t="str">
        <f>RIGHT(data!$C$97,3)</f>
        <v>125</v>
      </c>
      <c r="B76" s="208" t="str">
        <f>RIGHT(data!$C$96,4)</f>
        <v>2023</v>
      </c>
      <c r="C76" s="12" t="str">
        <f>data!BY$55</f>
        <v>8720</v>
      </c>
      <c r="D76" s="12" t="s">
        <v>1140</v>
      </c>
      <c r="E76" s="206">
        <f>ROUND(N(data!BY59), 0)</f>
        <v>0</v>
      </c>
      <c r="F76" s="308">
        <f>ROUND(N(data!BY60), 2)</f>
        <v>0.91</v>
      </c>
      <c r="G76" s="206">
        <f>ROUND(N(data!BY61), 0)</f>
        <v>193184</v>
      </c>
      <c r="H76" s="206">
        <f>ROUND(N(data!BY62), 0)</f>
        <v>47713</v>
      </c>
      <c r="I76" s="206">
        <f>ROUND(N(data!BY63), 0)</f>
        <v>0</v>
      </c>
      <c r="J76" s="206">
        <f>ROUND(N(data!BY64), 0)</f>
        <v>71</v>
      </c>
      <c r="K76" s="206">
        <f>ROUND(N(data!BY65), 0)</f>
        <v>0</v>
      </c>
      <c r="L76" s="206">
        <f>ROUND(N(data!BY66), 0)</f>
        <v>0</v>
      </c>
      <c r="M76" s="206">
        <f>ROUND(N(data!BY67), 0)</f>
        <v>4392</v>
      </c>
      <c r="N76" s="206">
        <f>ROUND(N(data!BY68), 0)</f>
        <v>0</v>
      </c>
      <c r="O76" s="206">
        <f>ROUND(N(data!BY69), 0)</f>
        <v>793</v>
      </c>
      <c r="P76" s="206">
        <f>ROUND(N(data!BY70), 0)</f>
        <v>0</v>
      </c>
      <c r="Q76" s="206">
        <f>ROUND(N(data!BY71), 0)</f>
        <v>0</v>
      </c>
      <c r="R76" s="206">
        <f>ROUND(N(data!BY72), 0)</f>
        <v>0</v>
      </c>
      <c r="S76" s="206">
        <f>ROUND(N(data!BY73), 0)</f>
        <v>0</v>
      </c>
      <c r="T76" s="206">
        <f>ROUND(N(data!BY74), 0)</f>
        <v>0</v>
      </c>
      <c r="U76" s="206">
        <f>ROUND(N(data!BY75), 0)</f>
        <v>0</v>
      </c>
      <c r="V76" s="206">
        <f>ROUND(N(data!BY76), 0)</f>
        <v>0</v>
      </c>
      <c r="W76" s="206">
        <f>ROUND(N(data!BY77), 0)</f>
        <v>0</v>
      </c>
      <c r="X76" s="206">
        <f>ROUND(N(data!BY78), 0)</f>
        <v>0</v>
      </c>
      <c r="Y76" s="206">
        <f>ROUND(N(data!BY79), 0)</f>
        <v>0</v>
      </c>
      <c r="Z76" s="206">
        <f>ROUND(N(data!BY80), 0)</f>
        <v>793</v>
      </c>
      <c r="AA76" s="206">
        <f>ROUND(N(data!BY81), 0)</f>
        <v>0</v>
      </c>
      <c r="AB76" s="206">
        <f>ROUND(N(data!BY82), 0)</f>
        <v>0</v>
      </c>
      <c r="AC76" s="206">
        <f>ROUND(N(data!BY83), 0)</f>
        <v>0</v>
      </c>
      <c r="AD76" s="206">
        <f>ROUND(N(data!BY84), 0)</f>
        <v>0</v>
      </c>
      <c r="AE76" s="206">
        <f>ROUND(N(data!BY89), 0)</f>
        <v>0</v>
      </c>
      <c r="AF76" s="206">
        <f>ROUND(N(data!BY87), 0)</f>
        <v>0</v>
      </c>
      <c r="AG76" s="206">
        <f>ROUND(N(data!BY90), 0)</f>
        <v>224</v>
      </c>
      <c r="AH76" s="206">
        <f>ROUND(N(data!BY91), 0)</f>
        <v>0</v>
      </c>
      <c r="AI76" s="206">
        <f>ROUND(N(data!BY92), 0)</f>
        <v>138</v>
      </c>
      <c r="AJ76" s="206">
        <f>ROUND(N(data!BY93), 0)</f>
        <v>0</v>
      </c>
      <c r="AK76" s="308">
        <f>ROUND(N(data!BY94), 2)</f>
        <v>0</v>
      </c>
      <c r="AL76" s="61"/>
      <c r="AM76" s="61"/>
      <c r="AN76" s="61"/>
      <c r="AO76" s="61"/>
      <c r="AP76" s="61"/>
      <c r="AQ76" s="61"/>
      <c r="AR76" s="61"/>
      <c r="AS76" s="61"/>
      <c r="AT76" s="61"/>
      <c r="AU76" s="61"/>
      <c r="AV76" s="61"/>
      <c r="AW76" s="61"/>
      <c r="AX76" s="61"/>
      <c r="AY76" s="61"/>
      <c r="AZ76" s="61"/>
      <c r="BA76" s="61"/>
      <c r="BB76" s="61"/>
      <c r="BC76" s="61"/>
      <c r="BD76" s="61"/>
      <c r="BE76" s="61"/>
      <c r="BF76" s="61"/>
      <c r="BG76" s="61"/>
      <c r="BH76" s="61"/>
      <c r="BI76" s="61"/>
      <c r="BJ76" s="61"/>
      <c r="BK76" s="61"/>
      <c r="BL76" s="61"/>
      <c r="BM76" s="61"/>
      <c r="BN76" s="61"/>
      <c r="BO76" s="61"/>
      <c r="BP76" s="61"/>
      <c r="BQ76" s="61"/>
      <c r="BR76" s="61"/>
      <c r="BS76" s="61"/>
      <c r="BT76" s="61"/>
      <c r="BU76" s="61"/>
      <c r="BV76" s="61"/>
      <c r="BW76" s="61"/>
      <c r="BX76" s="61"/>
      <c r="BY76" s="61"/>
      <c r="BZ76" s="61"/>
      <c r="CA76" s="61"/>
      <c r="CB76" s="61"/>
      <c r="CC76" s="61"/>
      <c r="CD76" s="61"/>
      <c r="CE76" s="61"/>
      <c r="CF76" s="61"/>
      <c r="CG76" s="61"/>
      <c r="CH76" s="61"/>
      <c r="CI76" s="61"/>
      <c r="CJ76" s="61"/>
      <c r="CK76" s="61"/>
    </row>
    <row r="77" spans="1:89" s="11" customFormat="1" ht="12.6" customHeight="1" x14ac:dyDescent="0.3">
      <c r="A77" s="12" t="str">
        <f>RIGHT(data!$C$97,3)</f>
        <v>125</v>
      </c>
      <c r="B77" s="208" t="str">
        <f>RIGHT(data!$C$96,4)</f>
        <v>2023</v>
      </c>
      <c r="C77" s="12" t="str">
        <f>data!BZ$55</f>
        <v>8730</v>
      </c>
      <c r="D77" s="12" t="s">
        <v>1140</v>
      </c>
      <c r="E77" s="206">
        <f>ROUND(N(data!BZ59), 0)</f>
        <v>0</v>
      </c>
      <c r="F77" s="308">
        <f>ROUND(N(data!BZ60), 2)</f>
        <v>0</v>
      </c>
      <c r="G77" s="206">
        <f>ROUND(N(data!BZ61), 0)</f>
        <v>0</v>
      </c>
      <c r="H77" s="206">
        <f>ROUND(N(data!BZ62), 0)</f>
        <v>0</v>
      </c>
      <c r="I77" s="206">
        <f>ROUND(N(data!BZ63), 0)</f>
        <v>0</v>
      </c>
      <c r="J77" s="206">
        <f>ROUND(N(data!BZ64), 0)</f>
        <v>0</v>
      </c>
      <c r="K77" s="206">
        <f>ROUND(N(data!BZ65), 0)</f>
        <v>0</v>
      </c>
      <c r="L77" s="206">
        <f>ROUND(N(data!BZ66), 0)</f>
        <v>0</v>
      </c>
      <c r="M77" s="206">
        <f>ROUND(N(data!BZ67), 0)</f>
        <v>0</v>
      </c>
      <c r="N77" s="206">
        <f>ROUND(N(data!BZ68), 0)</f>
        <v>0</v>
      </c>
      <c r="O77" s="206">
        <f>ROUND(N(data!BZ69), 0)</f>
        <v>0</v>
      </c>
      <c r="P77" s="206">
        <f>ROUND(N(data!BZ70), 0)</f>
        <v>0</v>
      </c>
      <c r="Q77" s="206">
        <f>ROUND(N(data!BZ71), 0)</f>
        <v>0</v>
      </c>
      <c r="R77" s="206">
        <f>ROUND(N(data!BZ72), 0)</f>
        <v>0</v>
      </c>
      <c r="S77" s="206">
        <f>ROUND(N(data!BZ73), 0)</f>
        <v>0</v>
      </c>
      <c r="T77" s="206">
        <f>ROUND(N(data!BZ74), 0)</f>
        <v>0</v>
      </c>
      <c r="U77" s="206">
        <f>ROUND(N(data!BZ75), 0)</f>
        <v>0</v>
      </c>
      <c r="V77" s="206">
        <f>ROUND(N(data!BZ76), 0)</f>
        <v>0</v>
      </c>
      <c r="W77" s="206">
        <f>ROUND(N(data!BZ77), 0)</f>
        <v>0</v>
      </c>
      <c r="X77" s="206">
        <f>ROUND(N(data!BZ78), 0)</f>
        <v>0</v>
      </c>
      <c r="Y77" s="206">
        <f>ROUND(N(data!BZ79), 0)</f>
        <v>0</v>
      </c>
      <c r="Z77" s="206">
        <f>ROUND(N(data!BZ80), 0)</f>
        <v>0</v>
      </c>
      <c r="AA77" s="206">
        <f>ROUND(N(data!BZ81), 0)</f>
        <v>0</v>
      </c>
      <c r="AB77" s="206">
        <f>ROUND(N(data!BZ82), 0)</f>
        <v>0</v>
      </c>
      <c r="AC77" s="206">
        <f>ROUND(N(data!BZ83), 0)</f>
        <v>0</v>
      </c>
      <c r="AD77" s="206">
        <f>ROUND(N(data!BZ84), 0)</f>
        <v>0</v>
      </c>
      <c r="AE77" s="206">
        <f>ROUND(N(data!BZ89), 0)</f>
        <v>0</v>
      </c>
      <c r="AF77" s="206">
        <f>ROUND(N(data!BZ87), 0)</f>
        <v>0</v>
      </c>
      <c r="AG77" s="206">
        <f>ROUND(N(data!BZ90), 0)</f>
        <v>0</v>
      </c>
      <c r="AH77" s="206">
        <f>ROUND(N(data!BZ91), 0)</f>
        <v>0</v>
      </c>
      <c r="AI77" s="206">
        <f>ROUND(N(data!BZ92), 0)</f>
        <v>0</v>
      </c>
      <c r="AJ77" s="206">
        <f>ROUND(N(data!BZ93), 0)</f>
        <v>0</v>
      </c>
      <c r="AK77" s="308">
        <f>ROUND(N(data!BZ94), 2)</f>
        <v>0</v>
      </c>
      <c r="AL77" s="61"/>
      <c r="AM77" s="61"/>
      <c r="AN77" s="61"/>
      <c r="AO77" s="61"/>
      <c r="AP77" s="61"/>
      <c r="AQ77" s="61"/>
      <c r="AR77" s="61"/>
      <c r="AS77" s="61"/>
      <c r="AT77" s="61"/>
      <c r="AU77" s="61"/>
      <c r="AV77" s="61"/>
      <c r="AW77" s="61"/>
      <c r="AX77" s="61"/>
      <c r="AY77" s="61"/>
      <c r="AZ77" s="61"/>
      <c r="BA77" s="61"/>
      <c r="BB77" s="61"/>
      <c r="BC77" s="61"/>
      <c r="BD77" s="61"/>
      <c r="BE77" s="61"/>
      <c r="BF77" s="61"/>
      <c r="BG77" s="61"/>
      <c r="BH77" s="61"/>
      <c r="BI77" s="61"/>
      <c r="BJ77" s="61"/>
      <c r="BK77" s="61"/>
      <c r="BL77" s="61"/>
      <c r="BM77" s="61"/>
      <c r="BN77" s="61"/>
      <c r="BO77" s="61"/>
      <c r="BP77" s="61"/>
      <c r="BQ77" s="61"/>
      <c r="BR77" s="61"/>
      <c r="BS77" s="61"/>
      <c r="BT77" s="61"/>
      <c r="BU77" s="61"/>
      <c r="BV77" s="61"/>
      <c r="BW77" s="61"/>
      <c r="BX77" s="61"/>
      <c r="BY77" s="61"/>
      <c r="BZ77" s="61"/>
      <c r="CA77" s="61"/>
      <c r="CB77" s="61"/>
      <c r="CC77" s="61"/>
      <c r="CD77" s="61"/>
      <c r="CE77" s="61"/>
      <c r="CF77" s="61"/>
      <c r="CG77" s="61"/>
      <c r="CH77" s="61"/>
      <c r="CI77" s="61"/>
      <c r="CJ77" s="61"/>
      <c r="CK77" s="61"/>
    </row>
    <row r="78" spans="1:89" s="11" customFormat="1" ht="12.6" customHeight="1" x14ac:dyDescent="0.3">
      <c r="A78" s="12" t="str">
        <f>RIGHT(data!$C$97,3)</f>
        <v>125</v>
      </c>
      <c r="B78" s="208" t="str">
        <f>RIGHT(data!$C$96,4)</f>
        <v>2023</v>
      </c>
      <c r="C78" s="12" t="str">
        <f>data!CA$55</f>
        <v>8740</v>
      </c>
      <c r="D78" s="12" t="s">
        <v>1140</v>
      </c>
      <c r="E78" s="206">
        <f>ROUND(N(data!CA59), 0)</f>
        <v>0</v>
      </c>
      <c r="F78" s="308">
        <f>ROUND(N(data!CA60), 2)</f>
        <v>0</v>
      </c>
      <c r="G78" s="206">
        <f>ROUND(N(data!CA61), 0)</f>
        <v>0</v>
      </c>
      <c r="H78" s="206">
        <f>ROUND(N(data!CA62), 0)</f>
        <v>0</v>
      </c>
      <c r="I78" s="206">
        <f>ROUND(N(data!CA63), 0)</f>
        <v>0</v>
      </c>
      <c r="J78" s="206">
        <f>ROUND(N(data!CA64), 0)</f>
        <v>0</v>
      </c>
      <c r="K78" s="206">
        <f>ROUND(N(data!CA65), 0)</f>
        <v>0</v>
      </c>
      <c r="L78" s="206">
        <f>ROUND(N(data!CA66), 0)</f>
        <v>0</v>
      </c>
      <c r="M78" s="206">
        <f>ROUND(N(data!CA67), 0)</f>
        <v>0</v>
      </c>
      <c r="N78" s="206">
        <f>ROUND(N(data!CA68), 0)</f>
        <v>0</v>
      </c>
      <c r="O78" s="206">
        <f>ROUND(N(data!CA69), 0)</f>
        <v>0</v>
      </c>
      <c r="P78" s="206">
        <f>ROUND(N(data!CA70), 0)</f>
        <v>0</v>
      </c>
      <c r="Q78" s="206">
        <f>ROUND(N(data!CA71), 0)</f>
        <v>0</v>
      </c>
      <c r="R78" s="206">
        <f>ROUND(N(data!CA72), 0)</f>
        <v>0</v>
      </c>
      <c r="S78" s="206">
        <f>ROUND(N(data!CA73), 0)</f>
        <v>0</v>
      </c>
      <c r="T78" s="206">
        <f>ROUND(N(data!CA74), 0)</f>
        <v>0</v>
      </c>
      <c r="U78" s="206">
        <f>ROUND(N(data!CA75), 0)</f>
        <v>0</v>
      </c>
      <c r="V78" s="206">
        <f>ROUND(N(data!CA76), 0)</f>
        <v>0</v>
      </c>
      <c r="W78" s="206">
        <f>ROUND(N(data!CA77), 0)</f>
        <v>0</v>
      </c>
      <c r="X78" s="206">
        <f>ROUND(N(data!CA78), 0)</f>
        <v>0</v>
      </c>
      <c r="Y78" s="206">
        <f>ROUND(N(data!CA79), 0)</f>
        <v>0</v>
      </c>
      <c r="Z78" s="206">
        <f>ROUND(N(data!CA80), 0)</f>
        <v>0</v>
      </c>
      <c r="AA78" s="206">
        <f>ROUND(N(data!CA81), 0)</f>
        <v>0</v>
      </c>
      <c r="AB78" s="206">
        <f>ROUND(N(data!CA82), 0)</f>
        <v>0</v>
      </c>
      <c r="AC78" s="206">
        <f>ROUND(N(data!CA83), 0)</f>
        <v>0</v>
      </c>
      <c r="AD78" s="206">
        <f>ROUND(N(data!CA84), 0)</f>
        <v>0</v>
      </c>
      <c r="AE78" s="206">
        <f>ROUND(N(data!CA89), 0)</f>
        <v>0</v>
      </c>
      <c r="AF78" s="206">
        <f>ROUND(N(data!CA87), 0)</f>
        <v>0</v>
      </c>
      <c r="AG78" s="206">
        <f>ROUND(N(data!CA90), 0)</f>
        <v>0</v>
      </c>
      <c r="AH78" s="206">
        <f>ROUND(N(data!CA91), 0)</f>
        <v>0</v>
      </c>
      <c r="AI78" s="206">
        <f>ROUND(N(data!CA92), 0)</f>
        <v>0</v>
      </c>
      <c r="AJ78" s="206">
        <f>ROUND(N(data!CA93), 0)</f>
        <v>0</v>
      </c>
      <c r="AK78" s="308">
        <f>ROUND(N(data!CA94), 2)</f>
        <v>0</v>
      </c>
      <c r="AL78" s="61"/>
      <c r="AM78" s="61"/>
      <c r="AN78" s="61"/>
      <c r="AO78" s="61"/>
      <c r="AP78" s="61"/>
      <c r="AQ78" s="61"/>
      <c r="AR78" s="61"/>
      <c r="AS78" s="61"/>
      <c r="AT78" s="61"/>
      <c r="AU78" s="61"/>
      <c r="AV78" s="61"/>
      <c r="AW78" s="61"/>
      <c r="AX78" s="61"/>
      <c r="AY78" s="61"/>
      <c r="AZ78" s="61"/>
      <c r="BA78" s="61"/>
      <c r="BB78" s="61"/>
      <c r="BC78" s="61"/>
      <c r="BD78" s="61"/>
      <c r="BE78" s="61"/>
      <c r="BF78" s="61"/>
      <c r="BG78" s="61"/>
      <c r="BH78" s="61"/>
      <c r="BI78" s="61"/>
      <c r="BJ78" s="61"/>
      <c r="BK78" s="61"/>
      <c r="BL78" s="61"/>
      <c r="BM78" s="61"/>
      <c r="BN78" s="61"/>
      <c r="BO78" s="61"/>
      <c r="BP78" s="61"/>
      <c r="BQ78" s="61"/>
      <c r="BR78" s="61"/>
      <c r="BS78" s="61"/>
      <c r="BT78" s="61"/>
      <c r="BU78" s="61"/>
      <c r="BV78" s="61"/>
      <c r="BW78" s="61"/>
      <c r="BX78" s="61"/>
      <c r="BY78" s="61"/>
      <c r="BZ78" s="61"/>
      <c r="CA78" s="61"/>
      <c r="CB78" s="61"/>
      <c r="CC78" s="61"/>
      <c r="CD78" s="61"/>
      <c r="CE78" s="61"/>
      <c r="CF78" s="61"/>
      <c r="CG78" s="61"/>
      <c r="CH78" s="61"/>
      <c r="CI78" s="61"/>
      <c r="CJ78" s="61"/>
      <c r="CK78" s="61"/>
    </row>
    <row r="79" spans="1:89" s="11" customFormat="1" ht="12.6" customHeight="1" x14ac:dyDescent="0.3">
      <c r="A79" s="12" t="str">
        <f>RIGHT(data!$C$97,3)</f>
        <v>125</v>
      </c>
      <c r="B79" s="208" t="str">
        <f>RIGHT(data!$C$96,4)</f>
        <v>2023</v>
      </c>
      <c r="C79" s="12" t="str">
        <f>data!CB$55</f>
        <v>8770</v>
      </c>
      <c r="D79" s="12" t="s">
        <v>1140</v>
      </c>
      <c r="E79" s="206">
        <f>ROUND(N(data!CB59), 0)</f>
        <v>0</v>
      </c>
      <c r="F79" s="308">
        <f>ROUND(N(data!CB60), 2)</f>
        <v>0</v>
      </c>
      <c r="G79" s="206">
        <f>ROUND(N(data!CB61), 0)</f>
        <v>0</v>
      </c>
      <c r="H79" s="206">
        <f>ROUND(N(data!CB62), 0)</f>
        <v>0</v>
      </c>
      <c r="I79" s="206">
        <f>ROUND(N(data!CB63), 0)</f>
        <v>0</v>
      </c>
      <c r="J79" s="206">
        <f>ROUND(N(data!CB64), 0)</f>
        <v>0</v>
      </c>
      <c r="K79" s="206">
        <f>ROUND(N(data!CB65), 0)</f>
        <v>0</v>
      </c>
      <c r="L79" s="206">
        <f>ROUND(N(data!CB66), 0)</f>
        <v>0</v>
      </c>
      <c r="M79" s="206">
        <f>ROUND(N(data!CB67), 0)</f>
        <v>0</v>
      </c>
      <c r="N79" s="206">
        <f>ROUND(N(data!CB68), 0)</f>
        <v>0</v>
      </c>
      <c r="O79" s="206">
        <f>ROUND(N(data!CB69), 0)</f>
        <v>0</v>
      </c>
      <c r="P79" s="206">
        <f>ROUND(N(data!CB70), 0)</f>
        <v>0</v>
      </c>
      <c r="Q79" s="206">
        <f>ROUND(N(data!CB71), 0)</f>
        <v>0</v>
      </c>
      <c r="R79" s="206">
        <f>ROUND(N(data!CB72), 0)</f>
        <v>0</v>
      </c>
      <c r="S79" s="206">
        <f>ROUND(N(data!CB73), 0)</f>
        <v>0</v>
      </c>
      <c r="T79" s="206">
        <f>ROUND(N(data!CB74), 0)</f>
        <v>0</v>
      </c>
      <c r="U79" s="206">
        <f>ROUND(N(data!CB75), 0)</f>
        <v>0</v>
      </c>
      <c r="V79" s="206">
        <f>ROUND(N(data!CB76), 0)</f>
        <v>0</v>
      </c>
      <c r="W79" s="206">
        <f>ROUND(N(data!CB77), 0)</f>
        <v>0</v>
      </c>
      <c r="X79" s="206">
        <f>ROUND(N(data!CB78), 0)</f>
        <v>0</v>
      </c>
      <c r="Y79" s="206">
        <f>ROUND(N(data!CB79), 0)</f>
        <v>0</v>
      </c>
      <c r="Z79" s="206">
        <f>ROUND(N(data!CB80), 0)</f>
        <v>0</v>
      </c>
      <c r="AA79" s="206">
        <f>ROUND(N(data!CB81), 0)</f>
        <v>0</v>
      </c>
      <c r="AB79" s="206">
        <f>ROUND(N(data!CB82), 0)</f>
        <v>0</v>
      </c>
      <c r="AC79" s="206">
        <f>ROUND(N(data!CB83), 0)</f>
        <v>0</v>
      </c>
      <c r="AD79" s="206">
        <f>ROUND(N(data!CB84), 0)</f>
        <v>0</v>
      </c>
      <c r="AE79" s="206">
        <f>ROUND(N(data!CB89), 0)</f>
        <v>0</v>
      </c>
      <c r="AF79" s="206">
        <f>ROUND(N(data!CB87), 0)</f>
        <v>0</v>
      </c>
      <c r="AG79" s="206">
        <f>ROUND(N(data!CB90), 0)</f>
        <v>0</v>
      </c>
      <c r="AH79" s="206">
        <f>ROUND(N(data!CB91), 0)</f>
        <v>0</v>
      </c>
      <c r="AI79" s="206">
        <f>ROUND(N(data!CB92), 0)</f>
        <v>0</v>
      </c>
      <c r="AJ79" s="206">
        <f>ROUND(N(data!CB93), 0)</f>
        <v>0</v>
      </c>
      <c r="AK79" s="308">
        <f>ROUND(N(data!CB94), 2)</f>
        <v>0</v>
      </c>
      <c r="AL79" s="61"/>
      <c r="AM79" s="61"/>
      <c r="AN79" s="61"/>
      <c r="AO79" s="61"/>
      <c r="AP79" s="61"/>
      <c r="AQ79" s="61"/>
      <c r="AR79" s="61"/>
      <c r="AS79" s="61"/>
      <c r="AT79" s="61"/>
      <c r="AU79" s="61"/>
      <c r="AV79" s="61"/>
      <c r="AW79" s="61"/>
      <c r="AX79" s="61"/>
      <c r="AY79" s="61"/>
      <c r="AZ79" s="61"/>
      <c r="BA79" s="61"/>
      <c r="BB79" s="61"/>
      <c r="BC79" s="61"/>
      <c r="BD79" s="61"/>
      <c r="BE79" s="61"/>
      <c r="BF79" s="61"/>
      <c r="BG79" s="61"/>
      <c r="BH79" s="61"/>
      <c r="BI79" s="61"/>
      <c r="BJ79" s="61"/>
      <c r="BK79" s="61"/>
      <c r="BL79" s="61"/>
      <c r="BM79" s="61"/>
      <c r="BN79" s="61"/>
      <c r="BO79" s="61"/>
      <c r="BP79" s="61"/>
      <c r="BQ79" s="61"/>
      <c r="BR79" s="61"/>
      <c r="BS79" s="61"/>
      <c r="BT79" s="61"/>
      <c r="BU79" s="61"/>
      <c r="BV79" s="61"/>
      <c r="BW79" s="61"/>
      <c r="BX79" s="61"/>
      <c r="BY79" s="61"/>
      <c r="BZ79" s="61"/>
      <c r="CA79" s="61"/>
      <c r="CB79" s="61"/>
      <c r="CC79" s="61"/>
      <c r="CD79" s="61"/>
      <c r="CE79" s="61"/>
      <c r="CF79" s="61"/>
      <c r="CG79" s="61"/>
      <c r="CH79" s="61"/>
      <c r="CI79" s="61"/>
      <c r="CJ79" s="61"/>
      <c r="CK79" s="61"/>
    </row>
    <row r="80" spans="1:89" s="11" customFormat="1" ht="12.6" customHeight="1" x14ac:dyDescent="0.3">
      <c r="A80" s="12" t="str">
        <f>RIGHT(data!$C$97,3)</f>
        <v>125</v>
      </c>
      <c r="B80" s="208" t="str">
        <f>RIGHT(data!$C$96,4)</f>
        <v>2023</v>
      </c>
      <c r="C80" s="12" t="str">
        <f>data!CC$55</f>
        <v>8790</v>
      </c>
      <c r="D80" s="12" t="s">
        <v>1140</v>
      </c>
      <c r="E80" s="206">
        <f>ROUND(N(data!CC59), 0)</f>
        <v>0</v>
      </c>
      <c r="F80" s="308">
        <f>ROUND(N(data!CC60), 2)</f>
        <v>0</v>
      </c>
      <c r="G80" s="206">
        <f>ROUND(N(data!CC61), 0)</f>
        <v>0</v>
      </c>
      <c r="H80" s="206">
        <f>ROUND(N(data!CC62), 0)</f>
        <v>0</v>
      </c>
      <c r="I80" s="206">
        <f>ROUND(N(data!CC63), 0)</f>
        <v>28961</v>
      </c>
      <c r="J80" s="206">
        <f>ROUND(N(data!CC64), 0)</f>
        <v>0</v>
      </c>
      <c r="K80" s="206">
        <f>ROUND(N(data!CC65), 0)</f>
        <v>0</v>
      </c>
      <c r="L80" s="206">
        <f>ROUND(N(data!CC66), 0)</f>
        <v>0</v>
      </c>
      <c r="M80" s="206">
        <f>ROUND(N(data!CC67), 0)</f>
        <v>0</v>
      </c>
      <c r="N80" s="206">
        <f>ROUND(N(data!CC68), 0)</f>
        <v>0</v>
      </c>
      <c r="O80" s="206">
        <f>ROUND(N(data!CC69), 0)</f>
        <v>10486</v>
      </c>
      <c r="P80" s="206">
        <f>ROUND(N(data!CC70), 0)</f>
        <v>0</v>
      </c>
      <c r="Q80" s="206">
        <f>ROUND(N(data!CC71), 0)</f>
        <v>0</v>
      </c>
      <c r="R80" s="206">
        <f>ROUND(N(data!CC72), 0)</f>
        <v>0</v>
      </c>
      <c r="S80" s="206">
        <f>ROUND(N(data!CC73), 0)</f>
        <v>0</v>
      </c>
      <c r="T80" s="206">
        <f>ROUND(N(data!CC74), 0)</f>
        <v>0</v>
      </c>
      <c r="U80" s="206">
        <f>ROUND(N(data!CC75), 0)</f>
        <v>0</v>
      </c>
      <c r="V80" s="206">
        <f>ROUND(N(data!CC76), 0)</f>
        <v>0</v>
      </c>
      <c r="W80" s="206">
        <f>ROUND(N(data!CC77), 0)</f>
        <v>0</v>
      </c>
      <c r="X80" s="206">
        <f>ROUND(N(data!CC78), 0)</f>
        <v>0</v>
      </c>
      <c r="Y80" s="206">
        <f>ROUND(N(data!CC79), 0)</f>
        <v>0</v>
      </c>
      <c r="Z80" s="206">
        <f>ROUND(N(data!CC80), 0)</f>
        <v>10486</v>
      </c>
      <c r="AA80" s="206">
        <f>ROUND(N(data!CC81), 0)</f>
        <v>0</v>
      </c>
      <c r="AB80" s="206">
        <f>ROUND(N(data!CC82), 0)</f>
        <v>0</v>
      </c>
      <c r="AC80" s="206">
        <f>ROUND(N(data!CC83), 0)</f>
        <v>0</v>
      </c>
      <c r="AD80" s="206">
        <f>ROUND(N(data!CC84), 0)</f>
        <v>0</v>
      </c>
      <c r="AE80" s="206">
        <f>ROUND(N(data!CC89), 0)</f>
        <v>0</v>
      </c>
      <c r="AF80" s="206">
        <f>ROUND(N(data!CC87), 0)</f>
        <v>0</v>
      </c>
      <c r="AG80" s="206">
        <f>ROUND(N(data!CC90), 0)</f>
        <v>0</v>
      </c>
      <c r="AH80" s="206">
        <f>ROUND(N(data!CC91), 0)</f>
        <v>0</v>
      </c>
      <c r="AI80" s="206">
        <f>ROUND(N(data!CC92), 0)</f>
        <v>0</v>
      </c>
      <c r="AJ80" s="206">
        <f>ROUND(N(data!CC93), 0)</f>
        <v>0</v>
      </c>
      <c r="AK80" s="308">
        <f>ROUND(N(data!CC94), 2)</f>
        <v>0</v>
      </c>
      <c r="AL80" s="61"/>
      <c r="AM80" s="61"/>
      <c r="AN80" s="61"/>
      <c r="AO80" s="61"/>
      <c r="AP80" s="61"/>
      <c r="AQ80" s="61"/>
      <c r="AR80" s="61"/>
      <c r="AS80" s="61"/>
      <c r="AT80" s="61"/>
      <c r="AU80" s="61"/>
      <c r="AV80" s="61"/>
      <c r="AW80" s="61"/>
      <c r="AX80" s="61"/>
      <c r="AY80" s="61"/>
      <c r="AZ80" s="61"/>
      <c r="BA80" s="61"/>
      <c r="BB80" s="61"/>
      <c r="BC80" s="61"/>
      <c r="BD80" s="61"/>
      <c r="BE80" s="61"/>
      <c r="BF80" s="61"/>
      <c r="BG80" s="61"/>
      <c r="BH80" s="61"/>
      <c r="BI80" s="61"/>
      <c r="BJ80" s="61"/>
      <c r="BK80" s="61"/>
      <c r="BL80" s="61"/>
      <c r="BM80" s="61"/>
      <c r="BN80" s="61"/>
      <c r="BO80" s="61"/>
      <c r="BP80" s="61"/>
      <c r="BQ80" s="61"/>
      <c r="BR80" s="61"/>
      <c r="BS80" s="61"/>
      <c r="BT80" s="61"/>
      <c r="BU80" s="61"/>
      <c r="BV80" s="61"/>
      <c r="BW80" s="61"/>
      <c r="BX80" s="61"/>
      <c r="BY80" s="61"/>
      <c r="BZ80" s="61"/>
      <c r="CA80" s="61"/>
      <c r="CB80" s="61"/>
      <c r="CC80" s="61"/>
      <c r="CD80" s="61"/>
      <c r="CE80" s="61"/>
      <c r="CF80" s="61"/>
      <c r="CG80" s="61"/>
      <c r="CH80" s="61"/>
      <c r="CI80" s="61"/>
      <c r="CJ80" s="61"/>
      <c r="CK80" s="61"/>
    </row>
  </sheetData>
  <sheetProtection algorithmName="SHA-512" hashValue="MMERrDzCnCKPEd38eSwNbcWKDSR3BVLBvsDVE21h7fTS9VOn71HQOUHv/2rrg1B5B9b8BQGt0upEaEjYC47zxA==" saltValue="qi4UYtsjS0Bb0l/7P5Axgw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BEC4E7-36A6-4DCF-A64F-F0374B775028}">
  <sheetPr codeName="Sheet2">
    <tabColor rgb="FF92D050"/>
    <pageSetUpPr fitToPage="1"/>
  </sheetPr>
  <dimension ref="B1:J42"/>
  <sheetViews>
    <sheetView topLeftCell="A31" workbookViewId="0">
      <selection activeCell="E18" sqref="E18"/>
    </sheetView>
  </sheetViews>
  <sheetFormatPr defaultColWidth="10.75" defaultRowHeight="14.4" x14ac:dyDescent="0.3"/>
  <cols>
    <col min="1" max="1" width="2.75" style="11" customWidth="1"/>
    <col min="2" max="3" width="10.75" style="11" customWidth="1"/>
    <col min="4" max="4" width="2.75" style="11" customWidth="1"/>
    <col min="5" max="6" width="10.75" style="11" customWidth="1"/>
    <col min="7" max="7" width="2.75" style="11" customWidth="1"/>
    <col min="8" max="8" width="10.75" style="11" customWidth="1"/>
    <col min="9" max="10" width="8.75" style="11" customWidth="1"/>
    <col min="11" max="11" width="2.75" style="11" customWidth="1"/>
    <col min="12" max="15" width="10.75" style="11" customWidth="1"/>
    <col min="16" max="16384" width="10.75" style="11"/>
  </cols>
  <sheetData>
    <row r="1" spans="2:10" x14ac:dyDescent="0.3">
      <c r="J1" s="102" t="s">
        <v>685</v>
      </c>
    </row>
    <row r="2" spans="2:10" x14ac:dyDescent="0.3">
      <c r="B2" s="103"/>
      <c r="C2" s="104"/>
      <c r="D2" s="104"/>
      <c r="E2" s="104"/>
      <c r="F2" s="104"/>
      <c r="G2" s="104"/>
      <c r="H2" s="104"/>
      <c r="I2" s="104"/>
      <c r="J2" s="105"/>
    </row>
    <row r="3" spans="2:10" x14ac:dyDescent="0.3">
      <c r="B3" s="106"/>
      <c r="F3" s="10" t="s">
        <v>686</v>
      </c>
      <c r="G3" s="10"/>
      <c r="J3" s="107"/>
    </row>
    <row r="4" spans="2:10" x14ac:dyDescent="0.3">
      <c r="B4" s="106"/>
      <c r="F4" s="10" t="s">
        <v>687</v>
      </c>
      <c r="G4" s="10"/>
      <c r="J4" s="107"/>
    </row>
    <row r="5" spans="2:10" x14ac:dyDescent="0.3">
      <c r="B5" s="106"/>
      <c r="J5" s="107"/>
    </row>
    <row r="6" spans="2:10" x14ac:dyDescent="0.3">
      <c r="B6" s="108"/>
      <c r="C6" s="109"/>
      <c r="D6" s="109"/>
      <c r="E6" s="109"/>
      <c r="F6" s="109"/>
      <c r="G6" s="109"/>
      <c r="H6" s="109"/>
      <c r="I6" s="109"/>
      <c r="J6" s="110"/>
    </row>
    <row r="7" spans="2:10" x14ac:dyDescent="0.3">
      <c r="B7" s="106"/>
      <c r="J7" s="107"/>
    </row>
    <row r="8" spans="2:10" x14ac:dyDescent="0.3">
      <c r="B8" s="106"/>
      <c r="F8" s="10" t="s">
        <v>688</v>
      </c>
      <c r="G8" s="10"/>
      <c r="J8" s="107"/>
    </row>
    <row r="9" spans="2:10" x14ac:dyDescent="0.3">
      <c r="B9" s="103"/>
      <c r="C9" s="104"/>
      <c r="D9" s="104"/>
      <c r="E9" s="104"/>
      <c r="F9" s="111" t="s">
        <v>689</v>
      </c>
      <c r="G9" s="111"/>
      <c r="H9" s="104"/>
      <c r="I9" s="104"/>
      <c r="J9" s="105"/>
    </row>
    <row r="10" spans="2:10" x14ac:dyDescent="0.3">
      <c r="B10" s="106"/>
      <c r="F10" s="10" t="s">
        <v>690</v>
      </c>
      <c r="G10" s="10"/>
      <c r="J10" s="107"/>
    </row>
    <row r="11" spans="2:10" x14ac:dyDescent="0.3">
      <c r="B11" s="106"/>
      <c r="F11" s="10"/>
      <c r="G11" s="10"/>
      <c r="J11" s="107"/>
    </row>
    <row r="12" spans="2:10" x14ac:dyDescent="0.3">
      <c r="B12" s="106"/>
      <c r="F12" s="10" t="s">
        <v>691</v>
      </c>
      <c r="G12" s="10"/>
      <c r="J12" s="107"/>
    </row>
    <row r="13" spans="2:10" x14ac:dyDescent="0.3">
      <c r="B13" s="106"/>
      <c r="F13" s="10" t="s">
        <v>692</v>
      </c>
      <c r="G13" s="10"/>
      <c r="J13" s="107"/>
    </row>
    <row r="14" spans="2:10" x14ac:dyDescent="0.3">
      <c r="B14" s="108"/>
      <c r="C14" s="109"/>
      <c r="D14" s="109"/>
      <c r="E14" s="109"/>
      <c r="F14" s="109"/>
      <c r="G14" s="109"/>
      <c r="H14" s="109"/>
      <c r="I14" s="109"/>
      <c r="J14" s="110"/>
    </row>
    <row r="15" spans="2:10" x14ac:dyDescent="0.3">
      <c r="B15" s="106"/>
      <c r="J15" s="107"/>
    </row>
    <row r="16" spans="2:10" x14ac:dyDescent="0.3">
      <c r="B16" s="106"/>
      <c r="F16" s="11" t="s">
        <v>693</v>
      </c>
      <c r="J16" s="107"/>
    </row>
    <row r="17" spans="2:10" x14ac:dyDescent="0.3">
      <c r="B17" s="103"/>
      <c r="C17" s="112" t="s">
        <v>694</v>
      </c>
      <c r="D17" s="112"/>
      <c r="E17" s="104" t="str">
        <f>+data!C98</f>
        <v>Othello Community Hospital</v>
      </c>
      <c r="F17" s="111"/>
      <c r="G17" s="111"/>
      <c r="H17" s="104"/>
      <c r="I17" s="104"/>
      <c r="J17" s="105"/>
    </row>
    <row r="18" spans="2:10" x14ac:dyDescent="0.3">
      <c r="B18" s="106"/>
      <c r="C18" s="61" t="s">
        <v>695</v>
      </c>
      <c r="D18" s="61"/>
      <c r="E18" s="11" t="str">
        <f>+"H-"&amp;data!C97</f>
        <v>H-125</v>
      </c>
      <c r="F18" s="10"/>
      <c r="G18" s="10"/>
      <c r="J18" s="107"/>
    </row>
    <row r="19" spans="2:10" x14ac:dyDescent="0.3">
      <c r="B19" s="106"/>
      <c r="C19" s="61" t="s">
        <v>696</v>
      </c>
      <c r="D19" s="61"/>
      <c r="E19" s="11" t="str">
        <f>+data!C99</f>
        <v>315 N 14th Ave</v>
      </c>
      <c r="F19" s="10"/>
      <c r="G19" s="10"/>
      <c r="J19" s="107"/>
    </row>
    <row r="20" spans="2:10" x14ac:dyDescent="0.3">
      <c r="B20" s="106"/>
      <c r="C20" s="61" t="s">
        <v>697</v>
      </c>
      <c r="D20" s="61"/>
      <c r="E20" s="11" t="str">
        <f>+data!C99</f>
        <v>315 N 14th Ave</v>
      </c>
      <c r="F20" s="10"/>
      <c r="G20" s="10"/>
      <c r="J20" s="107"/>
    </row>
    <row r="21" spans="2:10" x14ac:dyDescent="0.3">
      <c r="B21" s="106"/>
      <c r="C21" s="61" t="s">
        <v>698</v>
      </c>
      <c r="D21" s="61"/>
      <c r="E21" s="11" t="str">
        <f>CONCATENATE(+data!C100,", ",+data!C101)</f>
        <v>Othello, WA</v>
      </c>
      <c r="F21" s="10"/>
      <c r="G21" s="10"/>
      <c r="J21" s="107"/>
    </row>
    <row r="22" spans="2:10" x14ac:dyDescent="0.3">
      <c r="B22" s="108"/>
      <c r="C22" s="109"/>
      <c r="D22" s="109"/>
      <c r="E22" s="109"/>
      <c r="F22" s="109"/>
      <c r="G22" s="109"/>
      <c r="H22" s="109"/>
      <c r="I22" s="109"/>
      <c r="J22" s="110"/>
    </row>
    <row r="23" spans="2:10" x14ac:dyDescent="0.3">
      <c r="B23" s="106"/>
      <c r="J23" s="107"/>
    </row>
    <row r="24" spans="2:10" x14ac:dyDescent="0.3">
      <c r="B24" s="106"/>
      <c r="J24" s="107"/>
    </row>
    <row r="25" spans="2:10" x14ac:dyDescent="0.3">
      <c r="B25" s="106"/>
      <c r="J25" s="107"/>
    </row>
    <row r="26" spans="2:10" x14ac:dyDescent="0.3">
      <c r="B26" s="113"/>
      <c r="C26" s="114"/>
      <c r="D26" s="114"/>
      <c r="E26" s="114"/>
      <c r="F26" s="115" t="s">
        <v>699</v>
      </c>
      <c r="G26" s="114"/>
      <c r="H26" s="114"/>
      <c r="I26" s="114"/>
      <c r="J26" s="116"/>
    </row>
    <row r="27" spans="2:10" x14ac:dyDescent="0.3">
      <c r="B27" s="117" t="s">
        <v>700</v>
      </c>
      <c r="C27" s="118"/>
      <c r="D27" s="118"/>
      <c r="E27" s="118"/>
      <c r="F27" s="118"/>
      <c r="G27" s="118"/>
      <c r="H27" s="118"/>
      <c r="I27" s="118"/>
      <c r="J27" s="119"/>
    </row>
    <row r="28" spans="2:10" x14ac:dyDescent="0.3">
      <c r="B28" s="106" t="str">
        <f>+"by the Department of Health for the fiscal year ended "&amp;data!C96&amp;"."</f>
        <v>by the Department of Health for the fiscal year ended 12/31/2023.</v>
      </c>
      <c r="J28" s="107"/>
    </row>
    <row r="29" spans="2:10" x14ac:dyDescent="0.3">
      <c r="B29" s="106" t="s">
        <v>701</v>
      </c>
      <c r="J29" s="107"/>
    </row>
    <row r="30" spans="2:10" x14ac:dyDescent="0.3">
      <c r="B30" s="120" t="s">
        <v>702</v>
      </c>
      <c r="C30" s="121"/>
      <c r="D30" s="121"/>
      <c r="E30" s="121"/>
      <c r="F30" s="121"/>
      <c r="G30" s="121"/>
      <c r="H30" s="121"/>
      <c r="I30" s="121"/>
      <c r="J30" s="122"/>
    </row>
    <row r="31" spans="2:10" x14ac:dyDescent="0.3">
      <c r="B31" s="117"/>
      <c r="C31" s="118"/>
      <c r="D31" s="118"/>
      <c r="E31" s="118"/>
      <c r="F31" s="118"/>
      <c r="G31" s="118"/>
      <c r="H31" s="118"/>
      <c r="I31" s="118"/>
      <c r="J31" s="119"/>
    </row>
    <row r="32" spans="2:10" x14ac:dyDescent="0.3">
      <c r="B32" s="106"/>
      <c r="J32" s="107"/>
    </row>
    <row r="33" spans="2:10" x14ac:dyDescent="0.3">
      <c r="B33" s="123" t="s">
        <v>248</v>
      </c>
      <c r="C33" s="121"/>
      <c r="D33" s="121"/>
      <c r="E33" s="121"/>
      <c r="F33" s="121"/>
      <c r="G33" s="121"/>
      <c r="H33" s="121"/>
      <c r="I33" s="121"/>
      <c r="J33" s="122"/>
    </row>
    <row r="34" spans="2:10" x14ac:dyDescent="0.3">
      <c r="B34" s="113" t="s">
        <v>703</v>
      </c>
      <c r="C34" s="114"/>
      <c r="D34" s="114"/>
      <c r="E34" s="114"/>
      <c r="F34" s="115"/>
      <c r="G34" s="114"/>
      <c r="H34" s="114"/>
      <c r="I34" s="114"/>
      <c r="J34" s="116"/>
    </row>
    <row r="35" spans="2:10" x14ac:dyDescent="0.3">
      <c r="B35" s="113" t="s">
        <v>704</v>
      </c>
      <c r="C35" s="114"/>
      <c r="D35" s="114"/>
      <c r="E35" s="114"/>
      <c r="F35" s="115"/>
      <c r="G35" s="114"/>
      <c r="H35" s="114"/>
      <c r="I35" s="114"/>
      <c r="J35" s="116"/>
    </row>
    <row r="36" spans="2:10" x14ac:dyDescent="0.3">
      <c r="B36" s="113" t="s">
        <v>705</v>
      </c>
      <c r="C36" s="114"/>
      <c r="D36" s="114"/>
      <c r="E36" s="114"/>
      <c r="F36" s="115"/>
      <c r="G36" s="114"/>
      <c r="H36" s="114"/>
      <c r="I36" s="114"/>
      <c r="J36" s="116"/>
    </row>
    <row r="37" spans="2:10" x14ac:dyDescent="0.3">
      <c r="B37" s="117"/>
      <c r="C37" s="118"/>
      <c r="D37" s="118"/>
      <c r="E37" s="118"/>
      <c r="F37" s="118"/>
      <c r="G37" s="118"/>
      <c r="H37" s="118"/>
      <c r="I37" s="118"/>
      <c r="J37" s="119"/>
    </row>
    <row r="38" spans="2:10" x14ac:dyDescent="0.3">
      <c r="B38" s="106"/>
      <c r="J38" s="107"/>
    </row>
    <row r="39" spans="2:10" x14ac:dyDescent="0.3">
      <c r="B39" s="123" t="s">
        <v>248</v>
      </c>
      <c r="C39" s="121"/>
      <c r="D39" s="121"/>
      <c r="E39" s="121"/>
      <c r="F39" s="121"/>
      <c r="G39" s="121"/>
      <c r="H39" s="121"/>
      <c r="I39" s="121"/>
      <c r="J39" s="122"/>
    </row>
    <row r="40" spans="2:10" x14ac:dyDescent="0.3">
      <c r="B40" s="113" t="s">
        <v>706</v>
      </c>
      <c r="C40" s="114"/>
      <c r="D40" s="114"/>
      <c r="E40" s="114"/>
      <c r="F40" s="115"/>
      <c r="G40" s="114"/>
      <c r="H40" s="114"/>
      <c r="I40" s="114"/>
      <c r="J40" s="116"/>
    </row>
    <row r="41" spans="2:10" x14ac:dyDescent="0.3">
      <c r="B41" s="113" t="s">
        <v>704</v>
      </c>
      <c r="C41" s="114"/>
      <c r="D41" s="114"/>
      <c r="E41" s="114"/>
      <c r="F41" s="115"/>
      <c r="G41" s="114"/>
      <c r="H41" s="114"/>
      <c r="I41" s="114"/>
      <c r="J41" s="116"/>
    </row>
    <row r="42" spans="2:10" x14ac:dyDescent="0.3">
      <c r="B42" s="124" t="s">
        <v>705</v>
      </c>
      <c r="C42" s="125"/>
      <c r="D42" s="125"/>
      <c r="E42" s="125"/>
      <c r="F42" s="126"/>
      <c r="G42" s="125"/>
      <c r="H42" s="125"/>
      <c r="I42" s="125"/>
      <c r="J42" s="127"/>
    </row>
  </sheetData>
  <pageMargins left="0.75" right="0.75" top="1" bottom="1" header="0.5" footer="0.5"/>
  <pageSetup scale="87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888FA-A8B1-4E1B-BDC7-CC89A713B75A}">
  <sheetPr codeName="Sheet9">
    <tabColor rgb="FF92D050"/>
  </sheetPr>
  <dimension ref="A2:M94"/>
  <sheetViews>
    <sheetView topLeftCell="A37" zoomScale="85" zoomScaleNormal="85" workbookViewId="0">
      <selection activeCell="I38" sqref="I38"/>
    </sheetView>
  </sheetViews>
  <sheetFormatPr defaultColWidth="8.6640625" defaultRowHeight="14.4" x14ac:dyDescent="0.3"/>
  <cols>
    <col min="1" max="1" width="28.75" style="1" customWidth="1"/>
    <col min="2" max="8" width="12.25" style="1" customWidth="1"/>
    <col min="9" max="9" width="65.08203125" style="1" bestFit="1" customWidth="1"/>
    <col min="10" max="10" width="40.58203125" style="1" customWidth="1"/>
    <col min="11" max="14" width="8.6640625" style="1" customWidth="1"/>
    <col min="15" max="16384" width="8.6640625" style="1"/>
  </cols>
  <sheetData>
    <row r="2" spans="1:13" x14ac:dyDescent="0.3">
      <c r="A2" s="62" t="s">
        <v>707</v>
      </c>
    </row>
    <row r="3" spans="1:13" x14ac:dyDescent="0.3">
      <c r="A3" s="62"/>
    </row>
    <row r="4" spans="1:13" x14ac:dyDescent="0.3">
      <c r="A4" s="157" t="s">
        <v>708</v>
      </c>
    </row>
    <row r="5" spans="1:13" x14ac:dyDescent="0.3">
      <c r="A5" s="157" t="s">
        <v>709</v>
      </c>
    </row>
    <row r="6" spans="1:13" x14ac:dyDescent="0.3">
      <c r="A6" s="157" t="s">
        <v>710</v>
      </c>
    </row>
    <row r="7" spans="1:13" x14ac:dyDescent="0.3">
      <c r="A7" s="157"/>
    </row>
    <row r="8" spans="1:13" x14ac:dyDescent="0.3">
      <c r="A8" s="2" t="s">
        <v>711</v>
      </c>
    </row>
    <row r="9" spans="1:13" x14ac:dyDescent="0.3">
      <c r="A9" s="157" t="s">
        <v>27</v>
      </c>
    </row>
    <row r="12" spans="1:13" x14ac:dyDescent="0.3">
      <c r="A12" s="1" t="str">
        <f>data!C97</f>
        <v>125</v>
      </c>
      <c r="B12" s="241" t="str">
        <f>RIGHT('Prior Year'!C96,4)</f>
        <v>2022</v>
      </c>
      <c r="C12" s="241" t="str">
        <f>RIGHT(data!C96,4)</f>
        <v>2023</v>
      </c>
      <c r="D12" s="1" t="str">
        <f>RIGHT('Prior Year'!C96,4)</f>
        <v>2022</v>
      </c>
      <c r="E12" s="241" t="str">
        <f>RIGHT(data!C96,4)</f>
        <v>2023</v>
      </c>
      <c r="F12" s="1" t="str">
        <f>RIGHT('Prior Year'!C96,4)</f>
        <v>2022</v>
      </c>
      <c r="G12" s="241" t="str">
        <f>RIGHT(data!C96,4)</f>
        <v>2023</v>
      </c>
      <c r="H12" s="3"/>
    </row>
    <row r="13" spans="1:13" x14ac:dyDescent="0.3">
      <c r="A13" s="2"/>
      <c r="B13" s="241" t="s">
        <v>712</v>
      </c>
      <c r="C13" s="241" t="s">
        <v>712</v>
      </c>
      <c r="D13" s="5" t="s">
        <v>713</v>
      </c>
      <c r="E13" s="5" t="s">
        <v>713</v>
      </c>
      <c r="F13" s="3" t="s">
        <v>714</v>
      </c>
      <c r="G13" s="3" t="s">
        <v>714</v>
      </c>
      <c r="H13" s="3" t="s">
        <v>715</v>
      </c>
    </row>
    <row r="14" spans="1:13" x14ac:dyDescent="0.3">
      <c r="A14" s="1" t="s">
        <v>716</v>
      </c>
      <c r="B14" s="241" t="s">
        <v>351</v>
      </c>
      <c r="C14" s="241" t="s">
        <v>351</v>
      </c>
      <c r="D14" s="4" t="s">
        <v>717</v>
      </c>
      <c r="E14" s="4" t="s">
        <v>717</v>
      </c>
      <c r="F14" s="3" t="s">
        <v>718</v>
      </c>
      <c r="G14" s="3" t="s">
        <v>718</v>
      </c>
      <c r="H14" s="3" t="s">
        <v>719</v>
      </c>
      <c r="I14" s="8" t="s">
        <v>720</v>
      </c>
      <c r="J14" s="63" t="s">
        <v>721</v>
      </c>
    </row>
    <row r="15" spans="1:13" x14ac:dyDescent="0.3">
      <c r="A15" s="1" t="s">
        <v>722</v>
      </c>
      <c r="B15" s="241">
        <f>ROUND(N('Prior Year'!C85), 0)</f>
        <v>0</v>
      </c>
      <c r="C15" s="241">
        <f>data!C85</f>
        <v>0</v>
      </c>
      <c r="D15" s="241">
        <f>ROUND(N('Prior Year'!C59), 0)</f>
        <v>0</v>
      </c>
      <c r="E15" s="1">
        <f>data!C59</f>
        <v>0</v>
      </c>
      <c r="F15" s="215" t="str">
        <f t="shared" ref="F15:F59" si="0">IF(B15=0,"",IF(D15=0,"",B15/D15))</f>
        <v/>
      </c>
      <c r="G15" s="215" t="str">
        <f t="shared" ref="G15:G29" si="1">IF(C15=0,"",IF(E15=0,"",C15/E15))</f>
        <v/>
      </c>
      <c r="H15" s="6" t="str">
        <f t="shared" ref="H15:H30" si="2">IF(B15 = 0, "", IF(C15 = 0, "", IF(D15 = 0, "", IF(E15 = 0, "", IF(G15 / F15 - 1 &lt; -0.25, G15 / F15 - 1, IF(G15 / F15 - 1 &gt; 0.25, G15 / F15 - 1, ""))))))</f>
        <v/>
      </c>
      <c r="I15" s="241" t="str">
        <f t="shared" ref="I15:I46" si="3">IF(H15 = "", "", IF(ABS(H15) &gt; 25 %, "Please provide explanation for the fluctuation noted here", ""))</f>
        <v/>
      </c>
      <c r="M15" s="7"/>
    </row>
    <row r="16" spans="1:13" x14ac:dyDescent="0.3">
      <c r="A16" s="1" t="s">
        <v>723</v>
      </c>
      <c r="B16" s="241">
        <f>ROUND(N('Prior Year'!D85), 0)</f>
        <v>0</v>
      </c>
      <c r="C16" s="241">
        <f>data!D85</f>
        <v>0</v>
      </c>
      <c r="D16" s="241">
        <f>ROUND(N('Prior Year'!D59), 0)</f>
        <v>0</v>
      </c>
      <c r="E16" s="1">
        <f>data!D59</f>
        <v>0</v>
      </c>
      <c r="F16" s="215" t="str">
        <f t="shared" si="0"/>
        <v/>
      </c>
      <c r="G16" s="215" t="str">
        <f t="shared" si="1"/>
        <v/>
      </c>
      <c r="H16" s="6" t="str">
        <f t="shared" si="2"/>
        <v/>
      </c>
      <c r="I16" s="241" t="str">
        <f t="shared" si="3"/>
        <v/>
      </c>
      <c r="M16" s="7"/>
    </row>
    <row r="17" spans="1:13" x14ac:dyDescent="0.3">
      <c r="A17" s="1" t="s">
        <v>724</v>
      </c>
      <c r="B17" s="241">
        <f>ROUND(N('Prior Year'!E85), 0)</f>
        <v>2102355</v>
      </c>
      <c r="C17" s="241">
        <f>data!E85</f>
        <v>3556591.9899999998</v>
      </c>
      <c r="D17" s="241">
        <f>ROUND(N('Prior Year'!E59), 0)</f>
        <v>997</v>
      </c>
      <c r="E17" s="1">
        <f>data!E59</f>
        <v>1066</v>
      </c>
      <c r="F17" s="215">
        <f t="shared" si="0"/>
        <v>2108.6810431293879</v>
      </c>
      <c r="G17" s="215">
        <f t="shared" si="1"/>
        <v>3336.3902345215756</v>
      </c>
      <c r="H17" s="6">
        <f t="shared" si="2"/>
        <v>0.58221663982439287</v>
      </c>
      <c r="I17" s="241" t="s">
        <v>1362</v>
      </c>
      <c r="M17" s="7"/>
    </row>
    <row r="18" spans="1:13" x14ac:dyDescent="0.3">
      <c r="A18" s="1" t="s">
        <v>725</v>
      </c>
      <c r="B18" s="241">
        <f>ROUND(N('Prior Year'!F85), 0)</f>
        <v>0</v>
      </c>
      <c r="C18" s="241">
        <f>data!F85</f>
        <v>0</v>
      </c>
      <c r="D18" s="241">
        <f>ROUND(N('Prior Year'!F59), 0)</f>
        <v>0</v>
      </c>
      <c r="E18" s="1">
        <f>data!F59</f>
        <v>0</v>
      </c>
      <c r="F18" s="215" t="str">
        <f t="shared" si="0"/>
        <v/>
      </c>
      <c r="G18" s="215" t="str">
        <f t="shared" si="1"/>
        <v/>
      </c>
      <c r="H18" s="6" t="str">
        <f t="shared" si="2"/>
        <v/>
      </c>
      <c r="I18" s="241" t="str">
        <f t="shared" si="3"/>
        <v/>
      </c>
      <c r="M18" s="7"/>
    </row>
    <row r="19" spans="1:13" x14ac:dyDescent="0.3">
      <c r="A19" s="1" t="s">
        <v>726</v>
      </c>
      <c r="B19" s="241">
        <f>ROUND(N('Prior Year'!G85), 0)</f>
        <v>0</v>
      </c>
      <c r="C19" s="241">
        <f>data!G85</f>
        <v>0</v>
      </c>
      <c r="D19" s="241">
        <f>ROUND(N('Prior Year'!G59), 0)</f>
        <v>0</v>
      </c>
      <c r="E19" s="1">
        <f>data!G59</f>
        <v>0</v>
      </c>
      <c r="F19" s="215" t="str">
        <f t="shared" si="0"/>
        <v/>
      </c>
      <c r="G19" s="215" t="str">
        <f t="shared" si="1"/>
        <v/>
      </c>
      <c r="H19" s="6" t="str">
        <f t="shared" si="2"/>
        <v/>
      </c>
      <c r="I19" s="241" t="str">
        <f t="shared" si="3"/>
        <v/>
      </c>
      <c r="M19" s="7"/>
    </row>
    <row r="20" spans="1:13" x14ac:dyDescent="0.3">
      <c r="A20" s="1" t="s">
        <v>727</v>
      </c>
      <c r="B20" s="241">
        <f>ROUND(N('Prior Year'!H85), 0)</f>
        <v>0</v>
      </c>
      <c r="C20" s="241">
        <f>data!H85</f>
        <v>0</v>
      </c>
      <c r="D20" s="241">
        <f>ROUND(N('Prior Year'!H59), 0)</f>
        <v>0</v>
      </c>
      <c r="E20" s="1">
        <f>data!H59</f>
        <v>0</v>
      </c>
      <c r="F20" s="215" t="str">
        <f t="shared" si="0"/>
        <v/>
      </c>
      <c r="G20" s="215" t="str">
        <f t="shared" si="1"/>
        <v/>
      </c>
      <c r="H20" s="6" t="str">
        <f t="shared" si="2"/>
        <v/>
      </c>
      <c r="I20" s="241" t="str">
        <f t="shared" si="3"/>
        <v/>
      </c>
      <c r="M20" s="7"/>
    </row>
    <row r="21" spans="1:13" x14ac:dyDescent="0.3">
      <c r="A21" s="1" t="s">
        <v>728</v>
      </c>
      <c r="B21" s="241">
        <f>ROUND(N('Prior Year'!I85), 0)</f>
        <v>0</v>
      </c>
      <c r="C21" s="241">
        <f>data!I85</f>
        <v>0</v>
      </c>
      <c r="D21" s="241">
        <f>ROUND(N('Prior Year'!I59), 0)</f>
        <v>0</v>
      </c>
      <c r="E21" s="1">
        <f>data!I59</f>
        <v>0</v>
      </c>
      <c r="F21" s="215" t="str">
        <f t="shared" si="0"/>
        <v/>
      </c>
      <c r="G21" s="215" t="str">
        <f t="shared" si="1"/>
        <v/>
      </c>
      <c r="H21" s="6" t="str">
        <f t="shared" si="2"/>
        <v/>
      </c>
      <c r="I21" s="241" t="str">
        <f t="shared" si="3"/>
        <v/>
      </c>
      <c r="M21" s="7"/>
    </row>
    <row r="22" spans="1:13" x14ac:dyDescent="0.3">
      <c r="A22" s="1" t="s">
        <v>729</v>
      </c>
      <c r="B22" s="241">
        <f>ROUND(N('Prior Year'!J85), 0)</f>
        <v>2895</v>
      </c>
      <c r="C22" s="241">
        <f>data!J85</f>
        <v>3529</v>
      </c>
      <c r="D22" s="241">
        <f>ROUND(N('Prior Year'!J59), 0)</f>
        <v>572</v>
      </c>
      <c r="E22" s="1">
        <f>data!J59</f>
        <v>551</v>
      </c>
      <c r="F22" s="215">
        <f t="shared" si="0"/>
        <v>5.0611888111888108</v>
      </c>
      <c r="G22" s="215">
        <f t="shared" si="1"/>
        <v>6.404718693284936</v>
      </c>
      <c r="H22" s="6">
        <f t="shared" si="2"/>
        <v>0.26545737221381138</v>
      </c>
      <c r="I22" s="241" t="s">
        <v>1360</v>
      </c>
      <c r="M22" s="7"/>
    </row>
    <row r="23" spans="1:13" x14ac:dyDescent="0.3">
      <c r="A23" s="1" t="s">
        <v>730</v>
      </c>
      <c r="B23" s="241">
        <f>ROUND(N('Prior Year'!K85), 0)</f>
        <v>0</v>
      </c>
      <c r="C23" s="241">
        <f>data!K85</f>
        <v>0</v>
      </c>
      <c r="D23" s="241">
        <f>ROUND(N('Prior Year'!K59), 0)</f>
        <v>0</v>
      </c>
      <c r="E23" s="1">
        <f>data!K59</f>
        <v>0</v>
      </c>
      <c r="F23" s="215" t="str">
        <f t="shared" si="0"/>
        <v/>
      </c>
      <c r="G23" s="215" t="str">
        <f t="shared" si="1"/>
        <v/>
      </c>
      <c r="H23" s="6" t="str">
        <f t="shared" si="2"/>
        <v/>
      </c>
      <c r="I23" s="241" t="str">
        <f t="shared" si="3"/>
        <v/>
      </c>
      <c r="M23" s="7"/>
    </row>
    <row r="24" spans="1:13" x14ac:dyDescent="0.3">
      <c r="A24" s="1" t="s">
        <v>731</v>
      </c>
      <c r="B24" s="241">
        <f>ROUND(N('Prior Year'!L85), 0)</f>
        <v>0</v>
      </c>
      <c r="C24" s="241">
        <f>data!L85</f>
        <v>0</v>
      </c>
      <c r="D24" s="241">
        <f>ROUND(N('Prior Year'!L59), 0)</f>
        <v>0</v>
      </c>
      <c r="E24" s="1">
        <f>data!L59</f>
        <v>0</v>
      </c>
      <c r="F24" s="215" t="str">
        <f t="shared" si="0"/>
        <v/>
      </c>
      <c r="G24" s="215" t="str">
        <f t="shared" si="1"/>
        <v/>
      </c>
      <c r="H24" s="6" t="str">
        <f t="shared" si="2"/>
        <v/>
      </c>
      <c r="I24" s="241" t="str">
        <f t="shared" si="3"/>
        <v/>
      </c>
      <c r="M24" s="7"/>
    </row>
    <row r="25" spans="1:13" x14ac:dyDescent="0.3">
      <c r="A25" s="1" t="s">
        <v>732</v>
      </c>
      <c r="B25" s="241">
        <f>ROUND(N('Prior Year'!M85), 0)</f>
        <v>0</v>
      </c>
      <c r="C25" s="241">
        <f>data!M85</f>
        <v>0</v>
      </c>
      <c r="D25" s="241">
        <f>ROUND(N('Prior Year'!M59), 0)</f>
        <v>0</v>
      </c>
      <c r="E25" s="1">
        <f>data!M59</f>
        <v>0</v>
      </c>
      <c r="F25" s="215" t="str">
        <f t="shared" si="0"/>
        <v/>
      </c>
      <c r="G25" s="215" t="str">
        <f t="shared" si="1"/>
        <v/>
      </c>
      <c r="H25" s="6" t="str">
        <f t="shared" si="2"/>
        <v/>
      </c>
      <c r="I25" s="241" t="str">
        <f t="shared" si="3"/>
        <v/>
      </c>
      <c r="M25" s="7"/>
    </row>
    <row r="26" spans="1:13" x14ac:dyDescent="0.3">
      <c r="A26" s="1" t="s">
        <v>733</v>
      </c>
      <c r="B26" s="1">
        <f>ROUND(N('Prior Year'!N85), 0)</f>
        <v>0</v>
      </c>
      <c r="C26" s="241">
        <f>data!N85</f>
        <v>0</v>
      </c>
      <c r="D26" s="241">
        <f>ROUND(N('Prior Year'!N59), 0)</f>
        <v>0</v>
      </c>
      <c r="E26" s="1">
        <f>data!N59</f>
        <v>0</v>
      </c>
      <c r="F26" s="215" t="str">
        <f t="shared" si="0"/>
        <v/>
      </c>
      <c r="G26" s="215" t="str">
        <f t="shared" si="1"/>
        <v/>
      </c>
      <c r="H26" s="6" t="str">
        <f t="shared" si="2"/>
        <v/>
      </c>
      <c r="I26" s="241" t="str">
        <f t="shared" si="3"/>
        <v/>
      </c>
      <c r="M26" s="7"/>
    </row>
    <row r="27" spans="1:13" x14ac:dyDescent="0.3">
      <c r="A27" s="1" t="s">
        <v>734</v>
      </c>
      <c r="B27" s="241">
        <f>ROUND(N('Prior Year'!O85), 0)</f>
        <v>1707743</v>
      </c>
      <c r="C27" s="241">
        <f>data!O85</f>
        <v>1268630.9099999999</v>
      </c>
      <c r="D27" s="241">
        <f>ROUND(N('Prior Year'!O59), 0)</f>
        <v>410</v>
      </c>
      <c r="E27" s="1">
        <f>data!O59</f>
        <v>402</v>
      </c>
      <c r="F27" s="215">
        <f t="shared" si="0"/>
        <v>4165.2268292682929</v>
      </c>
      <c r="G27" s="215">
        <f t="shared" si="1"/>
        <v>3155.7982835820894</v>
      </c>
      <c r="H27" s="6" t="str">
        <f t="shared" si="2"/>
        <v/>
      </c>
      <c r="I27" s="241" t="str">
        <f t="shared" si="3"/>
        <v/>
      </c>
      <c r="J27" s="216"/>
      <c r="M27" s="7"/>
    </row>
    <row r="28" spans="1:13" x14ac:dyDescent="0.3">
      <c r="A28" s="1" t="s">
        <v>735</v>
      </c>
      <c r="B28" s="241">
        <f>ROUND(N('Prior Year'!P85), 0)</f>
        <v>1418308</v>
      </c>
      <c r="C28" s="241">
        <f>data!P85</f>
        <v>895447.75</v>
      </c>
      <c r="D28" s="241">
        <f>ROUND(N('Prior Year'!P59), 0)</f>
        <v>41917</v>
      </c>
      <c r="E28" s="1">
        <f>data!P59</f>
        <v>31981</v>
      </c>
      <c r="F28" s="215">
        <f t="shared" si="0"/>
        <v>33.83610468306415</v>
      </c>
      <c r="G28" s="215">
        <f t="shared" si="1"/>
        <v>27.999366811544355</v>
      </c>
      <c r="H28" s="6" t="str">
        <f t="shared" si="2"/>
        <v/>
      </c>
      <c r="I28" s="241" t="str">
        <f t="shared" si="3"/>
        <v/>
      </c>
      <c r="M28" s="7"/>
    </row>
    <row r="29" spans="1:13" x14ac:dyDescent="0.3">
      <c r="A29" s="1" t="s">
        <v>736</v>
      </c>
      <c r="B29" s="241">
        <f>ROUND(N('Prior Year'!Q85), 0)</f>
        <v>67</v>
      </c>
      <c r="C29" s="241">
        <f>data!Q85</f>
        <v>0</v>
      </c>
      <c r="D29" s="241">
        <f>ROUND(N('Prior Year'!Q59), 0)</f>
        <v>0</v>
      </c>
      <c r="E29" s="1">
        <f>data!Q59</f>
        <v>0</v>
      </c>
      <c r="F29" s="215" t="str">
        <f t="shared" si="0"/>
        <v/>
      </c>
      <c r="G29" s="215" t="str">
        <f t="shared" si="1"/>
        <v/>
      </c>
      <c r="H29" s="6" t="str">
        <f t="shared" si="2"/>
        <v/>
      </c>
      <c r="I29" s="241" t="str">
        <f t="shared" si="3"/>
        <v/>
      </c>
      <c r="M29" s="7"/>
    </row>
    <row r="30" spans="1:13" x14ac:dyDescent="0.3">
      <c r="A30" s="1" t="s">
        <v>737</v>
      </c>
      <c r="B30" s="241">
        <f>ROUND(N('Prior Year'!R85), 0)</f>
        <v>1054279</v>
      </c>
      <c r="C30" s="241">
        <f>data!R85</f>
        <v>1126483.95</v>
      </c>
      <c r="D30" s="241">
        <f>ROUND(N('Prior Year'!R59), 0)</f>
        <v>67729</v>
      </c>
      <c r="E30" s="1">
        <f>data!R59</f>
        <v>52608</v>
      </c>
      <c r="F30" s="215">
        <f t="shared" si="0"/>
        <v>15.566138581700601</v>
      </c>
      <c r="G30" s="215">
        <f>IFERROR(IF(C30=0,"",IF(E30=0,"",C30/E30)),"")</f>
        <v>21.412787979014599</v>
      </c>
      <c r="H30" s="6">
        <f t="shared" si="2"/>
        <v>0.37560049762034509</v>
      </c>
      <c r="I30" s="241" t="s">
        <v>1361</v>
      </c>
      <c r="M30" s="7"/>
    </row>
    <row r="31" spans="1:13" x14ac:dyDescent="0.3">
      <c r="A31" s="1" t="s">
        <v>738</v>
      </c>
      <c r="B31" s="241">
        <f>ROUND(N('Prior Year'!S85), 0)</f>
        <v>87867</v>
      </c>
      <c r="C31" s="241">
        <f>data!S85</f>
        <v>99957.989999999991</v>
      </c>
      <c r="D31" s="241" t="s">
        <v>739</v>
      </c>
      <c r="E31" s="4" t="s">
        <v>739</v>
      </c>
      <c r="F31" s="215" t="s">
        <v>5</v>
      </c>
      <c r="G31" s="215" t="str">
        <f>IFERROR(IF(C31=0,"",IF(E31=0,"",C31/E31)),"")</f>
        <v/>
      </c>
      <c r="H31" s="6" t="s">
        <v>5</v>
      </c>
      <c r="I31" s="241" t="str">
        <f t="shared" si="3"/>
        <v/>
      </c>
      <c r="M31" s="7"/>
    </row>
    <row r="32" spans="1:13" x14ac:dyDescent="0.3">
      <c r="A32" s="1" t="s">
        <v>740</v>
      </c>
      <c r="B32" s="241">
        <f>ROUND(N('Prior Year'!T85), 0)</f>
        <v>0</v>
      </c>
      <c r="C32" s="241">
        <f>data!T85</f>
        <v>0</v>
      </c>
      <c r="D32" s="241" t="s">
        <v>739</v>
      </c>
      <c r="E32" s="4" t="s">
        <v>739</v>
      </c>
      <c r="F32" s="215" t="s">
        <v>5</v>
      </c>
      <c r="G32" s="215" t="str">
        <f>IFERROR(IF(C32=0,"",IF(E32=0,"",C32/E32)),"")</f>
        <v/>
      </c>
      <c r="H32" s="6" t="s">
        <v>5</v>
      </c>
      <c r="I32" s="241" t="str">
        <f t="shared" si="3"/>
        <v/>
      </c>
      <c r="M32" s="7"/>
    </row>
    <row r="33" spans="1:13" x14ac:dyDescent="0.3">
      <c r="A33" s="1" t="s">
        <v>741</v>
      </c>
      <c r="B33" s="241">
        <f>ROUND(N('Prior Year'!U85), 0)</f>
        <v>1420018</v>
      </c>
      <c r="C33" s="241">
        <f>data!U85</f>
        <v>1520469.6099999999</v>
      </c>
      <c r="D33" s="241">
        <f>ROUND(N('Prior Year'!U59), 0)</f>
        <v>32156</v>
      </c>
      <c r="E33" s="1">
        <f>data!U59</f>
        <v>31981</v>
      </c>
      <c r="F33" s="215">
        <f t="shared" si="0"/>
        <v>44.160281129493718</v>
      </c>
      <c r="G33" s="215">
        <f t="shared" ref="G33:G69" si="4">IF(C33=0,"",IF(E33=0,"",C33/E33))</f>
        <v>47.542903911697564</v>
      </c>
      <c r="H33" s="6" t="str">
        <f t="shared" ref="H33:H39" si="5">IF(B33 = 0, "", IF(C33 = 0, "", IF(D33 = 0, "", IF(E33 = 0, "", IF(G33 / F33 - 1 &lt; -0.25, G33 / F33 - 1, IF(G33 / F33 - 1 &gt; 0.25, G33 / F33 - 1, ""))))))</f>
        <v/>
      </c>
      <c r="I33" s="241" t="str">
        <f t="shared" si="3"/>
        <v/>
      </c>
      <c r="M33" s="7"/>
    </row>
    <row r="34" spans="1:13" x14ac:dyDescent="0.3">
      <c r="A34" s="1" t="s">
        <v>742</v>
      </c>
      <c r="B34" s="241">
        <f>ROUND(N('Prior Year'!V85), 0)</f>
        <v>1154</v>
      </c>
      <c r="C34" s="241">
        <f>data!V85</f>
        <v>132.80000000000001</v>
      </c>
      <c r="D34" s="241">
        <f>ROUND(N('Prior Year'!V59), 0)</f>
        <v>0</v>
      </c>
      <c r="E34" s="1">
        <f>data!V59</f>
        <v>0</v>
      </c>
      <c r="F34" s="215" t="str">
        <f t="shared" si="0"/>
        <v/>
      </c>
      <c r="G34" s="215" t="str">
        <f t="shared" si="4"/>
        <v/>
      </c>
      <c r="H34" s="6" t="str">
        <f t="shared" si="5"/>
        <v/>
      </c>
      <c r="I34" s="241" t="str">
        <f t="shared" si="3"/>
        <v/>
      </c>
      <c r="M34" s="7"/>
    </row>
    <row r="35" spans="1:13" x14ac:dyDescent="0.3">
      <c r="A35" s="1" t="s">
        <v>743</v>
      </c>
      <c r="B35" s="241">
        <f>ROUND(N('Prior Year'!W85), 0)</f>
        <v>0</v>
      </c>
      <c r="C35" s="241">
        <f>data!W85</f>
        <v>0</v>
      </c>
      <c r="D35" s="241">
        <f>ROUND(N('Prior Year'!W59), 0)</f>
        <v>0</v>
      </c>
      <c r="E35" s="1">
        <f>data!W59</f>
        <v>0</v>
      </c>
      <c r="F35" s="215" t="str">
        <f t="shared" si="0"/>
        <v/>
      </c>
      <c r="G35" s="215" t="str">
        <f t="shared" si="4"/>
        <v/>
      </c>
      <c r="H35" s="6" t="str">
        <f t="shared" si="5"/>
        <v/>
      </c>
      <c r="I35" s="241" t="str">
        <f t="shared" si="3"/>
        <v/>
      </c>
      <c r="M35" s="7"/>
    </row>
    <row r="36" spans="1:13" x14ac:dyDescent="0.3">
      <c r="A36" s="1" t="s">
        <v>744</v>
      </c>
      <c r="B36" s="241">
        <f>ROUND(N('Prior Year'!X85), 0)</f>
        <v>0</v>
      </c>
      <c r="C36" s="241">
        <f>data!X85</f>
        <v>0</v>
      </c>
      <c r="D36" s="241">
        <f>ROUND(N('Prior Year'!X59), 0)</f>
        <v>0</v>
      </c>
      <c r="E36" s="1">
        <f>data!X59</f>
        <v>0</v>
      </c>
      <c r="F36" s="215" t="str">
        <f t="shared" si="0"/>
        <v/>
      </c>
      <c r="G36" s="215" t="str">
        <f t="shared" si="4"/>
        <v/>
      </c>
      <c r="H36" s="6" t="str">
        <f t="shared" si="5"/>
        <v/>
      </c>
      <c r="I36" s="241" t="str">
        <f t="shared" si="3"/>
        <v/>
      </c>
      <c r="M36" s="7"/>
    </row>
    <row r="37" spans="1:13" x14ac:dyDescent="0.3">
      <c r="A37" s="1" t="s">
        <v>745</v>
      </c>
      <c r="B37" s="241">
        <f>ROUND(N('Prior Year'!Y85), 0)</f>
        <v>1631929</v>
      </c>
      <c r="C37" s="241">
        <f>data!Y85</f>
        <v>1757623.9199999997</v>
      </c>
      <c r="D37" s="241">
        <f>ROUND(N('Prior Year'!Y59), 0)</f>
        <v>6266</v>
      </c>
      <c r="E37" s="1">
        <f>data!Y59</f>
        <v>6373</v>
      </c>
      <c r="F37" s="215">
        <f t="shared" si="0"/>
        <v>260.44190871369295</v>
      </c>
      <c r="G37" s="215">
        <f t="shared" si="4"/>
        <v>275.7922359956064</v>
      </c>
      <c r="H37" s="6" t="str">
        <f t="shared" si="5"/>
        <v/>
      </c>
      <c r="I37" s="241" t="str">
        <f t="shared" si="3"/>
        <v/>
      </c>
      <c r="M37" s="7"/>
    </row>
    <row r="38" spans="1:13" x14ac:dyDescent="0.3">
      <c r="A38" s="1" t="s">
        <v>746</v>
      </c>
      <c r="B38" s="241">
        <f>ROUND(N('Prior Year'!Z85), 0)</f>
        <v>0</v>
      </c>
      <c r="C38" s="241">
        <f>data!Z85</f>
        <v>0</v>
      </c>
      <c r="D38" s="241">
        <f>ROUND(N('Prior Year'!Z59), 0)</f>
        <v>0</v>
      </c>
      <c r="E38" s="1">
        <f>data!Z59</f>
        <v>0</v>
      </c>
      <c r="F38" s="215" t="str">
        <f t="shared" si="0"/>
        <v/>
      </c>
      <c r="G38" s="215" t="str">
        <f t="shared" si="4"/>
        <v/>
      </c>
      <c r="H38" s="6" t="str">
        <f t="shared" si="5"/>
        <v/>
      </c>
      <c r="I38" s="241" t="str">
        <f t="shared" si="3"/>
        <v/>
      </c>
      <c r="M38" s="7"/>
    </row>
    <row r="39" spans="1:13" x14ac:dyDescent="0.3">
      <c r="A39" s="1" t="s">
        <v>747</v>
      </c>
      <c r="B39" s="241">
        <f>ROUND(N('Prior Year'!AA85), 0)</f>
        <v>0</v>
      </c>
      <c r="C39" s="241">
        <f>data!AA85</f>
        <v>0</v>
      </c>
      <c r="D39" s="241">
        <f>ROUND(N('Prior Year'!AA59), 0)</f>
        <v>0</v>
      </c>
      <c r="E39" s="1">
        <f>data!AA59</f>
        <v>0</v>
      </c>
      <c r="F39" s="215" t="str">
        <f t="shared" si="0"/>
        <v/>
      </c>
      <c r="G39" s="215" t="str">
        <f t="shared" si="4"/>
        <v/>
      </c>
      <c r="H39" s="6" t="str">
        <f t="shared" si="5"/>
        <v/>
      </c>
      <c r="I39" s="241" t="str">
        <f t="shared" si="3"/>
        <v/>
      </c>
      <c r="M39" s="7"/>
    </row>
    <row r="40" spans="1:13" x14ac:dyDescent="0.3">
      <c r="A40" s="1" t="s">
        <v>748</v>
      </c>
      <c r="B40" s="241">
        <f>ROUND(N('Prior Year'!AB85), 0)</f>
        <v>536991</v>
      </c>
      <c r="C40" s="241">
        <f>data!AB85</f>
        <v>678820.7699999999</v>
      </c>
      <c r="D40" s="241" t="s">
        <v>739</v>
      </c>
      <c r="E40" s="4" t="s">
        <v>739</v>
      </c>
      <c r="F40" s="215" t="s">
        <v>5</v>
      </c>
      <c r="G40" s="215" t="str">
        <f>IFERROR(IF(C40=0,"",IF(E40=0,"",C40/E40)),"")</f>
        <v/>
      </c>
      <c r="H40" s="6" t="s">
        <v>5</v>
      </c>
      <c r="I40" s="241" t="str">
        <f t="shared" si="3"/>
        <v/>
      </c>
      <c r="M40" s="7"/>
    </row>
    <row r="41" spans="1:13" x14ac:dyDescent="0.3">
      <c r="A41" s="1" t="s">
        <v>749</v>
      </c>
      <c r="B41" s="241">
        <f>ROUND(N('Prior Year'!AC85), 0)</f>
        <v>318758</v>
      </c>
      <c r="C41" s="241">
        <f>data!AC85</f>
        <v>335677.74</v>
      </c>
      <c r="D41" s="241">
        <f>ROUND(N('Prior Year'!AC59), 0)</f>
        <v>1407</v>
      </c>
      <c r="E41" s="1">
        <f>data!AC59</f>
        <v>1358</v>
      </c>
      <c r="F41" s="215">
        <f t="shared" si="0"/>
        <v>226.55152807391613</v>
      </c>
      <c r="G41" s="215">
        <f t="shared" si="4"/>
        <v>247.18537555228275</v>
      </c>
      <c r="H41" s="6" t="str">
        <f t="shared" ref="H41:H59" si="6">IF(B41 = 0, "", IF(C41 = 0, "", IF(D41 = 0, "", IF(E41 = 0, "", IF(G41 / F41 - 1 &lt; -0.25, G41 / F41 - 1, IF(G41 / F41 - 1 &gt; 0.25, G41 / F41 - 1, ""))))))</f>
        <v/>
      </c>
      <c r="I41" s="241" t="str">
        <f t="shared" si="3"/>
        <v/>
      </c>
      <c r="M41" s="7"/>
    </row>
    <row r="42" spans="1:13" x14ac:dyDescent="0.3">
      <c r="A42" s="1" t="s">
        <v>750</v>
      </c>
      <c r="B42" s="241">
        <f>ROUND(N('Prior Year'!AD85), 0)</f>
        <v>0</v>
      </c>
      <c r="C42" s="241">
        <f>data!AD85</f>
        <v>0</v>
      </c>
      <c r="D42" s="241">
        <f>ROUND(N('Prior Year'!AD59), 0)</f>
        <v>0</v>
      </c>
      <c r="E42" s="1">
        <f>data!AD59</f>
        <v>0</v>
      </c>
      <c r="F42" s="215" t="str">
        <f t="shared" si="0"/>
        <v/>
      </c>
      <c r="G42" s="215" t="str">
        <f t="shared" si="4"/>
        <v/>
      </c>
      <c r="H42" s="6" t="str">
        <f t="shared" si="6"/>
        <v/>
      </c>
      <c r="I42" s="241" t="str">
        <f t="shared" si="3"/>
        <v/>
      </c>
      <c r="M42" s="7"/>
    </row>
    <row r="43" spans="1:13" x14ac:dyDescent="0.3">
      <c r="A43" s="1" t="s">
        <v>751</v>
      </c>
      <c r="B43" s="241">
        <f>ROUND(N('Prior Year'!AE85), 0)</f>
        <v>598941</v>
      </c>
      <c r="C43" s="241">
        <f>data!AE85</f>
        <v>652656.72</v>
      </c>
      <c r="D43" s="241">
        <f>ROUND(N('Prior Year'!AE59), 0)</f>
        <v>8544</v>
      </c>
      <c r="E43" s="1">
        <f>data!AE59</f>
        <v>8114</v>
      </c>
      <c r="F43" s="215">
        <f t="shared" si="0"/>
        <v>70.100772471910119</v>
      </c>
      <c r="G43" s="215">
        <f t="shared" si="4"/>
        <v>80.435878728124223</v>
      </c>
      <c r="H43" s="6" t="str">
        <f t="shared" si="6"/>
        <v/>
      </c>
      <c r="I43" s="241" t="str">
        <f t="shared" si="3"/>
        <v/>
      </c>
      <c r="M43" s="7"/>
    </row>
    <row r="44" spans="1:13" x14ac:dyDescent="0.3">
      <c r="A44" s="1" t="s">
        <v>752</v>
      </c>
      <c r="B44" s="241">
        <f>ROUND(N('Prior Year'!AF85), 0)</f>
        <v>0</v>
      </c>
      <c r="C44" s="241">
        <f>data!AF85</f>
        <v>0</v>
      </c>
      <c r="D44" s="241">
        <f>ROUND(N('Prior Year'!AF59), 0)</f>
        <v>0</v>
      </c>
      <c r="E44" s="1">
        <f>data!AF59</f>
        <v>0</v>
      </c>
      <c r="F44" s="215" t="str">
        <f t="shared" si="0"/>
        <v/>
      </c>
      <c r="G44" s="215" t="str">
        <f t="shared" si="4"/>
        <v/>
      </c>
      <c r="H44" s="6" t="str">
        <f t="shared" si="6"/>
        <v/>
      </c>
      <c r="I44" s="241" t="str">
        <f t="shared" si="3"/>
        <v/>
      </c>
      <c r="M44" s="7"/>
    </row>
    <row r="45" spans="1:13" x14ac:dyDescent="0.3">
      <c r="A45" s="1" t="s">
        <v>753</v>
      </c>
      <c r="B45" s="241">
        <f>ROUND(N('Prior Year'!AG85), 0)</f>
        <v>2624505</v>
      </c>
      <c r="C45" s="241">
        <f>data!AG85</f>
        <v>3022594.72</v>
      </c>
      <c r="D45" s="241">
        <f>ROUND(N('Prior Year'!AG59), 0)</f>
        <v>5757</v>
      </c>
      <c r="E45" s="1">
        <f>data!AG59</f>
        <v>5955</v>
      </c>
      <c r="F45" s="215">
        <f t="shared" si="0"/>
        <v>455.88066701406984</v>
      </c>
      <c r="G45" s="215">
        <f t="shared" si="4"/>
        <v>507.57258102434935</v>
      </c>
      <c r="H45" s="6" t="str">
        <f t="shared" si="6"/>
        <v/>
      </c>
      <c r="I45" s="241" t="str">
        <f t="shared" si="3"/>
        <v/>
      </c>
      <c r="M45" s="7"/>
    </row>
    <row r="46" spans="1:13" x14ac:dyDescent="0.3">
      <c r="A46" s="1" t="s">
        <v>754</v>
      </c>
      <c r="B46" s="241">
        <f>ROUND(N('Prior Year'!AH85), 0)</f>
        <v>732698</v>
      </c>
      <c r="C46" s="241">
        <f>data!AH85</f>
        <v>804767.09</v>
      </c>
      <c r="D46" s="241">
        <f>ROUND(N('Prior Year'!AH59), 0)</f>
        <v>709</v>
      </c>
      <c r="E46" s="1">
        <f>data!AH59</f>
        <v>730</v>
      </c>
      <c r="F46" s="215">
        <f t="shared" si="0"/>
        <v>1033.4245416078984</v>
      </c>
      <c r="G46" s="215">
        <f t="shared" si="4"/>
        <v>1102.4206712328767</v>
      </c>
      <c r="H46" s="6" t="str">
        <f t="shared" si="6"/>
        <v/>
      </c>
      <c r="I46" s="241" t="str">
        <f t="shared" si="3"/>
        <v/>
      </c>
      <c r="M46" s="7"/>
    </row>
    <row r="47" spans="1:13" x14ac:dyDescent="0.3">
      <c r="A47" s="1" t="s">
        <v>755</v>
      </c>
      <c r="B47" s="241">
        <f>ROUND(N('Prior Year'!AI85), 0)</f>
        <v>0</v>
      </c>
      <c r="C47" s="241">
        <f>data!AI85</f>
        <v>0</v>
      </c>
      <c r="D47" s="241">
        <f>ROUND(N('Prior Year'!AI59), 0)</f>
        <v>0</v>
      </c>
      <c r="E47" s="1">
        <f>data!AI59</f>
        <v>0</v>
      </c>
      <c r="F47" s="215" t="str">
        <f t="shared" si="0"/>
        <v/>
      </c>
      <c r="G47" s="215" t="str">
        <f t="shared" si="4"/>
        <v/>
      </c>
      <c r="H47" s="6" t="str">
        <f t="shared" si="6"/>
        <v/>
      </c>
      <c r="I47" s="241" t="str">
        <f t="shared" ref="I47:I78" si="7">IF(H47 = "", "", IF(ABS(H47) &gt; 25 %, "Please provide explanation for the fluctuation noted here", ""))</f>
        <v/>
      </c>
      <c r="M47" s="7"/>
    </row>
    <row r="48" spans="1:13" x14ac:dyDescent="0.3">
      <c r="A48" s="1" t="s">
        <v>756</v>
      </c>
      <c r="B48" s="241">
        <f>ROUND(N('Prior Year'!AJ85), 0)</f>
        <v>0</v>
      </c>
      <c r="C48" s="241">
        <f>data!AJ85</f>
        <v>0</v>
      </c>
      <c r="D48" s="241">
        <f>ROUND(N('Prior Year'!AJ59), 0)</f>
        <v>0</v>
      </c>
      <c r="E48" s="1">
        <f>data!AJ59</f>
        <v>0</v>
      </c>
      <c r="F48" s="215" t="str">
        <f t="shared" si="0"/>
        <v/>
      </c>
      <c r="G48" s="215" t="str">
        <f t="shared" si="4"/>
        <v/>
      </c>
      <c r="H48" s="6" t="str">
        <f t="shared" si="6"/>
        <v/>
      </c>
      <c r="I48" s="241" t="str">
        <f t="shared" si="7"/>
        <v/>
      </c>
      <c r="M48" s="7"/>
    </row>
    <row r="49" spans="1:13" x14ac:dyDescent="0.3">
      <c r="A49" s="1" t="s">
        <v>757</v>
      </c>
      <c r="B49" s="241">
        <f>ROUND(N('Prior Year'!AK85), 0)</f>
        <v>0</v>
      </c>
      <c r="C49" s="241">
        <f>data!AK85</f>
        <v>0</v>
      </c>
      <c r="D49" s="241">
        <f>ROUND(N('Prior Year'!AK59), 0)</f>
        <v>0</v>
      </c>
      <c r="E49" s="1">
        <f>data!AK59</f>
        <v>0</v>
      </c>
      <c r="F49" s="215" t="str">
        <f t="shared" si="0"/>
        <v/>
      </c>
      <c r="G49" s="215" t="str">
        <f t="shared" si="4"/>
        <v/>
      </c>
      <c r="H49" s="6" t="str">
        <f t="shared" si="6"/>
        <v/>
      </c>
      <c r="I49" s="241" t="str">
        <f t="shared" si="7"/>
        <v/>
      </c>
      <c r="M49" s="7"/>
    </row>
    <row r="50" spans="1:13" x14ac:dyDescent="0.3">
      <c r="A50" s="1" t="s">
        <v>758</v>
      </c>
      <c r="B50" s="241">
        <f>ROUND(N('Prior Year'!AL85), 0)</f>
        <v>0</v>
      </c>
      <c r="C50" s="241">
        <f>data!AL85</f>
        <v>0</v>
      </c>
      <c r="D50" s="241">
        <f>ROUND(N('Prior Year'!AL59), 0)</f>
        <v>0</v>
      </c>
      <c r="E50" s="1">
        <f>data!AL59</f>
        <v>0</v>
      </c>
      <c r="F50" s="215" t="str">
        <f t="shared" si="0"/>
        <v/>
      </c>
      <c r="G50" s="215" t="str">
        <f t="shared" si="4"/>
        <v/>
      </c>
      <c r="H50" s="6" t="str">
        <f t="shared" si="6"/>
        <v/>
      </c>
      <c r="I50" s="241" t="str">
        <f t="shared" si="7"/>
        <v/>
      </c>
      <c r="M50" s="7"/>
    </row>
    <row r="51" spans="1:13" x14ac:dyDescent="0.3">
      <c r="A51" s="1" t="s">
        <v>759</v>
      </c>
      <c r="B51" s="241">
        <f>ROUND(N('Prior Year'!AM85), 0)</f>
        <v>0</v>
      </c>
      <c r="C51" s="241">
        <f>data!AM85</f>
        <v>0</v>
      </c>
      <c r="D51" s="241">
        <f>ROUND(N('Prior Year'!AM59), 0)</f>
        <v>0</v>
      </c>
      <c r="E51" s="1">
        <f>data!AM59</f>
        <v>0</v>
      </c>
      <c r="F51" s="215" t="str">
        <f t="shared" si="0"/>
        <v/>
      </c>
      <c r="G51" s="215" t="str">
        <f t="shared" si="4"/>
        <v/>
      </c>
      <c r="H51" s="6" t="str">
        <f t="shared" si="6"/>
        <v/>
      </c>
      <c r="I51" s="241" t="str">
        <f t="shared" si="7"/>
        <v/>
      </c>
      <c r="M51" s="7"/>
    </row>
    <row r="52" spans="1:13" x14ac:dyDescent="0.3">
      <c r="A52" s="1" t="s">
        <v>760</v>
      </c>
      <c r="B52" s="241">
        <f>ROUND(N('Prior Year'!AN85), 0)</f>
        <v>0</v>
      </c>
      <c r="C52" s="241">
        <f>data!AN85</f>
        <v>0</v>
      </c>
      <c r="D52" s="241">
        <f>ROUND(N('Prior Year'!AN59), 0)</f>
        <v>0</v>
      </c>
      <c r="E52" s="1">
        <f>data!AN59</f>
        <v>0</v>
      </c>
      <c r="F52" s="215" t="str">
        <f t="shared" si="0"/>
        <v/>
      </c>
      <c r="G52" s="215" t="str">
        <f t="shared" si="4"/>
        <v/>
      </c>
      <c r="H52" s="6" t="str">
        <f t="shared" si="6"/>
        <v/>
      </c>
      <c r="I52" s="241" t="str">
        <f t="shared" si="7"/>
        <v/>
      </c>
      <c r="M52" s="7"/>
    </row>
    <row r="53" spans="1:13" x14ac:dyDescent="0.3">
      <c r="A53" s="1" t="s">
        <v>761</v>
      </c>
      <c r="B53" s="241">
        <f>ROUND(N('Prior Year'!AO85), 0)</f>
        <v>0</v>
      </c>
      <c r="C53" s="241">
        <f>data!AO85</f>
        <v>0</v>
      </c>
      <c r="D53" s="241">
        <f>ROUND(N('Prior Year'!AO59), 0)</f>
        <v>0</v>
      </c>
      <c r="E53" s="1">
        <f>data!AO59</f>
        <v>0</v>
      </c>
      <c r="F53" s="215" t="str">
        <f t="shared" si="0"/>
        <v/>
      </c>
      <c r="G53" s="215" t="str">
        <f t="shared" si="4"/>
        <v/>
      </c>
      <c r="H53" s="6" t="str">
        <f t="shared" si="6"/>
        <v/>
      </c>
      <c r="I53" s="241" t="str">
        <f t="shared" si="7"/>
        <v/>
      </c>
      <c r="M53" s="7"/>
    </row>
    <row r="54" spans="1:13" x14ac:dyDescent="0.3">
      <c r="A54" s="1" t="s">
        <v>762</v>
      </c>
      <c r="B54" s="241">
        <f>ROUND(N('Prior Year'!AP85), 0)</f>
        <v>0</v>
      </c>
      <c r="C54" s="241">
        <f>data!AP85</f>
        <v>0</v>
      </c>
      <c r="D54" s="241">
        <f>ROUND(N('Prior Year'!AP59), 0)</f>
        <v>0</v>
      </c>
      <c r="E54" s="1">
        <f>data!AP59</f>
        <v>0</v>
      </c>
      <c r="F54" s="215" t="str">
        <f t="shared" si="0"/>
        <v/>
      </c>
      <c r="G54" s="215" t="str">
        <f t="shared" si="4"/>
        <v/>
      </c>
      <c r="H54" s="6" t="str">
        <f t="shared" si="6"/>
        <v/>
      </c>
      <c r="I54" s="241" t="str">
        <f t="shared" si="7"/>
        <v/>
      </c>
      <c r="M54" s="7"/>
    </row>
    <row r="55" spans="1:13" x14ac:dyDescent="0.3">
      <c r="A55" s="1" t="s">
        <v>763</v>
      </c>
      <c r="B55" s="241">
        <f>ROUND(N('Prior Year'!AQ85), 0)</f>
        <v>0</v>
      </c>
      <c r="C55" s="241">
        <f>data!AQ85</f>
        <v>0</v>
      </c>
      <c r="D55" s="241">
        <f>ROUND(N('Prior Year'!AQ59), 0)</f>
        <v>0</v>
      </c>
      <c r="E55" s="1">
        <f>data!AQ59</f>
        <v>0</v>
      </c>
      <c r="F55" s="215" t="str">
        <f t="shared" si="0"/>
        <v/>
      </c>
      <c r="G55" s="215" t="str">
        <f t="shared" si="4"/>
        <v/>
      </c>
      <c r="H55" s="6" t="str">
        <f t="shared" si="6"/>
        <v/>
      </c>
      <c r="I55" s="241" t="str">
        <f t="shared" si="7"/>
        <v/>
      </c>
      <c r="M55" s="7"/>
    </row>
    <row r="56" spans="1:13" x14ac:dyDescent="0.3">
      <c r="A56" s="1" t="s">
        <v>764</v>
      </c>
      <c r="B56" s="241">
        <f>ROUND(N('Prior Year'!AR85), 0)</f>
        <v>0</v>
      </c>
      <c r="C56" s="241">
        <f>data!AR85</f>
        <v>0</v>
      </c>
      <c r="D56" s="241">
        <f>ROUND(N('Prior Year'!AR59), 0)</f>
        <v>0</v>
      </c>
      <c r="E56" s="1">
        <f>data!AR59</f>
        <v>0</v>
      </c>
      <c r="F56" s="215" t="str">
        <f t="shared" si="0"/>
        <v/>
      </c>
      <c r="G56" s="215" t="str">
        <f t="shared" si="4"/>
        <v/>
      </c>
      <c r="H56" s="6" t="str">
        <f t="shared" si="6"/>
        <v/>
      </c>
      <c r="I56" s="241" t="str">
        <f t="shared" si="7"/>
        <v/>
      </c>
      <c r="M56" s="7"/>
    </row>
    <row r="57" spans="1:13" x14ac:dyDescent="0.3">
      <c r="A57" s="1" t="s">
        <v>765</v>
      </c>
      <c r="B57" s="241">
        <f>ROUND(N('Prior Year'!AS85), 0)</f>
        <v>0</v>
      </c>
      <c r="C57" s="241">
        <f>data!AS85</f>
        <v>0</v>
      </c>
      <c r="D57" s="241">
        <f>ROUND(N('Prior Year'!AS59), 0)</f>
        <v>0</v>
      </c>
      <c r="E57" s="1">
        <f>data!AS59</f>
        <v>0</v>
      </c>
      <c r="F57" s="215" t="str">
        <f t="shared" si="0"/>
        <v/>
      </c>
      <c r="G57" s="215" t="str">
        <f t="shared" si="4"/>
        <v/>
      </c>
      <c r="H57" s="6" t="str">
        <f t="shared" si="6"/>
        <v/>
      </c>
      <c r="I57" s="241" t="str">
        <f t="shared" si="7"/>
        <v/>
      </c>
      <c r="M57" s="7"/>
    </row>
    <row r="58" spans="1:13" x14ac:dyDescent="0.3">
      <c r="A58" s="1" t="s">
        <v>766</v>
      </c>
      <c r="B58" s="241">
        <f>ROUND(N('Prior Year'!AT85), 0)</f>
        <v>0</v>
      </c>
      <c r="C58" s="241">
        <f>data!AT85</f>
        <v>0</v>
      </c>
      <c r="D58" s="241">
        <f>ROUND(N('Prior Year'!AT59), 0)</f>
        <v>0</v>
      </c>
      <c r="E58" s="1">
        <f>data!AT59</f>
        <v>0</v>
      </c>
      <c r="F58" s="215" t="str">
        <f t="shared" si="0"/>
        <v/>
      </c>
      <c r="G58" s="215" t="str">
        <f t="shared" si="4"/>
        <v/>
      </c>
      <c r="H58" s="6" t="str">
        <f t="shared" si="6"/>
        <v/>
      </c>
      <c r="I58" s="241" t="str">
        <f t="shared" si="7"/>
        <v/>
      </c>
      <c r="M58" s="7"/>
    </row>
    <row r="59" spans="1:13" x14ac:dyDescent="0.3">
      <c r="A59" s="1" t="s">
        <v>767</v>
      </c>
      <c r="B59" s="241">
        <f>ROUND(N('Prior Year'!AU85), 0)</f>
        <v>0</v>
      </c>
      <c r="C59" s="241">
        <f>data!AU85</f>
        <v>0</v>
      </c>
      <c r="D59" s="241">
        <f>ROUND(N('Prior Year'!AU59), 0)</f>
        <v>0</v>
      </c>
      <c r="E59" s="1">
        <f>data!AU59</f>
        <v>0</v>
      </c>
      <c r="F59" s="215" t="str">
        <f t="shared" si="0"/>
        <v/>
      </c>
      <c r="G59" s="215" t="str">
        <f t="shared" si="4"/>
        <v/>
      </c>
      <c r="H59" s="6" t="str">
        <f t="shared" si="6"/>
        <v/>
      </c>
      <c r="I59" s="241" t="str">
        <f t="shared" si="7"/>
        <v/>
      </c>
      <c r="M59" s="7"/>
    </row>
    <row r="60" spans="1:13" x14ac:dyDescent="0.3">
      <c r="A60" s="1" t="s">
        <v>768</v>
      </c>
      <c r="B60" s="241">
        <f>ROUND(N('Prior Year'!AV85), 0)</f>
        <v>470840</v>
      </c>
      <c r="C60" s="241">
        <f>data!AV85</f>
        <v>454638.16</v>
      </c>
      <c r="D60" s="241" t="s">
        <v>739</v>
      </c>
      <c r="E60" s="4" t="s">
        <v>739</v>
      </c>
      <c r="F60" s="215" t="s">
        <v>5</v>
      </c>
      <c r="G60" s="215"/>
      <c r="H60" s="6" t="s">
        <v>5</v>
      </c>
      <c r="I60" s="241" t="str">
        <f t="shared" si="7"/>
        <v/>
      </c>
      <c r="M60" s="7"/>
    </row>
    <row r="61" spans="1:13" x14ac:dyDescent="0.3">
      <c r="A61" s="1" t="s">
        <v>769</v>
      </c>
      <c r="B61" s="241">
        <f>ROUND(N('Prior Year'!AW85), 0)</f>
        <v>0</v>
      </c>
      <c r="C61" s="241">
        <f>data!AW85</f>
        <v>0</v>
      </c>
      <c r="D61" s="241" t="s">
        <v>739</v>
      </c>
      <c r="E61" s="4" t="s">
        <v>739</v>
      </c>
      <c r="F61" s="215" t="s">
        <v>5</v>
      </c>
      <c r="G61" s="215"/>
      <c r="H61" s="6" t="s">
        <v>5</v>
      </c>
      <c r="I61" s="241" t="str">
        <f t="shared" si="7"/>
        <v/>
      </c>
      <c r="M61" s="7"/>
    </row>
    <row r="62" spans="1:13" x14ac:dyDescent="0.3">
      <c r="A62" s="1" t="s">
        <v>770</v>
      </c>
      <c r="B62" s="241">
        <f>ROUND(N('Prior Year'!AX85), 0)</f>
        <v>0</v>
      </c>
      <c r="C62" s="241">
        <f>data!AX85</f>
        <v>0</v>
      </c>
      <c r="D62" s="241" t="s">
        <v>739</v>
      </c>
      <c r="E62" s="4" t="s">
        <v>739</v>
      </c>
      <c r="F62" s="215" t="s">
        <v>5</v>
      </c>
      <c r="G62" s="215"/>
      <c r="H62" s="6" t="s">
        <v>5</v>
      </c>
      <c r="I62" s="241" t="str">
        <f t="shared" si="7"/>
        <v/>
      </c>
      <c r="M62" s="7"/>
    </row>
    <row r="63" spans="1:13" x14ac:dyDescent="0.3">
      <c r="A63" s="1" t="s">
        <v>771</v>
      </c>
      <c r="B63" s="241">
        <f>ROUND(N('Prior Year'!AY85), 0)</f>
        <v>597</v>
      </c>
      <c r="C63" s="241">
        <f>data!AY85</f>
        <v>580.08000000000004</v>
      </c>
      <c r="D63" s="241">
        <f>ROUND(N('Prior Year'!AY59), 0)</f>
        <v>3832</v>
      </c>
      <c r="E63" s="1">
        <f>data!AY59</f>
        <v>0</v>
      </c>
      <c r="F63" s="215">
        <f>IF(B63=0,"",IF(D63=0,"",B63/D63))</f>
        <v>0.15579331941544886</v>
      </c>
      <c r="G63" s="215" t="str">
        <f t="shared" si="4"/>
        <v/>
      </c>
      <c r="H63" s="6" t="str">
        <f>IF(B63 = 0, "", IF(C63 = 0, "", IF(D63 = 0, "", IF(E63 = 0, "", IF(G63 / F63 - 1 &lt; -0.25, G63 / F63 - 1, IF(G63 / F63 - 1 &gt; 0.25, G63 / F63 - 1, ""))))))</f>
        <v/>
      </c>
      <c r="I63" s="241" t="str">
        <f t="shared" si="7"/>
        <v/>
      </c>
      <c r="M63" s="7"/>
    </row>
    <row r="64" spans="1:13" x14ac:dyDescent="0.3">
      <c r="A64" s="1" t="s">
        <v>772</v>
      </c>
      <c r="B64" s="241">
        <f>ROUND(N('Prior Year'!AZ85), 0)</f>
        <v>556341</v>
      </c>
      <c r="C64" s="241">
        <f>data!AZ85</f>
        <v>670636.67000000004</v>
      </c>
      <c r="D64" s="241">
        <f>ROUND(N('Prior Year'!AZ59), 0)</f>
        <v>3832</v>
      </c>
      <c r="E64" s="1">
        <f>data!AZ59</f>
        <v>4741</v>
      </c>
      <c r="F64" s="215">
        <f>IF(B64=0,"",IF(D64=0,"",B64/D64))</f>
        <v>145.18293319415449</v>
      </c>
      <c r="G64" s="215">
        <f t="shared" si="4"/>
        <v>141.45468677494199</v>
      </c>
      <c r="H64" s="6" t="str">
        <f>IF(B64 = 0, "", IF(C64 = 0, "", IF(D64 = 0, "", IF(E64 = 0, "", IF(G64 / F64 - 1 &lt; -0.25, G64 / F64 - 1, IF(G64 / F64 - 1 &gt; 0.25, G64 / F64 - 1, ""))))))</f>
        <v/>
      </c>
      <c r="I64" s="241" t="str">
        <f t="shared" si="7"/>
        <v/>
      </c>
      <c r="M64" s="7"/>
    </row>
    <row r="65" spans="1:13" x14ac:dyDescent="0.3">
      <c r="A65" s="1" t="s">
        <v>773</v>
      </c>
      <c r="B65" s="241">
        <f>ROUND(N('Prior Year'!BA85), 0)</f>
        <v>9137</v>
      </c>
      <c r="C65" s="241">
        <f>data!BA85</f>
        <v>11137</v>
      </c>
      <c r="D65" s="241">
        <f>ROUND(N('Prior Year'!BA59), 0)</f>
        <v>0</v>
      </c>
      <c r="E65" s="1">
        <f>data!BA59</f>
        <v>0</v>
      </c>
      <c r="F65" s="215" t="str">
        <f>IF(B65=0,"",IF(D65=0,"",B65/D65))</f>
        <v/>
      </c>
      <c r="G65" s="215" t="str">
        <f t="shared" si="4"/>
        <v/>
      </c>
      <c r="H65" s="6" t="str">
        <f>IF(B65 = 0, "", IF(C65 = 0, "", IF(D65 = 0, "", IF(E65 = 0, "", IF(G65 / F65 - 1 &lt; -0.25, G65 / F65 - 1, IF(G65 / F65 - 1 &gt; 0.25, G65 / F65 - 1, ""))))))</f>
        <v/>
      </c>
      <c r="I65" s="241" t="str">
        <f t="shared" si="7"/>
        <v/>
      </c>
      <c r="M65" s="7"/>
    </row>
    <row r="66" spans="1:13" x14ac:dyDescent="0.3">
      <c r="A66" s="1" t="s">
        <v>774</v>
      </c>
      <c r="B66" s="241">
        <f>ROUND(N('Prior Year'!BB85), 0)</f>
        <v>0</v>
      </c>
      <c r="C66" s="241">
        <f>data!BB85</f>
        <v>0</v>
      </c>
      <c r="D66" s="241" t="s">
        <v>739</v>
      </c>
      <c r="E66" s="4" t="s">
        <v>739</v>
      </c>
      <c r="F66" s="215" t="s">
        <v>5</v>
      </c>
      <c r="G66" s="215" t="str">
        <f t="shared" ref="G66:G68" si="8">IFERROR(IF(C66=0,"",IF(E66=0,"",C66/E66)),"")</f>
        <v/>
      </c>
      <c r="H66" s="6" t="s">
        <v>5</v>
      </c>
      <c r="I66" s="241" t="str">
        <f t="shared" si="7"/>
        <v/>
      </c>
      <c r="M66" s="7"/>
    </row>
    <row r="67" spans="1:13" x14ac:dyDescent="0.3">
      <c r="A67" s="1" t="s">
        <v>775</v>
      </c>
      <c r="B67" s="241">
        <f>ROUND(N('Prior Year'!BC85), 0)</f>
        <v>0</v>
      </c>
      <c r="C67" s="241">
        <f>data!BC85</f>
        <v>0</v>
      </c>
      <c r="D67" s="241" t="s">
        <v>739</v>
      </c>
      <c r="E67" s="4" t="s">
        <v>739</v>
      </c>
      <c r="F67" s="215" t="s">
        <v>5</v>
      </c>
      <c r="G67" s="215" t="str">
        <f t="shared" si="8"/>
        <v/>
      </c>
      <c r="H67" s="6" t="s">
        <v>5</v>
      </c>
      <c r="I67" s="241" t="str">
        <f t="shared" si="7"/>
        <v/>
      </c>
      <c r="M67" s="7"/>
    </row>
    <row r="68" spans="1:13" x14ac:dyDescent="0.3">
      <c r="A68" s="1" t="s">
        <v>776</v>
      </c>
      <c r="B68" s="241">
        <f>ROUND(N('Prior Year'!BD85), 0)</f>
        <v>162779</v>
      </c>
      <c r="C68" s="241">
        <f>data!BD85</f>
        <v>169508.66</v>
      </c>
      <c r="D68" s="241" t="s">
        <v>739</v>
      </c>
      <c r="E68" s="4" t="s">
        <v>739</v>
      </c>
      <c r="F68" s="215" t="s">
        <v>5</v>
      </c>
      <c r="G68" s="215" t="str">
        <f t="shared" si="8"/>
        <v/>
      </c>
      <c r="H68" s="6" t="s">
        <v>5</v>
      </c>
      <c r="I68" s="241" t="str">
        <f t="shared" si="7"/>
        <v/>
      </c>
      <c r="M68" s="7"/>
    </row>
    <row r="69" spans="1:13" x14ac:dyDescent="0.3">
      <c r="A69" s="1" t="s">
        <v>777</v>
      </c>
      <c r="B69" s="241">
        <f>ROUND(N('Prior Year'!BE85), 0)</f>
        <v>997714</v>
      </c>
      <c r="C69" s="241">
        <f>data!BE85</f>
        <v>1048083.15</v>
      </c>
      <c r="D69" s="241">
        <f>ROUND(N('Prior Year'!BE59), 0)</f>
        <v>49715</v>
      </c>
      <c r="E69" s="1">
        <f>data!BE59</f>
        <v>49715</v>
      </c>
      <c r="F69" s="215">
        <f>IF(B69=0,"",IF(D69=0,"",B69/D69))</f>
        <v>20.068671427134667</v>
      </c>
      <c r="G69" s="215">
        <f t="shared" si="4"/>
        <v>21.081829427738107</v>
      </c>
      <c r="H69" s="6" t="str">
        <f>IF(B69 = 0, "", IF(C69 = 0, "", IF(D69 = 0, "", IF(E69 = 0, "", IF(G69 / F69 - 1 &lt; -0.25, G69 / F69 - 1, IF(G69 / F69 - 1 &gt; 0.25, G69 / F69 - 1, ""))))))</f>
        <v/>
      </c>
      <c r="I69" s="241" t="str">
        <f t="shared" si="7"/>
        <v/>
      </c>
      <c r="M69" s="7"/>
    </row>
    <row r="70" spans="1:13" x14ac:dyDescent="0.3">
      <c r="A70" s="1" t="s">
        <v>778</v>
      </c>
      <c r="B70" s="241">
        <f>ROUND(N('Prior Year'!BF85), 0)</f>
        <v>575438</v>
      </c>
      <c r="C70" s="241">
        <f>data!BF85</f>
        <v>629603.19000000006</v>
      </c>
      <c r="D70" s="241" t="s">
        <v>739</v>
      </c>
      <c r="E70" s="4" t="s">
        <v>739</v>
      </c>
      <c r="F70" s="215" t="s">
        <v>5</v>
      </c>
      <c r="G70" s="215" t="str">
        <f t="shared" ref="G70:G94" si="9">IFERROR(IF(C70=0,"",IF(E70=0,"",C70/E70)),"")</f>
        <v/>
      </c>
      <c r="H70" s="6" t="s">
        <v>5</v>
      </c>
      <c r="I70" s="241" t="str">
        <f t="shared" si="7"/>
        <v/>
      </c>
      <c r="M70" s="7"/>
    </row>
    <row r="71" spans="1:13" x14ac:dyDescent="0.3">
      <c r="A71" s="1" t="s">
        <v>779</v>
      </c>
      <c r="B71" s="241">
        <f>ROUND(N('Prior Year'!BG85), 0)</f>
        <v>0</v>
      </c>
      <c r="C71" s="241">
        <f>data!BG85</f>
        <v>0</v>
      </c>
      <c r="D71" s="241" t="s">
        <v>739</v>
      </c>
      <c r="E71" s="4" t="s">
        <v>739</v>
      </c>
      <c r="F71" s="215" t="s">
        <v>5</v>
      </c>
      <c r="G71" s="215" t="str">
        <f t="shared" si="9"/>
        <v/>
      </c>
      <c r="H71" s="6" t="s">
        <v>5</v>
      </c>
      <c r="I71" s="241" t="str">
        <f t="shared" si="7"/>
        <v/>
      </c>
      <c r="M71" s="7"/>
    </row>
    <row r="72" spans="1:13" x14ac:dyDescent="0.3">
      <c r="A72" s="1" t="s">
        <v>780</v>
      </c>
      <c r="B72" s="241">
        <f>ROUND(N('Prior Year'!BH85), 0)</f>
        <v>0</v>
      </c>
      <c r="C72" s="241">
        <f>data!BH85</f>
        <v>0</v>
      </c>
      <c r="D72" s="241" t="s">
        <v>739</v>
      </c>
      <c r="E72" s="4" t="s">
        <v>739</v>
      </c>
      <c r="F72" s="215" t="s">
        <v>5</v>
      </c>
      <c r="G72" s="215" t="str">
        <f t="shared" si="9"/>
        <v/>
      </c>
      <c r="H72" s="6" t="s">
        <v>5</v>
      </c>
      <c r="I72" s="241" t="str">
        <f t="shared" si="7"/>
        <v/>
      </c>
      <c r="M72" s="7"/>
    </row>
    <row r="73" spans="1:13" x14ac:dyDescent="0.3">
      <c r="A73" s="1" t="s">
        <v>781</v>
      </c>
      <c r="B73" s="241">
        <f>ROUND(N('Prior Year'!BI85), 0)</f>
        <v>0</v>
      </c>
      <c r="C73" s="241">
        <f>data!BI85</f>
        <v>0</v>
      </c>
      <c r="D73" s="241" t="s">
        <v>739</v>
      </c>
      <c r="E73" s="4" t="s">
        <v>739</v>
      </c>
      <c r="F73" s="215" t="s">
        <v>5</v>
      </c>
      <c r="G73" s="215" t="str">
        <f t="shared" si="9"/>
        <v/>
      </c>
      <c r="H73" s="6" t="s">
        <v>5</v>
      </c>
      <c r="I73" s="241" t="str">
        <f t="shared" si="7"/>
        <v/>
      </c>
      <c r="M73" s="7"/>
    </row>
    <row r="74" spans="1:13" x14ac:dyDescent="0.3">
      <c r="A74" s="1" t="s">
        <v>782</v>
      </c>
      <c r="B74" s="241">
        <f>ROUND(N('Prior Year'!BJ85), 0)</f>
        <v>0</v>
      </c>
      <c r="C74" s="241">
        <f>data!BJ85</f>
        <v>0</v>
      </c>
      <c r="D74" s="241" t="s">
        <v>739</v>
      </c>
      <c r="E74" s="4" t="s">
        <v>739</v>
      </c>
      <c r="F74" s="215" t="s">
        <v>5</v>
      </c>
      <c r="G74" s="215" t="str">
        <f t="shared" si="9"/>
        <v/>
      </c>
      <c r="H74" s="6" t="s">
        <v>5</v>
      </c>
      <c r="I74" s="241" t="str">
        <f t="shared" si="7"/>
        <v/>
      </c>
      <c r="M74" s="7"/>
    </row>
    <row r="75" spans="1:13" x14ac:dyDescent="0.3">
      <c r="A75" s="1" t="s">
        <v>783</v>
      </c>
      <c r="B75" s="241">
        <f>ROUND(N('Prior Year'!BK85), 0)</f>
        <v>356585</v>
      </c>
      <c r="C75" s="241">
        <f>data!BK85</f>
        <v>329404.61000000004</v>
      </c>
      <c r="D75" s="241" t="s">
        <v>739</v>
      </c>
      <c r="E75" s="4" t="s">
        <v>739</v>
      </c>
      <c r="F75" s="215" t="s">
        <v>5</v>
      </c>
      <c r="G75" s="215" t="str">
        <f t="shared" si="9"/>
        <v/>
      </c>
      <c r="H75" s="6" t="s">
        <v>5</v>
      </c>
      <c r="I75" s="241" t="str">
        <f t="shared" si="7"/>
        <v/>
      </c>
      <c r="M75" s="7"/>
    </row>
    <row r="76" spans="1:13" x14ac:dyDescent="0.3">
      <c r="A76" s="1" t="s">
        <v>784</v>
      </c>
      <c r="B76" s="241">
        <f>ROUND(N('Prior Year'!BL85), 0)</f>
        <v>415328</v>
      </c>
      <c r="C76" s="241">
        <f>data!BL85</f>
        <v>438783.4</v>
      </c>
      <c r="D76" s="241" t="s">
        <v>739</v>
      </c>
      <c r="E76" s="4" t="s">
        <v>739</v>
      </c>
      <c r="F76" s="215" t="s">
        <v>5</v>
      </c>
      <c r="G76" s="215" t="str">
        <f t="shared" si="9"/>
        <v/>
      </c>
      <c r="H76" s="6" t="s">
        <v>5</v>
      </c>
      <c r="I76" s="241" t="str">
        <f t="shared" si="7"/>
        <v/>
      </c>
      <c r="M76" s="7"/>
    </row>
    <row r="77" spans="1:13" x14ac:dyDescent="0.3">
      <c r="A77" s="1" t="s">
        <v>785</v>
      </c>
      <c r="B77" s="241">
        <f>ROUND(N('Prior Year'!BM85), 0)</f>
        <v>1562420</v>
      </c>
      <c r="C77" s="241">
        <f>data!BM85</f>
        <v>1543267.4100000001</v>
      </c>
      <c r="D77" s="241" t="s">
        <v>739</v>
      </c>
      <c r="E77" s="4" t="s">
        <v>739</v>
      </c>
      <c r="F77" s="215" t="s">
        <v>5</v>
      </c>
      <c r="G77" s="215" t="str">
        <f t="shared" si="9"/>
        <v/>
      </c>
      <c r="H77" s="6" t="s">
        <v>5</v>
      </c>
      <c r="I77" s="241" t="str">
        <f t="shared" si="7"/>
        <v/>
      </c>
      <c r="M77" s="7"/>
    </row>
    <row r="78" spans="1:13" x14ac:dyDescent="0.3">
      <c r="A78" s="1" t="s">
        <v>786</v>
      </c>
      <c r="B78" s="241">
        <f>ROUND(N('Prior Year'!BN85), 0)</f>
        <v>1006899</v>
      </c>
      <c r="C78" s="241">
        <f>data!BN85</f>
        <v>1207411.8299999998</v>
      </c>
      <c r="D78" s="241" t="s">
        <v>739</v>
      </c>
      <c r="E78" s="4" t="s">
        <v>739</v>
      </c>
      <c r="F78" s="215" t="s">
        <v>5</v>
      </c>
      <c r="G78" s="215" t="str">
        <f t="shared" si="9"/>
        <v/>
      </c>
      <c r="H78" s="6" t="s">
        <v>5</v>
      </c>
      <c r="I78" s="241" t="str">
        <f t="shared" si="7"/>
        <v/>
      </c>
      <c r="M78" s="7"/>
    </row>
    <row r="79" spans="1:13" x14ac:dyDescent="0.3">
      <c r="A79" s="1" t="s">
        <v>787</v>
      </c>
      <c r="B79" s="241">
        <f>ROUND(N('Prior Year'!BO85), 0)</f>
        <v>0</v>
      </c>
      <c r="C79" s="241">
        <f>data!BO85</f>
        <v>0</v>
      </c>
      <c r="D79" s="241" t="s">
        <v>739</v>
      </c>
      <c r="E79" s="4" t="s">
        <v>739</v>
      </c>
      <c r="F79" s="215" t="s">
        <v>5</v>
      </c>
      <c r="G79" s="215" t="str">
        <f t="shared" si="9"/>
        <v/>
      </c>
      <c r="H79" s="6" t="s">
        <v>5</v>
      </c>
      <c r="I79" s="241" t="str">
        <f t="shared" ref="I79:I94" si="10">IF(H79 = "", "", IF(ABS(H79) &gt; 25 %, "Please provide explanation for the fluctuation noted here", ""))</f>
        <v/>
      </c>
      <c r="M79" s="7"/>
    </row>
    <row r="80" spans="1:13" x14ac:dyDescent="0.3">
      <c r="A80" s="1" t="s">
        <v>788</v>
      </c>
      <c r="B80" s="241">
        <f>ROUND(N('Prior Year'!BP85), 0)</f>
        <v>0</v>
      </c>
      <c r="C80" s="241">
        <f>data!BP85</f>
        <v>0</v>
      </c>
      <c r="D80" s="241" t="s">
        <v>739</v>
      </c>
      <c r="E80" s="4" t="s">
        <v>739</v>
      </c>
      <c r="F80" s="215" t="s">
        <v>5</v>
      </c>
      <c r="G80" s="215" t="str">
        <f t="shared" si="9"/>
        <v/>
      </c>
      <c r="H80" s="6" t="s">
        <v>5</v>
      </c>
      <c r="I80" s="241" t="str">
        <f t="shared" si="10"/>
        <v/>
      </c>
      <c r="M80" s="7"/>
    </row>
    <row r="81" spans="1:13" x14ac:dyDescent="0.3">
      <c r="A81" s="1" t="s">
        <v>789</v>
      </c>
      <c r="B81" s="241">
        <f>ROUND(N('Prior Year'!BQ85), 0)</f>
        <v>0</v>
      </c>
      <c r="C81" s="241">
        <f>data!BQ85</f>
        <v>0</v>
      </c>
      <c r="D81" s="241" t="s">
        <v>739</v>
      </c>
      <c r="E81" s="4" t="s">
        <v>739</v>
      </c>
      <c r="F81" s="215" t="s">
        <v>5</v>
      </c>
      <c r="G81" s="215" t="str">
        <f t="shared" si="9"/>
        <v/>
      </c>
      <c r="H81" s="6" t="s">
        <v>5</v>
      </c>
      <c r="I81" s="241" t="str">
        <f t="shared" si="10"/>
        <v/>
      </c>
      <c r="M81" s="7"/>
    </row>
    <row r="82" spans="1:13" x14ac:dyDescent="0.3">
      <c r="A82" s="1" t="s">
        <v>790</v>
      </c>
      <c r="B82" s="241">
        <f>ROUND(N('Prior Year'!BR85), 0)</f>
        <v>0</v>
      </c>
      <c r="C82" s="241">
        <f>data!BR85</f>
        <v>0</v>
      </c>
      <c r="D82" s="241" t="s">
        <v>739</v>
      </c>
      <c r="E82" s="4" t="s">
        <v>739</v>
      </c>
      <c r="F82" s="215" t="s">
        <v>5</v>
      </c>
      <c r="G82" s="215" t="str">
        <f t="shared" si="9"/>
        <v/>
      </c>
      <c r="H82" s="6" t="s">
        <v>5</v>
      </c>
      <c r="I82" s="241" t="str">
        <f t="shared" si="10"/>
        <v/>
      </c>
      <c r="M82" s="7"/>
    </row>
    <row r="83" spans="1:13" x14ac:dyDescent="0.3">
      <c r="A83" s="1" t="s">
        <v>791</v>
      </c>
      <c r="B83" s="241">
        <f>ROUND(N('Prior Year'!BS85), 0)</f>
        <v>0</v>
      </c>
      <c r="C83" s="241">
        <f>data!BS85</f>
        <v>0</v>
      </c>
      <c r="D83" s="241" t="s">
        <v>739</v>
      </c>
      <c r="E83" s="4" t="s">
        <v>739</v>
      </c>
      <c r="F83" s="215" t="s">
        <v>5</v>
      </c>
      <c r="G83" s="215" t="str">
        <f t="shared" si="9"/>
        <v/>
      </c>
      <c r="H83" s="6" t="s">
        <v>5</v>
      </c>
      <c r="I83" s="241" t="str">
        <f t="shared" si="10"/>
        <v/>
      </c>
      <c r="M83" s="7"/>
    </row>
    <row r="84" spans="1:13" x14ac:dyDescent="0.3">
      <c r="A84" s="1" t="s">
        <v>792</v>
      </c>
      <c r="B84" s="241">
        <f>ROUND(N('Prior Year'!BT85), 0)</f>
        <v>0</v>
      </c>
      <c r="C84" s="241">
        <f>data!BT85</f>
        <v>0</v>
      </c>
      <c r="D84" s="241" t="s">
        <v>739</v>
      </c>
      <c r="E84" s="4" t="s">
        <v>739</v>
      </c>
      <c r="F84" s="215" t="s">
        <v>5</v>
      </c>
      <c r="G84" s="215" t="str">
        <f t="shared" si="9"/>
        <v/>
      </c>
      <c r="H84" s="6" t="s">
        <v>5</v>
      </c>
      <c r="I84" s="241" t="str">
        <f t="shared" si="10"/>
        <v/>
      </c>
      <c r="M84" s="7"/>
    </row>
    <row r="85" spans="1:13" x14ac:dyDescent="0.3">
      <c r="A85" s="1" t="s">
        <v>793</v>
      </c>
      <c r="B85" s="241">
        <f>ROUND(N('Prior Year'!BU85), 0)</f>
        <v>0</v>
      </c>
      <c r="C85" s="241">
        <f>data!BU85</f>
        <v>0</v>
      </c>
      <c r="D85" s="241" t="s">
        <v>739</v>
      </c>
      <c r="E85" s="4" t="s">
        <v>739</v>
      </c>
      <c r="F85" s="215" t="s">
        <v>5</v>
      </c>
      <c r="G85" s="215" t="str">
        <f t="shared" si="9"/>
        <v/>
      </c>
      <c r="H85" s="6" t="s">
        <v>5</v>
      </c>
      <c r="I85" s="241" t="str">
        <f t="shared" si="10"/>
        <v/>
      </c>
      <c r="M85" s="7"/>
    </row>
    <row r="86" spans="1:13" x14ac:dyDescent="0.3">
      <c r="A86" s="1" t="s">
        <v>794</v>
      </c>
      <c r="B86" s="241">
        <f>ROUND(N('Prior Year'!BV85), 0)</f>
        <v>562210</v>
      </c>
      <c r="C86" s="241">
        <f>data!BV85</f>
        <v>669929.71000000008</v>
      </c>
      <c r="D86" s="241" t="s">
        <v>739</v>
      </c>
      <c r="E86" s="4" t="s">
        <v>739</v>
      </c>
      <c r="F86" s="215" t="s">
        <v>5</v>
      </c>
      <c r="G86" s="215" t="str">
        <f t="shared" si="9"/>
        <v/>
      </c>
      <c r="H86" s="6" t="s">
        <v>5</v>
      </c>
      <c r="I86" s="241" t="str">
        <f t="shared" si="10"/>
        <v/>
      </c>
      <c r="M86" s="7"/>
    </row>
    <row r="87" spans="1:13" x14ac:dyDescent="0.3">
      <c r="A87" s="1" t="s">
        <v>795</v>
      </c>
      <c r="B87" s="241">
        <f>ROUND(N('Prior Year'!BW85), 0)</f>
        <v>0</v>
      </c>
      <c r="C87" s="241">
        <f>data!BW85</f>
        <v>0</v>
      </c>
      <c r="D87" s="241" t="s">
        <v>739</v>
      </c>
      <c r="E87" s="4" t="s">
        <v>739</v>
      </c>
      <c r="F87" s="215" t="s">
        <v>5</v>
      </c>
      <c r="G87" s="215" t="str">
        <f t="shared" si="9"/>
        <v/>
      </c>
      <c r="H87" s="6" t="s">
        <v>5</v>
      </c>
      <c r="I87" s="241" t="str">
        <f t="shared" si="10"/>
        <v/>
      </c>
      <c r="M87" s="7"/>
    </row>
    <row r="88" spans="1:13" x14ac:dyDescent="0.3">
      <c r="A88" s="1" t="s">
        <v>796</v>
      </c>
      <c r="B88" s="241">
        <f>ROUND(N('Prior Year'!BX85), 0)</f>
        <v>0</v>
      </c>
      <c r="C88" s="241">
        <f>data!BX85</f>
        <v>0</v>
      </c>
      <c r="D88" s="241" t="s">
        <v>739</v>
      </c>
      <c r="E88" s="4" t="s">
        <v>739</v>
      </c>
      <c r="F88" s="215" t="s">
        <v>5</v>
      </c>
      <c r="G88" s="215" t="str">
        <f t="shared" si="9"/>
        <v/>
      </c>
      <c r="H88" s="6" t="s">
        <v>5</v>
      </c>
      <c r="I88" s="241" t="str">
        <f t="shared" si="10"/>
        <v/>
      </c>
      <c r="M88" s="7"/>
    </row>
    <row r="89" spans="1:13" x14ac:dyDescent="0.3">
      <c r="A89" s="1" t="s">
        <v>797</v>
      </c>
      <c r="B89" s="241">
        <f>ROUND(N('Prior Year'!BY85), 0)</f>
        <v>117481</v>
      </c>
      <c r="C89" s="241">
        <f>data!BY85</f>
        <v>246152.85</v>
      </c>
      <c r="D89" s="241" t="s">
        <v>739</v>
      </c>
      <c r="E89" s="4" t="s">
        <v>739</v>
      </c>
      <c r="F89" s="215" t="s">
        <v>5</v>
      </c>
      <c r="G89" s="215" t="str">
        <f t="shared" si="9"/>
        <v/>
      </c>
      <c r="H89" s="6" t="s">
        <v>5</v>
      </c>
      <c r="I89" s="241" t="str">
        <f t="shared" si="10"/>
        <v/>
      </c>
      <c r="M89" s="7"/>
    </row>
    <row r="90" spans="1:13" x14ac:dyDescent="0.3">
      <c r="A90" s="1" t="s">
        <v>798</v>
      </c>
      <c r="B90" s="241">
        <f>ROUND(N('Prior Year'!BZ85), 0)</f>
        <v>0</v>
      </c>
      <c r="C90" s="241">
        <f>data!BZ85</f>
        <v>0</v>
      </c>
      <c r="D90" s="241" t="s">
        <v>739</v>
      </c>
      <c r="E90" s="4" t="s">
        <v>739</v>
      </c>
      <c r="F90" s="215" t="s">
        <v>5</v>
      </c>
      <c r="G90" s="215" t="str">
        <f t="shared" si="9"/>
        <v/>
      </c>
      <c r="H90" s="6" t="s">
        <v>5</v>
      </c>
      <c r="I90" s="241" t="str">
        <f t="shared" si="10"/>
        <v/>
      </c>
      <c r="M90" s="7"/>
    </row>
    <row r="91" spans="1:13" x14ac:dyDescent="0.3">
      <c r="A91" s="1" t="s">
        <v>799</v>
      </c>
      <c r="B91" s="241">
        <f>ROUND(N('Prior Year'!CA85), 0)</f>
        <v>0</v>
      </c>
      <c r="C91" s="241">
        <f>data!CA85</f>
        <v>0</v>
      </c>
      <c r="D91" s="241" t="s">
        <v>739</v>
      </c>
      <c r="E91" s="4" t="s">
        <v>739</v>
      </c>
      <c r="F91" s="215" t="s">
        <v>5</v>
      </c>
      <c r="G91" s="215" t="str">
        <f t="shared" si="9"/>
        <v/>
      </c>
      <c r="H91" s="6" t="s">
        <v>5</v>
      </c>
      <c r="I91" s="241" t="str">
        <f t="shared" si="10"/>
        <v/>
      </c>
      <c r="M91" s="7"/>
    </row>
    <row r="92" spans="1:13" x14ac:dyDescent="0.3">
      <c r="A92" s="1" t="s">
        <v>800</v>
      </c>
      <c r="B92" s="241">
        <f>ROUND(N('Prior Year'!CB85), 0)</f>
        <v>0</v>
      </c>
      <c r="C92" s="241">
        <f>data!CB85</f>
        <v>0</v>
      </c>
      <c r="D92" s="241" t="s">
        <v>739</v>
      </c>
      <c r="E92" s="4" t="s">
        <v>739</v>
      </c>
      <c r="F92" s="215" t="s">
        <v>5</v>
      </c>
      <c r="G92" s="215" t="str">
        <f t="shared" si="9"/>
        <v/>
      </c>
      <c r="H92" s="6" t="s">
        <v>5</v>
      </c>
      <c r="I92" s="241" t="str">
        <f t="shared" si="10"/>
        <v/>
      </c>
      <c r="M92" s="7"/>
    </row>
    <row r="93" spans="1:13" x14ac:dyDescent="0.3">
      <c r="A93" s="1" t="s">
        <v>801</v>
      </c>
      <c r="B93" s="241">
        <f>ROUND(N('Prior Year'!CC85), 0)</f>
        <v>35272</v>
      </c>
      <c r="C93" s="241">
        <f>data!CC85</f>
        <v>39447.21</v>
      </c>
      <c r="D93" s="241" t="s">
        <v>739</v>
      </c>
      <c r="E93" s="4" t="s">
        <v>739</v>
      </c>
      <c r="F93" s="215" t="s">
        <v>5</v>
      </c>
      <c r="G93" s="215" t="str">
        <f t="shared" si="9"/>
        <v/>
      </c>
      <c r="H93" s="6" t="s">
        <v>5</v>
      </c>
      <c r="I93" s="241" t="str">
        <f t="shared" si="10"/>
        <v/>
      </c>
      <c r="M93" s="7"/>
    </row>
    <row r="94" spans="1:13" x14ac:dyDescent="0.3">
      <c r="A94" s="1" t="s">
        <v>802</v>
      </c>
      <c r="B94" s="241">
        <f>ROUND(N('Prior Year'!CD85), 0)</f>
        <v>2303636</v>
      </c>
      <c r="C94" s="241">
        <f>data!CD85</f>
        <v>2920526.12</v>
      </c>
      <c r="D94" s="241" t="s">
        <v>739</v>
      </c>
      <c r="E94" s="4" t="s">
        <v>739</v>
      </c>
      <c r="F94" s="215" t="s">
        <v>5</v>
      </c>
      <c r="G94" s="215" t="str">
        <f t="shared" si="9"/>
        <v/>
      </c>
      <c r="H94" s="6" t="s">
        <v>5</v>
      </c>
      <c r="I94" s="241" t="str">
        <f t="shared" si="10"/>
        <v/>
      </c>
      <c r="M94" s="7"/>
    </row>
  </sheetData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A23A7A-2439-4DA7-91AF-F715BFC87C2F}">
  <sheetPr>
    <tabColor rgb="FF92D050"/>
  </sheetPr>
  <dimension ref="A1:G58"/>
  <sheetViews>
    <sheetView topLeftCell="A34" workbookViewId="0">
      <selection activeCell="E19" sqref="E19"/>
    </sheetView>
  </sheetViews>
  <sheetFormatPr defaultRowHeight="15" x14ac:dyDescent="0.25"/>
  <cols>
    <col min="1" max="1" width="15.9140625" customWidth="1"/>
    <col min="2" max="2" width="43.9140625" bestFit="1" customWidth="1"/>
    <col min="3" max="3" width="11" bestFit="1" customWidth="1"/>
    <col min="5" max="5" width="17.25" bestFit="1" customWidth="1"/>
    <col min="6" max="6" width="58.33203125" bestFit="1" customWidth="1"/>
    <col min="7" max="7" width="11" bestFit="1" customWidth="1"/>
  </cols>
  <sheetData>
    <row r="1" spans="1:5" ht="15.6" x14ac:dyDescent="0.3">
      <c r="A1" s="289" t="s">
        <v>803</v>
      </c>
      <c r="B1" s="288"/>
      <c r="C1" s="288"/>
      <c r="D1" s="288"/>
    </row>
    <row r="2" spans="1:5" ht="15.6" x14ac:dyDescent="0.3">
      <c r="A2" s="288"/>
      <c r="B2" s="288"/>
      <c r="C2" s="288"/>
      <c r="D2" s="288"/>
    </row>
    <row r="3" spans="1:5" ht="15.6" x14ac:dyDescent="0.3">
      <c r="A3" s="291" t="s">
        <v>804</v>
      </c>
      <c r="B3" s="288"/>
      <c r="C3" s="288"/>
      <c r="D3" s="288"/>
    </row>
    <row r="4" spans="1:5" ht="15.6" x14ac:dyDescent="0.3">
      <c r="A4" s="288" t="s">
        <v>805</v>
      </c>
      <c r="B4" s="288"/>
      <c r="C4" s="288"/>
      <c r="D4" s="288"/>
    </row>
    <row r="5" spans="1:5" ht="15.6" x14ac:dyDescent="0.3">
      <c r="A5" s="288" t="s">
        <v>806</v>
      </c>
      <c r="B5" s="288"/>
      <c r="C5" s="288"/>
      <c r="D5" s="288"/>
    </row>
    <row r="6" spans="1:5" ht="15.6" x14ac:dyDescent="0.3">
      <c r="A6" s="288"/>
      <c r="B6" s="288"/>
      <c r="C6" s="288"/>
      <c r="D6" s="288"/>
    </row>
    <row r="7" spans="1:5" ht="15.6" x14ac:dyDescent="0.3">
      <c r="A7" s="288" t="s">
        <v>807</v>
      </c>
      <c r="B7" s="288"/>
      <c r="C7" s="288"/>
      <c r="D7" s="288"/>
    </row>
    <row r="8" spans="1:5" ht="15.6" x14ac:dyDescent="0.3">
      <c r="A8" s="288" t="s">
        <v>808</v>
      </c>
      <c r="B8" s="288"/>
      <c r="C8" s="288"/>
      <c r="D8" s="288"/>
    </row>
    <row r="9" spans="1:5" ht="15.6" x14ac:dyDescent="0.3">
      <c r="A9" s="288"/>
      <c r="B9" s="288"/>
      <c r="C9" s="288"/>
      <c r="D9" s="288"/>
    </row>
    <row r="10" spans="1:5" ht="15.6" x14ac:dyDescent="0.3">
      <c r="A10" s="288"/>
      <c r="B10" s="288"/>
      <c r="C10" s="288"/>
      <c r="D10" s="288"/>
    </row>
    <row r="11" spans="1:5" ht="15.6" x14ac:dyDescent="0.3">
      <c r="A11" s="290" t="s">
        <v>809</v>
      </c>
      <c r="B11" s="288"/>
      <c r="C11" s="288"/>
      <c r="D11" s="288">
        <f>N(data!C380)</f>
        <v>1240113.42</v>
      </c>
    </row>
    <row r="12" spans="1:5" ht="15.6" x14ac:dyDescent="0.3">
      <c r="A12" s="290" t="s">
        <v>810</v>
      </c>
      <c r="B12" s="288"/>
      <c r="C12" s="288"/>
      <c r="D12" s="288" t="str">
        <f>IF(OR(N(data!C380) &gt; 1000000, N(data!C380) / (N(data!D360) + N(data!D383)) &gt; 0.01), "Yes", "No")</f>
        <v>Yes</v>
      </c>
    </row>
    <row r="13" spans="1:5" ht="15.6" x14ac:dyDescent="0.3">
      <c r="A13" s="288"/>
      <c r="B13" s="288"/>
      <c r="C13" s="288"/>
      <c r="D13" s="288"/>
    </row>
    <row r="14" spans="1:5" ht="15.6" x14ac:dyDescent="0.3">
      <c r="A14" s="290" t="s">
        <v>811</v>
      </c>
      <c r="B14" s="288"/>
      <c r="C14" s="288"/>
      <c r="D14" s="290" t="s">
        <v>812</v>
      </c>
      <c r="E14" s="337">
        <f>-SUM(C15:C23)</f>
        <v>1240113.42</v>
      </c>
    </row>
    <row r="15" spans="1:5" ht="15.6" x14ac:dyDescent="0.3">
      <c r="A15" s="288" t="s">
        <v>1367</v>
      </c>
      <c r="B15" s="288" t="s">
        <v>1368</v>
      </c>
      <c r="C15" s="288">
        <v>-632089.5</v>
      </c>
      <c r="D15" s="288"/>
    </row>
    <row r="16" spans="1:5" ht="15.6" x14ac:dyDescent="0.3">
      <c r="A16" s="288" t="s">
        <v>1379</v>
      </c>
      <c r="B16" s="288" t="s">
        <v>1380</v>
      </c>
      <c r="C16" s="288">
        <v>-12</v>
      </c>
      <c r="D16" s="288"/>
    </row>
    <row r="17" spans="1:7" ht="15.6" x14ac:dyDescent="0.3">
      <c r="A17" s="288" t="s">
        <v>1389</v>
      </c>
      <c r="B17" s="288" t="s">
        <v>1390</v>
      </c>
      <c r="C17" s="288">
        <v>-6126.25</v>
      </c>
      <c r="D17" s="288"/>
    </row>
    <row r="18" spans="1:7" ht="15.6" x14ac:dyDescent="0.3">
      <c r="A18" s="288" t="s">
        <v>1401</v>
      </c>
      <c r="B18" s="288" t="s">
        <v>1402</v>
      </c>
      <c r="C18" s="288">
        <v>-97246.21</v>
      </c>
      <c r="D18" s="288"/>
    </row>
    <row r="19" spans="1:7" ht="15.6" x14ac:dyDescent="0.3">
      <c r="A19" s="288" t="s">
        <v>1427</v>
      </c>
      <c r="B19" s="288" t="s">
        <v>1428</v>
      </c>
      <c r="C19" s="288">
        <v>-26676.25</v>
      </c>
      <c r="D19" s="288"/>
    </row>
    <row r="20" spans="1:7" ht="15.6" x14ac:dyDescent="0.3">
      <c r="A20" s="288" t="s">
        <v>1433</v>
      </c>
      <c r="B20" s="288" t="s">
        <v>1434</v>
      </c>
      <c r="C20" s="288">
        <v>-28635.46</v>
      </c>
      <c r="D20" s="288"/>
    </row>
    <row r="21" spans="1:7" ht="15.6" x14ac:dyDescent="0.3">
      <c r="A21" s="288" t="s">
        <v>1435</v>
      </c>
      <c r="B21" s="288" t="s">
        <v>1436</v>
      </c>
      <c r="C21" s="288">
        <v>-36596.03</v>
      </c>
      <c r="D21" s="288"/>
    </row>
    <row r="22" spans="1:7" ht="15.6" x14ac:dyDescent="0.3">
      <c r="A22" s="288" t="s">
        <v>1437</v>
      </c>
      <c r="B22" s="288" t="s">
        <v>1438</v>
      </c>
      <c r="C22" s="288">
        <v>-40776.629999999997</v>
      </c>
      <c r="D22" s="288"/>
    </row>
    <row r="23" spans="1:7" ht="15.6" x14ac:dyDescent="0.3">
      <c r="A23" s="288" t="s">
        <v>1439</v>
      </c>
      <c r="B23" s="288" t="s">
        <v>1440</v>
      </c>
      <c r="C23" s="288">
        <v>-371955.09</v>
      </c>
      <c r="D23" s="288"/>
    </row>
    <row r="24" spans="1:7" ht="15.6" x14ac:dyDescent="0.3">
      <c r="A24" s="288"/>
      <c r="B24" s="288"/>
      <c r="C24" s="288"/>
      <c r="D24" s="288"/>
    </row>
    <row r="25" spans="1:7" ht="15.6" x14ac:dyDescent="0.3">
      <c r="A25" s="290" t="s">
        <v>813</v>
      </c>
      <c r="B25" s="288"/>
      <c r="C25" s="288"/>
      <c r="D25" s="288">
        <f>N(data!C414)</f>
        <v>2928205.6300000004</v>
      </c>
    </row>
    <row r="26" spans="1:7" ht="15.6" x14ac:dyDescent="0.3">
      <c r="A26" s="290" t="s">
        <v>810</v>
      </c>
      <c r="B26" s="288"/>
      <c r="C26" s="288"/>
      <c r="D26" s="288" t="str">
        <f>IF(OR(N(data!C414)&gt;1000000,N(data!C414)/(N(data!D416))&gt;0.01),"Yes","No")</f>
        <v>Yes</v>
      </c>
    </row>
    <row r="27" spans="1:7" ht="15.6" x14ac:dyDescent="0.3">
      <c r="A27" s="288"/>
      <c r="B27" s="288"/>
      <c r="C27" s="288"/>
      <c r="D27" s="288"/>
    </row>
    <row r="28" spans="1:7" ht="15.6" x14ac:dyDescent="0.3">
      <c r="A28" s="290" t="s">
        <v>811</v>
      </c>
      <c r="B28" s="288"/>
      <c r="C28" s="288"/>
      <c r="D28" s="290" t="s">
        <v>812</v>
      </c>
      <c r="E28" s="337">
        <f>SUM(C29:C58)</f>
        <v>2928205.63</v>
      </c>
    </row>
    <row r="29" spans="1:7" ht="15.6" x14ac:dyDescent="0.3">
      <c r="A29" s="288" t="s">
        <v>1363</v>
      </c>
      <c r="B29" s="288" t="s">
        <v>1364</v>
      </c>
      <c r="C29" s="288">
        <v>1295081.6000000001</v>
      </c>
      <c r="D29" s="288"/>
      <c r="E29" s="288"/>
      <c r="F29" s="288"/>
      <c r="G29" s="288"/>
    </row>
    <row r="30" spans="1:7" ht="15.6" x14ac:dyDescent="0.3">
      <c r="A30" s="288" t="s">
        <v>1365</v>
      </c>
      <c r="B30" s="288" t="s">
        <v>1366</v>
      </c>
      <c r="C30" s="288">
        <v>1204327.97</v>
      </c>
      <c r="D30" s="288"/>
      <c r="E30" s="288"/>
      <c r="F30" s="288"/>
      <c r="G30" s="288"/>
    </row>
    <row r="31" spans="1:7" ht="15.6" x14ac:dyDescent="0.3">
      <c r="A31" s="288" t="s">
        <v>1369</v>
      </c>
      <c r="B31" s="288" t="s">
        <v>1370</v>
      </c>
      <c r="C31" s="288">
        <v>725</v>
      </c>
      <c r="D31" s="288"/>
      <c r="E31" s="288"/>
      <c r="F31" s="288"/>
      <c r="G31" s="288"/>
    </row>
    <row r="32" spans="1:7" ht="15.6" x14ac:dyDescent="0.3">
      <c r="A32" s="288" t="s">
        <v>1371</v>
      </c>
      <c r="B32" s="288" t="s">
        <v>1372</v>
      </c>
      <c r="C32" s="288">
        <v>155.81</v>
      </c>
      <c r="D32" s="288"/>
      <c r="E32" s="288"/>
      <c r="F32" s="288"/>
      <c r="G32" s="288"/>
    </row>
    <row r="33" spans="1:7" ht="15.6" x14ac:dyDescent="0.3">
      <c r="A33" s="288" t="s">
        <v>1373</v>
      </c>
      <c r="B33" s="288" t="s">
        <v>1374</v>
      </c>
      <c r="C33" s="288">
        <v>361</v>
      </c>
      <c r="D33" s="288"/>
      <c r="E33" s="288"/>
      <c r="F33" s="288"/>
      <c r="G33" s="288"/>
    </row>
    <row r="34" spans="1:7" ht="15.6" x14ac:dyDescent="0.3">
      <c r="A34" s="288" t="s">
        <v>1375</v>
      </c>
      <c r="B34" s="288" t="s">
        <v>1376</v>
      </c>
      <c r="C34" s="288">
        <v>419.36</v>
      </c>
      <c r="D34" s="288"/>
      <c r="E34" s="288"/>
      <c r="F34" s="288"/>
      <c r="G34" s="288"/>
    </row>
    <row r="35" spans="1:7" ht="15.6" x14ac:dyDescent="0.3">
      <c r="A35" s="288" t="s">
        <v>1377</v>
      </c>
      <c r="B35" s="288" t="s">
        <v>1378</v>
      </c>
      <c r="C35" s="288">
        <v>2657.05</v>
      </c>
      <c r="D35" s="288"/>
      <c r="E35" s="288"/>
      <c r="F35" s="288"/>
      <c r="G35" s="288"/>
    </row>
    <row r="36" spans="1:7" ht="15.6" x14ac:dyDescent="0.3">
      <c r="A36" s="288" t="s">
        <v>1381</v>
      </c>
      <c r="B36" s="288" t="s">
        <v>1382</v>
      </c>
      <c r="C36" s="288">
        <v>627.42999999999995</v>
      </c>
      <c r="D36" s="288"/>
      <c r="E36" s="288"/>
      <c r="F36" s="288"/>
      <c r="G36" s="288"/>
    </row>
    <row r="37" spans="1:7" ht="15.6" x14ac:dyDescent="0.3">
      <c r="A37" s="288" t="s">
        <v>1383</v>
      </c>
      <c r="B37" s="288" t="s">
        <v>1384</v>
      </c>
      <c r="C37" s="288">
        <v>20</v>
      </c>
      <c r="D37" s="288"/>
      <c r="E37" s="288"/>
      <c r="F37" s="288"/>
      <c r="G37" s="288"/>
    </row>
    <row r="38" spans="1:7" ht="15.6" x14ac:dyDescent="0.3">
      <c r="A38" s="288" t="s">
        <v>1385</v>
      </c>
      <c r="B38" s="288" t="s">
        <v>1386</v>
      </c>
      <c r="C38" s="288">
        <v>1190.42</v>
      </c>
      <c r="D38" s="288"/>
      <c r="E38" s="288"/>
      <c r="F38" s="288"/>
      <c r="G38" s="288"/>
    </row>
    <row r="39" spans="1:7" ht="15.6" x14ac:dyDescent="0.3">
      <c r="A39" s="288" t="s">
        <v>1387</v>
      </c>
      <c r="B39" s="288" t="s">
        <v>1388</v>
      </c>
      <c r="C39" s="288">
        <v>930</v>
      </c>
      <c r="D39" s="288"/>
      <c r="E39" s="288"/>
      <c r="F39" s="288"/>
      <c r="G39" s="288"/>
    </row>
    <row r="40" spans="1:7" ht="15.6" x14ac:dyDescent="0.3">
      <c r="A40" s="288" t="s">
        <v>1391</v>
      </c>
      <c r="B40" s="288" t="s">
        <v>1392</v>
      </c>
      <c r="C40" s="288">
        <v>790</v>
      </c>
      <c r="D40" s="288"/>
      <c r="E40" s="288"/>
      <c r="F40" s="288"/>
      <c r="G40" s="288"/>
    </row>
    <row r="41" spans="1:7" ht="15.6" x14ac:dyDescent="0.3">
      <c r="A41" s="288" t="s">
        <v>1393</v>
      </c>
      <c r="B41" s="288" t="s">
        <v>1394</v>
      </c>
      <c r="C41" s="288">
        <v>445</v>
      </c>
      <c r="D41" s="288"/>
      <c r="E41" s="288"/>
      <c r="F41" s="288"/>
      <c r="G41" s="288"/>
    </row>
    <row r="42" spans="1:7" ht="15.6" x14ac:dyDescent="0.3">
      <c r="A42" s="288" t="s">
        <v>1395</v>
      </c>
      <c r="B42" s="288" t="s">
        <v>1396</v>
      </c>
      <c r="C42" s="288">
        <v>580</v>
      </c>
      <c r="D42" s="288"/>
      <c r="E42" s="288"/>
      <c r="F42" s="288"/>
      <c r="G42" s="288"/>
    </row>
    <row r="43" spans="1:7" ht="15.6" x14ac:dyDescent="0.3">
      <c r="A43" s="288" t="s">
        <v>1397</v>
      </c>
      <c r="B43" s="288" t="s">
        <v>1398</v>
      </c>
      <c r="C43" s="288">
        <v>145</v>
      </c>
      <c r="D43" s="288"/>
      <c r="E43" s="288"/>
      <c r="F43" s="288"/>
      <c r="G43" s="288"/>
    </row>
    <row r="44" spans="1:7" ht="15.6" x14ac:dyDescent="0.3">
      <c r="A44" s="288" t="s">
        <v>1399</v>
      </c>
      <c r="B44" s="288" t="s">
        <v>1400</v>
      </c>
      <c r="C44" s="288">
        <v>586.94000000000005</v>
      </c>
      <c r="D44" s="288"/>
      <c r="E44" s="288"/>
      <c r="F44" s="288"/>
      <c r="G44" s="288"/>
    </row>
    <row r="45" spans="1:7" ht="15.6" x14ac:dyDescent="0.3">
      <c r="A45" s="288" t="s">
        <v>1403</v>
      </c>
      <c r="B45" s="288" t="s">
        <v>1404</v>
      </c>
      <c r="C45" s="288">
        <v>128874.89</v>
      </c>
      <c r="D45" s="288"/>
      <c r="E45" s="288"/>
      <c r="F45" s="288"/>
      <c r="G45" s="288"/>
    </row>
    <row r="46" spans="1:7" ht="15.6" x14ac:dyDescent="0.3">
      <c r="A46" s="288" t="s">
        <v>1405</v>
      </c>
      <c r="B46" s="288" t="s">
        <v>1406</v>
      </c>
      <c r="C46" s="288">
        <v>-306.3</v>
      </c>
      <c r="D46" s="288"/>
      <c r="E46" s="288"/>
      <c r="F46" s="288"/>
      <c r="G46" s="288"/>
    </row>
    <row r="47" spans="1:7" ht="15.6" x14ac:dyDescent="0.3">
      <c r="A47" s="288" t="s">
        <v>1407</v>
      </c>
      <c r="B47" s="288" t="s">
        <v>1408</v>
      </c>
      <c r="C47" s="288">
        <v>115.3</v>
      </c>
      <c r="D47" s="288"/>
      <c r="E47" s="288"/>
      <c r="F47" s="288"/>
      <c r="G47" s="288"/>
    </row>
    <row r="48" spans="1:7" ht="15.6" x14ac:dyDescent="0.3">
      <c r="A48" s="288" t="s">
        <v>1409</v>
      </c>
      <c r="B48" s="288" t="s">
        <v>1410</v>
      </c>
      <c r="C48" s="288">
        <v>200</v>
      </c>
      <c r="D48" s="288"/>
      <c r="E48" s="288"/>
      <c r="F48" s="288"/>
      <c r="G48" s="288"/>
    </row>
    <row r="49" spans="1:7" ht="15.6" x14ac:dyDescent="0.3">
      <c r="A49" s="288" t="s">
        <v>1411</v>
      </c>
      <c r="B49" s="288" t="s">
        <v>1412</v>
      </c>
      <c r="C49" s="288">
        <v>65</v>
      </c>
      <c r="D49" s="288"/>
      <c r="E49" s="288"/>
      <c r="F49" s="288"/>
      <c r="G49" s="288"/>
    </row>
    <row r="50" spans="1:7" ht="15.6" x14ac:dyDescent="0.3">
      <c r="A50" s="288" t="s">
        <v>1413</v>
      </c>
      <c r="B50" s="288" t="s">
        <v>1414</v>
      </c>
      <c r="C50" s="288">
        <v>42330.28</v>
      </c>
      <c r="D50" s="288"/>
      <c r="E50" s="288"/>
      <c r="F50" s="288"/>
      <c r="G50" s="288"/>
    </row>
    <row r="51" spans="1:7" ht="15.6" x14ac:dyDescent="0.3">
      <c r="A51" s="288" t="s">
        <v>1415</v>
      </c>
      <c r="B51" s="288" t="s">
        <v>1416</v>
      </c>
      <c r="C51" s="288">
        <v>14000</v>
      </c>
      <c r="D51" s="288"/>
      <c r="E51" s="288"/>
      <c r="F51" s="288"/>
      <c r="G51" s="288"/>
    </row>
    <row r="52" spans="1:7" ht="15.6" x14ac:dyDescent="0.3">
      <c r="A52" s="288" t="s">
        <v>1417</v>
      </c>
      <c r="B52" s="288" t="s">
        <v>1418</v>
      </c>
      <c r="C52" s="288">
        <v>-2753</v>
      </c>
      <c r="D52" s="288"/>
      <c r="E52" s="288"/>
      <c r="F52" s="288"/>
      <c r="G52" s="288"/>
    </row>
    <row r="53" spans="1:7" ht="15.6" x14ac:dyDescent="0.3">
      <c r="A53" s="288" t="s">
        <v>1419</v>
      </c>
      <c r="B53" s="288" t="s">
        <v>1420</v>
      </c>
      <c r="C53" s="288">
        <v>32594.9</v>
      </c>
      <c r="D53" s="288"/>
      <c r="E53" s="288"/>
      <c r="F53" s="288"/>
      <c r="G53" s="288"/>
    </row>
    <row r="54" spans="1:7" ht="15.6" x14ac:dyDescent="0.3">
      <c r="A54" s="288" t="s">
        <v>1421</v>
      </c>
      <c r="B54" s="288" t="s">
        <v>1422</v>
      </c>
      <c r="C54" s="288">
        <v>77054.19</v>
      </c>
      <c r="D54" s="288"/>
      <c r="E54" s="288"/>
      <c r="F54" s="288"/>
      <c r="G54" s="288"/>
    </row>
    <row r="55" spans="1:7" ht="15.6" x14ac:dyDescent="0.3">
      <c r="A55" s="288" t="s">
        <v>1423</v>
      </c>
      <c r="B55" s="288" t="s">
        <v>1424</v>
      </c>
      <c r="C55" s="288">
        <v>56963.13</v>
      </c>
      <c r="D55" s="288"/>
      <c r="E55" s="288"/>
      <c r="F55" s="288"/>
      <c r="G55" s="288"/>
    </row>
    <row r="56" spans="1:7" ht="15.6" x14ac:dyDescent="0.3">
      <c r="A56" s="288" t="s">
        <v>1425</v>
      </c>
      <c r="B56" s="288" t="s">
        <v>1426</v>
      </c>
      <c r="C56" s="288">
        <v>11781.74</v>
      </c>
      <c r="D56" s="288"/>
      <c r="E56" s="288"/>
      <c r="F56" s="288"/>
      <c r="G56" s="288"/>
    </row>
    <row r="57" spans="1:7" ht="15.6" x14ac:dyDescent="0.3">
      <c r="A57" s="288" t="s">
        <v>1429</v>
      </c>
      <c r="B57" s="288" t="s">
        <v>1430</v>
      </c>
      <c r="C57" s="288">
        <v>458.92</v>
      </c>
      <c r="D57" s="288"/>
      <c r="E57" s="288"/>
      <c r="F57" s="288"/>
      <c r="G57" s="288"/>
    </row>
    <row r="58" spans="1:7" ht="15.6" x14ac:dyDescent="0.3">
      <c r="A58" s="288" t="s">
        <v>1431</v>
      </c>
      <c r="B58" s="288" t="s">
        <v>1432</v>
      </c>
      <c r="C58" s="288">
        <v>57784</v>
      </c>
      <c r="D58" s="288"/>
      <c r="E58" s="288"/>
      <c r="F58" s="288"/>
      <c r="G58" s="288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2CCDD-3F2A-479D-9B1B-2F0C32DB39CB}">
  <sheetPr codeName="Sheet3">
    <pageSetUpPr fitToPage="1"/>
  </sheetPr>
  <dimension ref="A1:G40"/>
  <sheetViews>
    <sheetView workbookViewId="0">
      <selection activeCell="J15" sqref="J15"/>
    </sheetView>
  </sheetViews>
  <sheetFormatPr defaultColWidth="8.75" defaultRowHeight="18" customHeight="1" x14ac:dyDescent="0.3"/>
  <cols>
    <col min="1" max="1" width="4.75" style="1" customWidth="1"/>
    <col min="2" max="2" width="15.4140625" style="1" customWidth="1"/>
    <col min="3" max="3" width="4.75" style="1" customWidth="1"/>
    <col min="4" max="4" width="15.75" style="1" customWidth="1"/>
    <col min="5" max="5" width="4.75" style="1" customWidth="1"/>
    <col min="6" max="7" width="13.75" style="1" customWidth="1"/>
    <col min="8" max="11" width="8.75" style="1" customWidth="1"/>
    <col min="12" max="16384" width="8.75" style="1"/>
  </cols>
  <sheetData>
    <row r="1" spans="1:7" ht="20.100000000000001" customHeight="1" x14ac:dyDescent="0.3">
      <c r="G1" s="69" t="s">
        <v>814</v>
      </c>
    </row>
    <row r="2" spans="1:7" ht="20.100000000000001" customHeight="1" x14ac:dyDescent="0.3">
      <c r="A2" s="70" t="s">
        <v>815</v>
      </c>
      <c r="B2" s="70"/>
      <c r="C2" s="70"/>
      <c r="D2" s="70"/>
      <c r="E2" s="70"/>
      <c r="F2" s="70"/>
    </row>
    <row r="3" spans="1:7" ht="20.100000000000001" customHeight="1" x14ac:dyDescent="0.3">
      <c r="B3" s="70"/>
      <c r="C3" s="70"/>
      <c r="D3" s="70"/>
      <c r="E3" s="70"/>
      <c r="F3" s="70"/>
      <c r="G3" s="70"/>
    </row>
    <row r="4" spans="1:7" ht="20.100000000000001" customHeight="1" x14ac:dyDescent="0.3">
      <c r="A4" s="71">
        <v>1</v>
      </c>
      <c r="B4" s="73" t="str">
        <f>"Fiscal Year Ended:  "&amp;data!C96</f>
        <v>Fiscal Year Ended:  12/31/2023</v>
      </c>
      <c r="C4" s="72"/>
      <c r="D4" s="73"/>
      <c r="E4" s="74"/>
      <c r="F4" s="72" t="str">
        <f>"License Number:  "&amp;"H-"&amp;FIXED(data!C97,0)</f>
        <v>License Number:  H-125</v>
      </c>
      <c r="G4" s="75"/>
    </row>
    <row r="5" spans="1:7" ht="20.100000000000001" customHeight="1" x14ac:dyDescent="0.3">
      <c r="A5" s="71">
        <v>2</v>
      </c>
      <c r="B5" s="72" t="s">
        <v>299</v>
      </c>
      <c r="C5" s="75"/>
      <c r="D5" s="72" t="str">
        <f>"  "&amp;data!C98</f>
        <v xml:space="preserve">  Othello Community Hospital</v>
      </c>
      <c r="E5" s="74"/>
      <c r="F5" s="74"/>
      <c r="G5" s="75"/>
    </row>
    <row r="6" spans="1:7" ht="20.100000000000001" customHeight="1" x14ac:dyDescent="0.3">
      <c r="A6" s="71">
        <v>3</v>
      </c>
      <c r="B6" s="72" t="s">
        <v>304</v>
      </c>
      <c r="C6" s="75"/>
      <c r="D6" s="72" t="str">
        <f>"  "&amp;data!C103</f>
        <v xml:space="preserve">  Adams</v>
      </c>
      <c r="E6" s="74"/>
      <c r="F6" s="74"/>
      <c r="G6" s="75"/>
    </row>
    <row r="7" spans="1:7" ht="20.100000000000001" customHeight="1" x14ac:dyDescent="0.3">
      <c r="A7" s="71">
        <v>4</v>
      </c>
      <c r="B7" s="72" t="s">
        <v>816</v>
      </c>
      <c r="C7" s="75"/>
      <c r="D7" s="72" t="str">
        <f>"  "&amp;data!C104</f>
        <v xml:space="preserve">  Connie Agenbroad</v>
      </c>
      <c r="E7" s="74"/>
      <c r="F7" s="74"/>
      <c r="G7" s="75"/>
    </row>
    <row r="8" spans="1:7" ht="20.100000000000001" customHeight="1" x14ac:dyDescent="0.3">
      <c r="A8" s="71">
        <v>5</v>
      </c>
      <c r="B8" s="72" t="s">
        <v>817</v>
      </c>
      <c r="C8" s="75"/>
      <c r="D8" s="72" t="str">
        <f>"  "&amp;data!C105</f>
        <v xml:space="preserve">  Brian Giles</v>
      </c>
      <c r="E8" s="74"/>
      <c r="F8" s="74"/>
      <c r="G8" s="75"/>
    </row>
    <row r="9" spans="1:7" ht="20.100000000000001" customHeight="1" x14ac:dyDescent="0.3">
      <c r="A9" s="71">
        <v>6</v>
      </c>
      <c r="B9" s="72" t="s">
        <v>818</v>
      </c>
      <c r="C9" s="75"/>
      <c r="D9" s="72" t="str">
        <f>"  "&amp;data!C106</f>
        <v xml:space="preserve">  Shirley McCullough</v>
      </c>
      <c r="E9" s="74"/>
      <c r="F9" s="74"/>
      <c r="G9" s="75"/>
    </row>
    <row r="10" spans="1:7" ht="20.100000000000001" customHeight="1" x14ac:dyDescent="0.3">
      <c r="A10" s="71">
        <v>7</v>
      </c>
      <c r="B10" s="72" t="s">
        <v>819</v>
      </c>
      <c r="C10" s="75"/>
      <c r="D10" s="72" t="str">
        <f>"  "&amp;data!C107</f>
        <v xml:space="preserve">  509-488-2636</v>
      </c>
      <c r="E10" s="74"/>
      <c r="F10" s="74"/>
      <c r="G10" s="75"/>
    </row>
    <row r="11" spans="1:7" ht="20.100000000000001" customHeight="1" x14ac:dyDescent="0.3">
      <c r="A11" s="71">
        <v>8</v>
      </c>
      <c r="B11" s="72" t="s">
        <v>820</v>
      </c>
      <c r="C11" s="75"/>
      <c r="D11" s="72" t="str">
        <f>"  "&amp;data!C108</f>
        <v xml:space="preserve">  509-331-2617</v>
      </c>
      <c r="E11" s="74"/>
      <c r="F11" s="74"/>
      <c r="G11" s="75"/>
    </row>
    <row r="12" spans="1:7" ht="20.100000000000001" customHeight="1" x14ac:dyDescent="0.3">
      <c r="A12" s="76"/>
      <c r="B12" s="77"/>
      <c r="C12" s="77"/>
      <c r="D12" s="77"/>
      <c r="E12" s="77"/>
      <c r="F12" s="77"/>
      <c r="G12" s="78"/>
    </row>
    <row r="13" spans="1:7" ht="20.100000000000001" customHeight="1" x14ac:dyDescent="0.3">
      <c r="A13" s="79"/>
      <c r="G13" s="80"/>
    </row>
    <row r="14" spans="1:7" ht="20.100000000000001" customHeight="1" x14ac:dyDescent="0.3">
      <c r="A14" s="71">
        <v>9</v>
      </c>
      <c r="B14" s="72" t="s">
        <v>821</v>
      </c>
      <c r="C14" s="72"/>
      <c r="D14" s="72"/>
      <c r="E14" s="72"/>
      <c r="F14" s="72"/>
      <c r="G14" s="78"/>
    </row>
    <row r="15" spans="1:7" ht="20.100000000000001" customHeight="1" x14ac:dyDescent="0.3">
      <c r="A15" s="81" t="s">
        <v>313</v>
      </c>
      <c r="B15" s="82"/>
      <c r="C15" s="83" t="s">
        <v>315</v>
      </c>
      <c r="D15" s="82"/>
      <c r="E15" s="83" t="s">
        <v>317</v>
      </c>
      <c r="F15" s="84"/>
      <c r="G15" s="85"/>
    </row>
    <row r="16" spans="1:7" ht="20.100000000000001" customHeight="1" x14ac:dyDescent="0.3">
      <c r="A16" s="86" t="str">
        <f>IF(data!C113&gt;0," X","")</f>
        <v/>
      </c>
      <c r="B16" s="75" t="s">
        <v>302</v>
      </c>
      <c r="C16" s="87" t="str">
        <f>IF(data!C117&gt;0," X","")</f>
        <v/>
      </c>
      <c r="D16" s="88" t="s">
        <v>822</v>
      </c>
      <c r="E16" s="242" t="str">
        <f>IF(data!C120&gt;0," X","")</f>
        <v/>
      </c>
      <c r="F16" s="89" t="s">
        <v>318</v>
      </c>
      <c r="G16" s="75"/>
    </row>
    <row r="17" spans="1:7" ht="20.100000000000001" customHeight="1" x14ac:dyDescent="0.3">
      <c r="A17" s="86" t="str">
        <f>IF(data!C114&gt;0," X","")</f>
        <v/>
      </c>
      <c r="B17" s="75" t="s">
        <v>304</v>
      </c>
      <c r="C17" s="87" t="str">
        <f>IF(data!C118&gt;0," X","")</f>
        <v/>
      </c>
      <c r="D17" s="88" t="s">
        <v>398</v>
      </c>
      <c r="E17" s="242" t="str">
        <f>IF(data!C121&gt;0," X","")</f>
        <v/>
      </c>
      <c r="F17" s="89" t="s">
        <v>319</v>
      </c>
      <c r="G17" s="75"/>
    </row>
    <row r="18" spans="1:7" ht="20.100000000000001" customHeight="1" x14ac:dyDescent="0.3">
      <c r="A18" s="71"/>
      <c r="B18" s="75" t="s">
        <v>823</v>
      </c>
      <c r="C18" s="75"/>
      <c r="D18" s="75"/>
      <c r="E18" s="242" t="str">
        <f>IF(data!C122&gt;0," X","")</f>
        <v xml:space="preserve"> X</v>
      </c>
      <c r="F18" s="89" t="s">
        <v>320</v>
      </c>
      <c r="G18" s="75"/>
    </row>
    <row r="19" spans="1:7" ht="20.100000000000001" customHeight="1" x14ac:dyDescent="0.3">
      <c r="A19" s="86" t="str">
        <f>IF(data!C115&gt;0," X","")</f>
        <v/>
      </c>
      <c r="B19" s="88" t="s">
        <v>824</v>
      </c>
      <c r="C19" s="75"/>
      <c r="D19" s="75"/>
      <c r="E19" s="75"/>
      <c r="F19" s="89"/>
      <c r="G19" s="75"/>
    </row>
    <row r="20" spans="1:7" ht="20.100000000000001" customHeight="1" x14ac:dyDescent="0.3">
      <c r="A20" s="76"/>
      <c r="B20" s="77"/>
      <c r="C20" s="77"/>
      <c r="D20" s="77"/>
      <c r="E20" s="77"/>
      <c r="F20" s="77"/>
      <c r="G20" s="78"/>
    </row>
    <row r="21" spans="1:7" ht="20.100000000000001" customHeight="1" x14ac:dyDescent="0.3">
      <c r="A21" s="79"/>
      <c r="G21" s="90"/>
    </row>
    <row r="22" spans="1:7" ht="20.100000000000001" customHeight="1" x14ac:dyDescent="0.3">
      <c r="A22" s="71">
        <v>10</v>
      </c>
      <c r="B22" s="72" t="s">
        <v>825</v>
      </c>
      <c r="C22" s="72"/>
      <c r="D22" s="72"/>
      <c r="E22" s="72"/>
      <c r="F22" s="86" t="s">
        <v>323</v>
      </c>
      <c r="G22" s="87" t="s">
        <v>242</v>
      </c>
    </row>
    <row r="23" spans="1:7" ht="20.100000000000001" customHeight="1" x14ac:dyDescent="0.3">
      <c r="A23" s="71"/>
      <c r="B23" s="72" t="s">
        <v>826</v>
      </c>
      <c r="C23" s="72"/>
      <c r="D23" s="72"/>
      <c r="E23" s="72"/>
      <c r="F23" s="71">
        <f>data!C127</f>
        <v>522</v>
      </c>
      <c r="G23" s="75">
        <f>data!D127</f>
        <v>1066</v>
      </c>
    </row>
    <row r="24" spans="1:7" ht="20.100000000000001" customHeight="1" x14ac:dyDescent="0.3">
      <c r="A24" s="71"/>
      <c r="B24" s="72" t="s">
        <v>827</v>
      </c>
      <c r="C24" s="72"/>
      <c r="D24" s="72"/>
      <c r="E24" s="72"/>
      <c r="F24" s="71">
        <f>data!C128</f>
        <v>0</v>
      </c>
      <c r="G24" s="75">
        <f>data!D128</f>
        <v>0</v>
      </c>
    </row>
    <row r="25" spans="1:7" ht="20.100000000000001" customHeight="1" x14ac:dyDescent="0.3">
      <c r="A25" s="71"/>
      <c r="B25" s="72" t="s">
        <v>828</v>
      </c>
      <c r="C25" s="72"/>
      <c r="D25" s="72"/>
      <c r="E25" s="72"/>
      <c r="F25" s="71">
        <f>data!C129</f>
        <v>0</v>
      </c>
      <c r="G25" s="75">
        <f>data!D129</f>
        <v>0</v>
      </c>
    </row>
    <row r="26" spans="1:7" ht="20.100000000000001" customHeight="1" x14ac:dyDescent="0.3">
      <c r="A26" s="71">
        <v>11</v>
      </c>
      <c r="B26" s="72" t="s">
        <v>327</v>
      </c>
      <c r="C26" s="72"/>
      <c r="D26" s="72"/>
      <c r="E26" s="72"/>
      <c r="F26" s="71">
        <f>data!C130</f>
        <v>402</v>
      </c>
      <c r="G26" s="75">
        <f>data!D130</f>
        <v>551</v>
      </c>
    </row>
    <row r="27" spans="1:7" ht="20.100000000000001" customHeight="1" x14ac:dyDescent="0.3">
      <c r="A27" s="76"/>
      <c r="B27" s="77"/>
      <c r="C27" s="77"/>
      <c r="D27" s="77"/>
      <c r="E27" s="77"/>
      <c r="F27" s="77"/>
      <c r="G27" s="78"/>
    </row>
    <row r="28" spans="1:7" ht="20.100000000000001" customHeight="1" x14ac:dyDescent="0.3">
      <c r="A28" s="79"/>
      <c r="G28" s="90"/>
    </row>
    <row r="29" spans="1:7" ht="20.100000000000001" customHeight="1" x14ac:dyDescent="0.3">
      <c r="A29" s="71">
        <v>12</v>
      </c>
      <c r="B29" s="91" t="s">
        <v>829</v>
      </c>
      <c r="C29" s="75"/>
      <c r="D29" s="87" t="s">
        <v>194</v>
      </c>
      <c r="E29" s="91" t="s">
        <v>829</v>
      </c>
      <c r="F29" s="75"/>
      <c r="G29" s="87" t="s">
        <v>194</v>
      </c>
    </row>
    <row r="30" spans="1:7" ht="20.100000000000001" customHeight="1" x14ac:dyDescent="0.3">
      <c r="A30" s="71"/>
      <c r="B30" s="72" t="s">
        <v>329</v>
      </c>
      <c r="C30" s="75"/>
      <c r="D30" s="75">
        <f>data!C132</f>
        <v>0</v>
      </c>
      <c r="E30" s="72" t="s">
        <v>335</v>
      </c>
      <c r="F30" s="75"/>
      <c r="G30" s="75">
        <f>data!C139</f>
        <v>0</v>
      </c>
    </row>
    <row r="31" spans="1:7" ht="20.100000000000001" customHeight="1" x14ac:dyDescent="0.3">
      <c r="A31" s="71"/>
      <c r="B31" s="91" t="s">
        <v>830</v>
      </c>
      <c r="C31" s="75"/>
      <c r="D31" s="75">
        <f>data!C133</f>
        <v>0</v>
      </c>
      <c r="E31" s="72" t="s">
        <v>336</v>
      </c>
      <c r="F31" s="75"/>
      <c r="G31" s="75">
        <f>data!C140</f>
        <v>0</v>
      </c>
    </row>
    <row r="32" spans="1:7" ht="20.100000000000001" customHeight="1" x14ac:dyDescent="0.3">
      <c r="A32" s="71"/>
      <c r="B32" s="91" t="s">
        <v>831</v>
      </c>
      <c r="C32" s="75"/>
      <c r="D32" s="75">
        <f>data!C134</f>
        <v>16</v>
      </c>
      <c r="E32" s="72" t="s">
        <v>832</v>
      </c>
      <c r="F32" s="75"/>
      <c r="G32" s="75">
        <f>data!C141</f>
        <v>0</v>
      </c>
    </row>
    <row r="33" spans="1:7" ht="20.100000000000001" customHeight="1" x14ac:dyDescent="0.3">
      <c r="A33" s="71"/>
      <c r="B33" s="91" t="s">
        <v>833</v>
      </c>
      <c r="C33" s="75"/>
      <c r="D33" s="75">
        <f>data!C135</f>
        <v>0</v>
      </c>
      <c r="E33" s="72" t="s">
        <v>834</v>
      </c>
      <c r="F33" s="75"/>
      <c r="G33" s="75">
        <f>data!C142</f>
        <v>0</v>
      </c>
    </row>
    <row r="34" spans="1:7" ht="20.100000000000001" customHeight="1" x14ac:dyDescent="0.3">
      <c r="A34" s="71"/>
      <c r="B34" s="91" t="s">
        <v>835</v>
      </c>
      <c r="C34" s="75"/>
      <c r="D34" s="75">
        <f>data!C136</f>
        <v>0</v>
      </c>
      <c r="E34" s="72" t="s">
        <v>338</v>
      </c>
      <c r="F34" s="75"/>
      <c r="G34" s="75">
        <f>data!E143</f>
        <v>16</v>
      </c>
    </row>
    <row r="35" spans="1:7" ht="20.100000000000001" customHeight="1" x14ac:dyDescent="0.3">
      <c r="A35" s="71"/>
      <c r="B35" s="91" t="s">
        <v>836</v>
      </c>
      <c r="C35" s="75"/>
      <c r="D35" s="75">
        <f>data!C137</f>
        <v>0</v>
      </c>
      <c r="E35" s="72" t="s">
        <v>837</v>
      </c>
      <c r="F35" s="92"/>
      <c r="G35" s="75"/>
    </row>
    <row r="36" spans="1:7" ht="20.100000000000001" customHeight="1" x14ac:dyDescent="0.3">
      <c r="A36" s="71"/>
      <c r="B36" s="72" t="s">
        <v>123</v>
      </c>
      <c r="C36" s="75"/>
      <c r="D36" s="75">
        <f>data!C138</f>
        <v>0</v>
      </c>
      <c r="E36" s="72" t="s">
        <v>339</v>
      </c>
      <c r="F36" s="75"/>
      <c r="G36" s="75">
        <f>data!C144</f>
        <v>16</v>
      </c>
    </row>
    <row r="37" spans="1:7" ht="20.100000000000001" customHeight="1" x14ac:dyDescent="0.3">
      <c r="A37" s="71"/>
      <c r="E37" s="72" t="s">
        <v>340</v>
      </c>
      <c r="F37" s="75"/>
      <c r="G37" s="75">
        <f>data!C145</f>
        <v>0</v>
      </c>
    </row>
    <row r="38" spans="1:7" ht="20.100000000000001" customHeight="1" x14ac:dyDescent="0.3">
      <c r="A38" s="71"/>
      <c r="B38" s="72"/>
      <c r="C38" s="72"/>
      <c r="D38" s="72"/>
      <c r="E38" s="72"/>
      <c r="F38" s="72"/>
      <c r="G38" s="75"/>
    </row>
    <row r="39" spans="1:7" ht="20.100000000000001" customHeight="1" x14ac:dyDescent="0.3">
      <c r="A39" s="93">
        <v>13</v>
      </c>
      <c r="B39" s="94" t="s">
        <v>335</v>
      </c>
      <c r="C39" s="90"/>
      <c r="D39" s="90"/>
      <c r="E39" s="95"/>
      <c r="F39" s="95"/>
      <c r="G39" s="96"/>
    </row>
    <row r="40" spans="1:7" ht="20.100000000000001" customHeight="1" x14ac:dyDescent="0.3">
      <c r="A40" s="97"/>
      <c r="B40" s="98" t="s">
        <v>838</v>
      </c>
      <c r="C40" s="99" t="s">
        <v>298</v>
      </c>
      <c r="D40" s="80">
        <f>data!C147</f>
        <v>0</v>
      </c>
      <c r="E40" s="100"/>
      <c r="F40" s="100"/>
      <c r="G40" s="101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5075F9-F94C-4C8C-82B3-9895C4B66C45}">
  <sheetPr codeName="Sheet4">
    <pageSetUpPr fitToPage="1"/>
  </sheetPr>
  <dimension ref="A1:G33"/>
  <sheetViews>
    <sheetView zoomScaleNormal="100" workbookViewId="0">
      <selection activeCell="E9" sqref="E9:F9"/>
    </sheetView>
  </sheetViews>
  <sheetFormatPr defaultColWidth="8.75" defaultRowHeight="20.100000000000001" customHeight="1" x14ac:dyDescent="0.3"/>
  <cols>
    <col min="1" max="1" width="10.33203125" style="1" customWidth="1"/>
    <col min="2" max="2" width="10.75" style="1" customWidth="1"/>
    <col min="3" max="3" width="12.75" style="1" customWidth="1"/>
    <col min="4" max="4" width="11.75" style="1" customWidth="1"/>
    <col min="5" max="6" width="13.75" style="1" customWidth="1"/>
    <col min="7" max="7" width="14.75" style="1" customWidth="1"/>
    <col min="8" max="11" width="8.75" style="1" customWidth="1"/>
    <col min="12" max="16384" width="8.75" style="1"/>
  </cols>
  <sheetData>
    <row r="1" spans="1:7" ht="20.100000000000001" customHeight="1" x14ac:dyDescent="0.3">
      <c r="A1" s="128" t="s">
        <v>839</v>
      </c>
      <c r="G1" s="69" t="s">
        <v>840</v>
      </c>
    </row>
    <row r="2" spans="1:7" ht="20.100000000000001" customHeight="1" x14ac:dyDescent="0.3">
      <c r="A2" s="1" t="str">
        <f>"Hospital: "&amp;data!C98</f>
        <v>Hospital: Othello Community Hospital</v>
      </c>
      <c r="G2" s="4" t="s">
        <v>841</v>
      </c>
    </row>
    <row r="3" spans="1:7" ht="20.100000000000001" customHeight="1" x14ac:dyDescent="0.3">
      <c r="G3" s="4" t="str">
        <f>"FYE: "&amp;data!C96</f>
        <v>FYE: 12/31/2023</v>
      </c>
    </row>
    <row r="4" spans="1:7" ht="20.100000000000001" customHeight="1" x14ac:dyDescent="0.3">
      <c r="A4" s="129" t="s">
        <v>842</v>
      </c>
      <c r="B4" s="130"/>
      <c r="C4" s="130"/>
      <c r="D4" s="130"/>
      <c r="E4" s="130"/>
      <c r="F4" s="130"/>
      <c r="G4" s="131"/>
    </row>
    <row r="5" spans="1:7" ht="20.100000000000001" customHeight="1" x14ac:dyDescent="0.3">
      <c r="A5" s="132"/>
      <c r="B5" s="82" t="s">
        <v>843</v>
      </c>
      <c r="C5" s="82"/>
      <c r="D5" s="82"/>
      <c r="E5" s="133" t="s">
        <v>350</v>
      </c>
      <c r="F5" s="82"/>
      <c r="G5" s="82"/>
    </row>
    <row r="6" spans="1:7" ht="20.100000000000001" customHeight="1" x14ac:dyDescent="0.3">
      <c r="A6" s="134" t="s">
        <v>844</v>
      </c>
      <c r="B6" s="87" t="s">
        <v>323</v>
      </c>
      <c r="C6" s="87" t="s">
        <v>845</v>
      </c>
      <c r="D6" s="87" t="s">
        <v>346</v>
      </c>
      <c r="E6" s="87" t="s">
        <v>195</v>
      </c>
      <c r="F6" s="87" t="s">
        <v>158</v>
      </c>
      <c r="G6" s="87" t="s">
        <v>230</v>
      </c>
    </row>
    <row r="7" spans="1:7" ht="20.100000000000001" customHeight="1" x14ac:dyDescent="0.3">
      <c r="A7" s="71" t="s">
        <v>344</v>
      </c>
      <c r="B7" s="135">
        <f>data!B154</f>
        <v>47</v>
      </c>
      <c r="C7" s="135">
        <f>data!B155</f>
        <v>131</v>
      </c>
      <c r="D7" s="135">
        <f>data!B156</f>
        <v>0</v>
      </c>
      <c r="E7" s="135">
        <f>data!B157</f>
        <v>1014187.6</v>
      </c>
      <c r="F7" s="135">
        <f>data!B158</f>
        <v>4528269.43</v>
      </c>
      <c r="G7" s="135">
        <f>data!B157+data!B158</f>
        <v>5542457.0299999993</v>
      </c>
    </row>
    <row r="8" spans="1:7" ht="20.100000000000001" customHeight="1" x14ac:dyDescent="0.3">
      <c r="A8" s="71" t="s">
        <v>345</v>
      </c>
      <c r="B8" s="135">
        <f>data!C154</f>
        <v>292</v>
      </c>
      <c r="C8" s="135">
        <f>data!C155</f>
        <v>302</v>
      </c>
      <c r="D8" s="135">
        <f>data!C156</f>
        <v>0</v>
      </c>
      <c r="E8" s="135">
        <f>data!C157</f>
        <v>4356981.47</v>
      </c>
      <c r="F8" s="135">
        <f>data!C158</f>
        <v>10921116.9</v>
      </c>
      <c r="G8" s="135">
        <f>data!C157+data!C158</f>
        <v>15278098.370000001</v>
      </c>
    </row>
    <row r="9" spans="1:7" ht="20.100000000000001" customHeight="1" x14ac:dyDescent="0.3">
      <c r="A9" s="71" t="s">
        <v>846</v>
      </c>
      <c r="B9" s="135">
        <f>data!D154</f>
        <v>584</v>
      </c>
      <c r="C9" s="135">
        <f>data!D155</f>
        <v>1182</v>
      </c>
      <c r="D9" s="135">
        <f>data!D156</f>
        <v>0</v>
      </c>
      <c r="E9" s="135">
        <f>data!D157</f>
        <v>26804554.93</v>
      </c>
      <c r="F9" s="135">
        <f>data!D158</f>
        <v>30536635.670000002</v>
      </c>
      <c r="G9" s="135">
        <f>data!D157+data!D158</f>
        <v>57341190.600000001</v>
      </c>
    </row>
    <row r="10" spans="1:7" ht="20.100000000000001" customHeight="1" x14ac:dyDescent="0.3">
      <c r="A10" s="86" t="s">
        <v>230</v>
      </c>
      <c r="B10" s="135">
        <f>data!E154</f>
        <v>923</v>
      </c>
      <c r="C10" s="135">
        <f>data!E155</f>
        <v>1615</v>
      </c>
      <c r="D10" s="135">
        <f>data!E156</f>
        <v>0</v>
      </c>
      <c r="E10" s="135">
        <f>data!E157</f>
        <v>32175724</v>
      </c>
      <c r="F10" s="135">
        <f>data!E158</f>
        <v>45986022</v>
      </c>
      <c r="G10" s="135">
        <f>E10+F10</f>
        <v>78161746</v>
      </c>
    </row>
    <row r="11" spans="1:7" ht="20.100000000000001" customHeight="1" x14ac:dyDescent="0.3">
      <c r="A11" s="136"/>
      <c r="B11" s="137"/>
      <c r="C11" s="137"/>
      <c r="D11" s="137"/>
      <c r="E11" s="137"/>
      <c r="F11" s="137"/>
      <c r="G11" s="138"/>
    </row>
    <row r="12" spans="1:7" ht="20.100000000000001" customHeight="1" x14ac:dyDescent="0.3">
      <c r="A12" s="76"/>
      <c r="B12" s="77"/>
      <c r="C12" s="77"/>
      <c r="D12" s="77"/>
      <c r="E12" s="77"/>
      <c r="F12" s="77"/>
      <c r="G12" s="78"/>
    </row>
    <row r="13" spans="1:7" ht="20.100000000000001" customHeight="1" x14ac:dyDescent="0.3">
      <c r="A13" s="139" t="s">
        <v>847</v>
      </c>
      <c r="B13" s="70"/>
      <c r="C13" s="70"/>
      <c r="D13" s="70"/>
      <c r="E13" s="70"/>
      <c r="F13" s="70"/>
      <c r="G13" s="140"/>
    </row>
    <row r="14" spans="1:7" ht="20.100000000000001" customHeight="1" x14ac:dyDescent="0.3">
      <c r="A14" s="132"/>
      <c r="B14" s="141" t="s">
        <v>843</v>
      </c>
      <c r="C14" s="141"/>
      <c r="D14" s="141"/>
      <c r="E14" s="141" t="s">
        <v>350</v>
      </c>
      <c r="F14" s="141"/>
      <c r="G14" s="141"/>
    </row>
    <row r="15" spans="1:7" ht="20.100000000000001" customHeight="1" x14ac:dyDescent="0.3">
      <c r="A15" s="134" t="s">
        <v>844</v>
      </c>
      <c r="B15" s="87" t="s">
        <v>323</v>
      </c>
      <c r="C15" s="87" t="s">
        <v>845</v>
      </c>
      <c r="D15" s="87" t="s">
        <v>346</v>
      </c>
      <c r="E15" s="87" t="s">
        <v>195</v>
      </c>
      <c r="F15" s="87" t="s">
        <v>158</v>
      </c>
      <c r="G15" s="87" t="s">
        <v>230</v>
      </c>
    </row>
    <row r="16" spans="1:7" ht="20.100000000000001" customHeight="1" x14ac:dyDescent="0.3">
      <c r="A16" s="71" t="s">
        <v>344</v>
      </c>
      <c r="B16" s="135">
        <f>data!B160</f>
        <v>0</v>
      </c>
      <c r="C16" s="135">
        <f>data!B161</f>
        <v>0</v>
      </c>
      <c r="D16" s="135">
        <f>data!B162</f>
        <v>0</v>
      </c>
      <c r="E16" s="135">
        <f>data!B163</f>
        <v>0</v>
      </c>
      <c r="F16" s="135">
        <f>data!B164</f>
        <v>0</v>
      </c>
      <c r="G16" s="135">
        <f>data!B163+data!B164</f>
        <v>0</v>
      </c>
    </row>
    <row r="17" spans="1:7" ht="20.100000000000001" customHeight="1" x14ac:dyDescent="0.3">
      <c r="A17" s="71" t="s">
        <v>345</v>
      </c>
      <c r="B17" s="135">
        <f>data!C160</f>
        <v>0</v>
      </c>
      <c r="C17" s="135">
        <f>data!C161</f>
        <v>0</v>
      </c>
      <c r="D17" s="135">
        <f>data!C162</f>
        <v>0</v>
      </c>
      <c r="E17" s="135">
        <f>data!C163</f>
        <v>0</v>
      </c>
      <c r="F17" s="135">
        <f>data!C164</f>
        <v>0</v>
      </c>
      <c r="G17" s="135">
        <f>data!C163+data!C164</f>
        <v>0</v>
      </c>
    </row>
    <row r="18" spans="1:7" ht="20.100000000000001" customHeight="1" x14ac:dyDescent="0.3">
      <c r="A18" s="71" t="s">
        <v>846</v>
      </c>
      <c r="B18" s="135">
        <f>data!D160</f>
        <v>0</v>
      </c>
      <c r="C18" s="135">
        <f>data!D161</f>
        <v>0</v>
      </c>
      <c r="D18" s="135">
        <f>data!D162</f>
        <v>0</v>
      </c>
      <c r="E18" s="135">
        <f>data!D163</f>
        <v>0</v>
      </c>
      <c r="F18" s="135">
        <f>data!D164</f>
        <v>0</v>
      </c>
      <c r="G18" s="135">
        <f>data!D163+data!D164</f>
        <v>0</v>
      </c>
    </row>
    <row r="19" spans="1:7" ht="20.100000000000001" customHeight="1" x14ac:dyDescent="0.3">
      <c r="A19" s="86" t="s">
        <v>230</v>
      </c>
      <c r="B19" s="135">
        <f>data!E160</f>
        <v>0</v>
      </c>
      <c r="C19" s="135">
        <f>data!E161</f>
        <v>0</v>
      </c>
      <c r="D19" s="135">
        <f>data!E162</f>
        <v>0</v>
      </c>
      <c r="E19" s="135">
        <f>data!E163</f>
        <v>0</v>
      </c>
      <c r="F19" s="135">
        <f>data!E164</f>
        <v>0</v>
      </c>
      <c r="G19" s="135">
        <f>data!E163+data!E164</f>
        <v>0</v>
      </c>
    </row>
    <row r="20" spans="1:7" ht="20.100000000000001" customHeight="1" x14ac:dyDescent="0.3">
      <c r="A20" s="136"/>
      <c r="B20" s="137"/>
      <c r="C20" s="137"/>
      <c r="D20" s="137"/>
      <c r="E20" s="137"/>
      <c r="F20" s="137"/>
      <c r="G20" s="138"/>
    </row>
    <row r="21" spans="1:7" ht="20.100000000000001" customHeight="1" x14ac:dyDescent="0.3">
      <c r="A21" s="76"/>
      <c r="B21" s="77"/>
      <c r="C21" s="77"/>
      <c r="D21" s="77"/>
      <c r="E21" s="77"/>
      <c r="F21" s="77"/>
      <c r="G21" s="78"/>
    </row>
    <row r="22" spans="1:7" ht="20.100000000000001" customHeight="1" x14ac:dyDescent="0.3">
      <c r="A22" s="139" t="s">
        <v>848</v>
      </c>
      <c r="B22" s="70"/>
      <c r="C22" s="70"/>
      <c r="D22" s="70"/>
      <c r="E22" s="70"/>
      <c r="F22" s="70"/>
      <c r="G22" s="140"/>
    </row>
    <row r="23" spans="1:7" ht="20.100000000000001" customHeight="1" x14ac:dyDescent="0.3">
      <c r="A23" s="132"/>
      <c r="B23" s="82" t="s">
        <v>843</v>
      </c>
      <c r="C23" s="82"/>
      <c r="D23" s="82"/>
      <c r="E23" s="82" t="s">
        <v>350</v>
      </c>
      <c r="F23" s="82"/>
      <c r="G23" s="82"/>
    </row>
    <row r="24" spans="1:7" ht="20.100000000000001" customHeight="1" x14ac:dyDescent="0.3">
      <c r="A24" s="134" t="s">
        <v>844</v>
      </c>
      <c r="B24" s="87" t="s">
        <v>323</v>
      </c>
      <c r="C24" s="87" t="s">
        <v>845</v>
      </c>
      <c r="D24" s="87" t="s">
        <v>346</v>
      </c>
      <c r="E24" s="87" t="s">
        <v>195</v>
      </c>
      <c r="F24" s="87" t="s">
        <v>158</v>
      </c>
      <c r="G24" s="87" t="s">
        <v>230</v>
      </c>
    </row>
    <row r="25" spans="1:7" ht="20.100000000000001" customHeight="1" x14ac:dyDescent="0.3">
      <c r="A25" s="71" t="s">
        <v>344</v>
      </c>
      <c r="B25" s="135">
        <f>data!B166</f>
        <v>0</v>
      </c>
      <c r="C25" s="135">
        <f>data!B167</f>
        <v>0</v>
      </c>
      <c r="D25" s="135">
        <f>data!B168</f>
        <v>0</v>
      </c>
      <c r="E25" s="135">
        <f>data!B169</f>
        <v>0</v>
      </c>
      <c r="F25" s="135">
        <f>data!B170</f>
        <v>0</v>
      </c>
      <c r="G25" s="135">
        <f>data!B169+data!B170</f>
        <v>0</v>
      </c>
    </row>
    <row r="26" spans="1:7" ht="20.100000000000001" customHeight="1" x14ac:dyDescent="0.3">
      <c r="A26" s="71" t="s">
        <v>345</v>
      </c>
      <c r="B26" s="135">
        <f>data!C166</f>
        <v>0</v>
      </c>
      <c r="C26" s="135">
        <f>data!C167</f>
        <v>0</v>
      </c>
      <c r="D26" s="135">
        <f>data!C168</f>
        <v>0</v>
      </c>
      <c r="E26" s="135">
        <f>data!C169</f>
        <v>0</v>
      </c>
      <c r="F26" s="135">
        <f>data!C170</f>
        <v>0</v>
      </c>
      <c r="G26" s="135">
        <f>data!C169+data!C170</f>
        <v>0</v>
      </c>
    </row>
    <row r="27" spans="1:7" ht="20.100000000000001" customHeight="1" x14ac:dyDescent="0.3">
      <c r="A27" s="71" t="s">
        <v>846</v>
      </c>
      <c r="B27" s="135">
        <f>data!D166</f>
        <v>0</v>
      </c>
      <c r="C27" s="135">
        <f>data!D167</f>
        <v>0</v>
      </c>
      <c r="D27" s="135">
        <f>data!D168</f>
        <v>0</v>
      </c>
      <c r="E27" s="135">
        <f>data!D169</f>
        <v>0</v>
      </c>
      <c r="F27" s="135">
        <f>data!D170</f>
        <v>0</v>
      </c>
      <c r="G27" s="135">
        <f>data!D169+data!D170</f>
        <v>0</v>
      </c>
    </row>
    <row r="28" spans="1:7" ht="20.100000000000001" customHeight="1" x14ac:dyDescent="0.3">
      <c r="A28" s="86" t="s">
        <v>230</v>
      </c>
      <c r="B28" s="135">
        <f>data!E166</f>
        <v>0</v>
      </c>
      <c r="C28" s="135">
        <f>data!E167</f>
        <v>0</v>
      </c>
      <c r="D28" s="135">
        <f>data!E168</f>
        <v>0</v>
      </c>
      <c r="E28" s="135">
        <f>data!E169</f>
        <v>0</v>
      </c>
      <c r="F28" s="135">
        <f>data!E170</f>
        <v>0</v>
      </c>
      <c r="G28" s="135">
        <f>data!E169+data!E170</f>
        <v>0</v>
      </c>
    </row>
    <row r="29" spans="1:7" ht="20.100000000000001" customHeight="1" x14ac:dyDescent="0.3">
      <c r="A29" s="136"/>
      <c r="B29" s="137"/>
      <c r="C29" s="137"/>
      <c r="D29" s="137"/>
      <c r="E29" s="137"/>
      <c r="F29" s="137"/>
      <c r="G29" s="138"/>
    </row>
    <row r="30" spans="1:7" ht="20.100000000000001" customHeight="1" x14ac:dyDescent="0.3">
      <c r="A30" s="76"/>
      <c r="B30" s="89"/>
      <c r="C30" s="77"/>
      <c r="D30" s="77"/>
      <c r="E30" s="77"/>
      <c r="F30" s="77"/>
      <c r="G30" s="78"/>
    </row>
    <row r="31" spans="1:7" ht="20.100000000000001" customHeight="1" x14ac:dyDescent="0.3">
      <c r="A31" s="142" t="s">
        <v>849</v>
      </c>
      <c r="B31" s="143"/>
      <c r="C31" s="74"/>
      <c r="D31" s="73"/>
      <c r="E31" s="73"/>
      <c r="F31" s="73"/>
      <c r="G31" s="144"/>
    </row>
    <row r="32" spans="1:7" ht="20.100000000000001" customHeight="1" x14ac:dyDescent="0.3">
      <c r="A32" s="145"/>
      <c r="B32" s="146" t="s">
        <v>850</v>
      </c>
      <c r="C32" s="147">
        <f>data!B173</f>
        <v>0</v>
      </c>
      <c r="D32" s="74"/>
      <c r="E32" s="74"/>
      <c r="F32" s="74"/>
      <c r="G32" s="92"/>
    </row>
    <row r="33" spans="1:7" ht="20.100000000000001" customHeight="1" x14ac:dyDescent="0.3">
      <c r="A33" s="145"/>
      <c r="B33" s="148" t="s">
        <v>851</v>
      </c>
      <c r="C33" s="143">
        <f>data!C173</f>
        <v>0</v>
      </c>
      <c r="D33" s="143"/>
      <c r="E33" s="143"/>
      <c r="F33" s="143"/>
      <c r="G33" s="80"/>
    </row>
  </sheetData>
  <phoneticPr fontId="0" type="noConversion"/>
  <printOptions horizontalCentered="1" verticalCentered="1" gridLines="1" gridLinesSet="0"/>
  <pageMargins left="0" right="0" top="0" bottom="0" header="0" footer="0"/>
  <pageSetup scale="87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DE960-D7F5-4E6F-8B25-4F77CA1C34EC}">
  <sheetPr codeName="Sheet5">
    <pageSetUpPr fitToPage="1"/>
  </sheetPr>
  <dimension ref="A1:C41"/>
  <sheetViews>
    <sheetView topLeftCell="A22" workbookViewId="0">
      <selection activeCell="C18" sqref="C18"/>
    </sheetView>
  </sheetViews>
  <sheetFormatPr defaultColWidth="8.75" defaultRowHeight="14.4" x14ac:dyDescent="0.3"/>
  <cols>
    <col min="1" max="1" width="5.75" style="1" customWidth="1"/>
    <col min="2" max="2" width="54.08203125" style="1" customWidth="1"/>
    <col min="3" max="3" width="13.75" style="1" customWidth="1"/>
    <col min="4" max="7" width="8.75" style="1" customWidth="1"/>
    <col min="8" max="16384" width="8.75" style="1"/>
  </cols>
  <sheetData>
    <row r="1" spans="1:3" ht="20.100000000000001" customHeight="1" x14ac:dyDescent="0.3">
      <c r="A1" s="149" t="s">
        <v>353</v>
      </c>
      <c r="B1" s="70"/>
      <c r="C1" s="69" t="s">
        <v>852</v>
      </c>
    </row>
    <row r="2" spans="1:3" ht="20.100000000000001" customHeight="1" x14ac:dyDescent="0.3">
      <c r="A2" s="94"/>
    </row>
    <row r="3" spans="1:3" ht="20.100000000000001" customHeight="1" x14ac:dyDescent="0.3">
      <c r="A3" s="128" t="str">
        <f>"Hospital: "&amp;data!C98</f>
        <v>Hospital: Othello Community Hospital</v>
      </c>
      <c r="B3" s="77"/>
      <c r="C3" s="150" t="str">
        <f>"FYE: "&amp;data!C96</f>
        <v>FYE: 12/31/2023</v>
      </c>
    </row>
    <row r="4" spans="1:3" ht="20.100000000000001" customHeight="1" x14ac:dyDescent="0.3">
      <c r="A4" s="77"/>
    </row>
    <row r="5" spans="1:3" ht="20.100000000000001" customHeight="1" x14ac:dyDescent="0.3">
      <c r="A5" s="71">
        <v>1</v>
      </c>
      <c r="B5" s="83" t="s">
        <v>354</v>
      </c>
      <c r="C5" s="131"/>
    </row>
    <row r="6" spans="1:3" ht="20.100000000000001" customHeight="1" x14ac:dyDescent="0.3">
      <c r="A6" s="151">
        <v>2</v>
      </c>
      <c r="B6" s="72" t="s">
        <v>853</v>
      </c>
      <c r="C6" s="71">
        <f>data!C181</f>
        <v>795450.52000000025</v>
      </c>
    </row>
    <row r="7" spans="1:3" ht="20.100000000000001" customHeight="1" x14ac:dyDescent="0.3">
      <c r="A7" s="152">
        <v>3</v>
      </c>
      <c r="B7" s="91" t="s">
        <v>356</v>
      </c>
      <c r="C7" s="71">
        <f>data!C182</f>
        <v>6663</v>
      </c>
    </row>
    <row r="8" spans="1:3" ht="20.100000000000001" customHeight="1" x14ac:dyDescent="0.3">
      <c r="A8" s="152">
        <v>4</v>
      </c>
      <c r="B8" s="72" t="s">
        <v>357</v>
      </c>
      <c r="C8" s="71">
        <f>data!C183</f>
        <v>119515.22</v>
      </c>
    </row>
    <row r="9" spans="1:3" ht="20.100000000000001" customHeight="1" x14ac:dyDescent="0.3">
      <c r="A9" s="152">
        <v>5</v>
      </c>
      <c r="B9" s="72" t="s">
        <v>358</v>
      </c>
      <c r="C9" s="71">
        <f>data!C184</f>
        <v>1187547.94</v>
      </c>
    </row>
    <row r="10" spans="1:3" ht="20.100000000000001" customHeight="1" x14ac:dyDescent="0.3">
      <c r="A10" s="152">
        <v>6</v>
      </c>
      <c r="B10" s="72" t="s">
        <v>359</v>
      </c>
      <c r="C10" s="71">
        <f>data!C185</f>
        <v>75236.039999999994</v>
      </c>
    </row>
    <row r="11" spans="1:3" ht="20.100000000000001" customHeight="1" x14ac:dyDescent="0.3">
      <c r="A11" s="152">
        <v>7</v>
      </c>
      <c r="B11" s="72" t="s">
        <v>360</v>
      </c>
      <c r="C11" s="71">
        <f>data!C186</f>
        <v>450342.33</v>
      </c>
    </row>
    <row r="12" spans="1:3" ht="20.100000000000001" customHeight="1" x14ac:dyDescent="0.3">
      <c r="A12" s="152">
        <v>8</v>
      </c>
      <c r="B12" s="72" t="s">
        <v>361</v>
      </c>
      <c r="C12" s="71">
        <f>data!C187</f>
        <v>22912.47</v>
      </c>
    </row>
    <row r="13" spans="1:3" ht="20.100000000000001" customHeight="1" x14ac:dyDescent="0.3">
      <c r="A13" s="152">
        <v>9</v>
      </c>
      <c r="B13" s="72" t="s">
        <v>361</v>
      </c>
      <c r="C13" s="71">
        <f>data!C188</f>
        <v>42466.3</v>
      </c>
    </row>
    <row r="14" spans="1:3" ht="20.100000000000001" customHeight="1" x14ac:dyDescent="0.3">
      <c r="A14" s="152">
        <v>10</v>
      </c>
      <c r="B14" s="72" t="s">
        <v>854</v>
      </c>
      <c r="C14" s="71">
        <f>data!D189</f>
        <v>2700133.8200000003</v>
      </c>
    </row>
    <row r="15" spans="1:3" ht="20.100000000000001" customHeight="1" x14ac:dyDescent="0.3">
      <c r="A15" s="76"/>
      <c r="B15" s="77"/>
      <c r="C15" s="78"/>
    </row>
    <row r="16" spans="1:3" ht="20.100000000000001" customHeight="1" x14ac:dyDescent="0.3">
      <c r="A16" s="76"/>
      <c r="B16" s="77"/>
      <c r="C16" s="78"/>
    </row>
    <row r="17" spans="1:3" ht="20.100000000000001" customHeight="1" x14ac:dyDescent="0.3">
      <c r="A17" s="153">
        <v>11</v>
      </c>
      <c r="B17" s="84" t="s">
        <v>362</v>
      </c>
      <c r="C17" s="85"/>
    </row>
    <row r="18" spans="1:3" ht="20.100000000000001" customHeight="1" x14ac:dyDescent="0.3">
      <c r="A18" s="71">
        <v>12</v>
      </c>
      <c r="B18" s="72" t="s">
        <v>855</v>
      </c>
      <c r="C18" s="71">
        <f>data!C191</f>
        <v>0</v>
      </c>
    </row>
    <row r="19" spans="1:3" ht="20.100000000000001" customHeight="1" x14ac:dyDescent="0.3">
      <c r="A19" s="71">
        <v>13</v>
      </c>
      <c r="B19" s="72" t="s">
        <v>856</v>
      </c>
      <c r="C19" s="71">
        <f>data!C192</f>
        <v>0</v>
      </c>
    </row>
    <row r="20" spans="1:3" ht="20.100000000000001" customHeight="1" x14ac:dyDescent="0.3">
      <c r="A20" s="71">
        <v>14</v>
      </c>
      <c r="B20" s="72" t="s">
        <v>857</v>
      </c>
      <c r="C20" s="71">
        <f>data!D193</f>
        <v>0</v>
      </c>
    </row>
    <row r="21" spans="1:3" ht="20.100000000000001" customHeight="1" x14ac:dyDescent="0.3">
      <c r="A21" s="76"/>
      <c r="B21" s="77"/>
      <c r="C21" s="78"/>
    </row>
    <row r="22" spans="1:3" ht="20.100000000000001" customHeight="1" x14ac:dyDescent="0.3">
      <c r="A22" s="76"/>
      <c r="C22" s="154"/>
    </row>
    <row r="23" spans="1:3" ht="20.100000000000001" customHeight="1" x14ac:dyDescent="0.3">
      <c r="A23" s="132">
        <v>15</v>
      </c>
      <c r="B23" s="155" t="s">
        <v>365</v>
      </c>
      <c r="C23" s="131"/>
    </row>
    <row r="24" spans="1:3" ht="20.100000000000001" customHeight="1" x14ac:dyDescent="0.3">
      <c r="A24" s="71">
        <v>16</v>
      </c>
      <c r="B24" s="83" t="s">
        <v>858</v>
      </c>
      <c r="C24" s="156"/>
    </row>
    <row r="25" spans="1:3" ht="20.100000000000001" customHeight="1" x14ac:dyDescent="0.3">
      <c r="A25" s="71">
        <v>17</v>
      </c>
      <c r="B25" s="72" t="s">
        <v>859</v>
      </c>
      <c r="C25" s="71">
        <f>data!C195</f>
        <v>214677.91999999998</v>
      </c>
    </row>
    <row r="26" spans="1:3" ht="20.100000000000001" customHeight="1" x14ac:dyDescent="0.3">
      <c r="A26" s="71">
        <v>18</v>
      </c>
      <c r="B26" s="72" t="s">
        <v>367</v>
      </c>
      <c r="C26" s="71">
        <f>data!C196</f>
        <v>14669.5</v>
      </c>
    </row>
    <row r="27" spans="1:3" ht="20.100000000000001" customHeight="1" x14ac:dyDescent="0.3">
      <c r="A27" s="71">
        <v>19</v>
      </c>
      <c r="B27" s="72" t="s">
        <v>860</v>
      </c>
      <c r="C27" s="71">
        <f>data!D197</f>
        <v>229347.41999999998</v>
      </c>
    </row>
    <row r="28" spans="1:3" ht="20.100000000000001" customHeight="1" x14ac:dyDescent="0.3">
      <c r="A28" s="76"/>
      <c r="B28" s="77"/>
      <c r="C28" s="78"/>
    </row>
    <row r="29" spans="1:3" ht="20.100000000000001" customHeight="1" x14ac:dyDescent="0.3">
      <c r="A29" s="76"/>
      <c r="B29" s="77"/>
      <c r="C29" s="78"/>
    </row>
    <row r="30" spans="1:3" ht="20.100000000000001" customHeight="1" x14ac:dyDescent="0.3">
      <c r="A30" s="132">
        <v>20</v>
      </c>
      <c r="B30" s="155" t="s">
        <v>861</v>
      </c>
      <c r="C30" s="141"/>
    </row>
    <row r="31" spans="1:3" ht="20.100000000000001" customHeight="1" x14ac:dyDescent="0.3">
      <c r="A31" s="71">
        <v>21</v>
      </c>
      <c r="B31" s="72" t="s">
        <v>369</v>
      </c>
      <c r="C31" s="71">
        <f>data!C199</f>
        <v>0</v>
      </c>
    </row>
    <row r="32" spans="1:3" ht="20.100000000000001" customHeight="1" x14ac:dyDescent="0.3">
      <c r="A32" s="71">
        <v>22</v>
      </c>
      <c r="B32" s="72" t="s">
        <v>862</v>
      </c>
      <c r="C32" s="71">
        <f>data!C200</f>
        <v>148654.63</v>
      </c>
    </row>
    <row r="33" spans="1:3" ht="20.100000000000001" customHeight="1" x14ac:dyDescent="0.3">
      <c r="A33" s="71">
        <v>23</v>
      </c>
      <c r="B33" s="72" t="s">
        <v>159</v>
      </c>
      <c r="C33" s="71">
        <f>data!C201</f>
        <v>0</v>
      </c>
    </row>
    <row r="34" spans="1:3" ht="20.100000000000001" customHeight="1" x14ac:dyDescent="0.3">
      <c r="A34" s="71">
        <v>24</v>
      </c>
      <c r="B34" s="72" t="s">
        <v>863</v>
      </c>
      <c r="C34" s="71">
        <f>data!D202</f>
        <v>148654.63</v>
      </c>
    </row>
    <row r="35" spans="1:3" ht="20.100000000000001" customHeight="1" x14ac:dyDescent="0.3">
      <c r="A35" s="76"/>
      <c r="B35" s="77"/>
      <c r="C35" s="78"/>
    </row>
    <row r="36" spans="1:3" ht="20.100000000000001" customHeight="1" x14ac:dyDescent="0.3">
      <c r="A36" s="76"/>
      <c r="B36" s="77"/>
      <c r="C36" s="78"/>
    </row>
    <row r="37" spans="1:3" ht="20.100000000000001" customHeight="1" x14ac:dyDescent="0.3">
      <c r="A37" s="132">
        <v>25</v>
      </c>
      <c r="B37" s="155" t="s">
        <v>371</v>
      </c>
      <c r="C37" s="131"/>
    </row>
    <row r="38" spans="1:3" ht="20.100000000000001" customHeight="1" x14ac:dyDescent="0.3">
      <c r="A38" s="71">
        <v>26</v>
      </c>
      <c r="B38" s="72" t="s">
        <v>864</v>
      </c>
      <c r="C38" s="71">
        <f>data!C204</f>
        <v>0</v>
      </c>
    </row>
    <row r="39" spans="1:3" ht="20.100000000000001" customHeight="1" x14ac:dyDescent="0.3">
      <c r="A39" s="71">
        <v>27</v>
      </c>
      <c r="B39" s="72" t="s">
        <v>373</v>
      </c>
      <c r="C39" s="71">
        <f>data!C205</f>
        <v>0</v>
      </c>
    </row>
    <row r="40" spans="1:3" ht="20.100000000000001" customHeight="1" x14ac:dyDescent="0.3">
      <c r="A40" s="71">
        <v>28</v>
      </c>
      <c r="B40" s="72" t="s">
        <v>865</v>
      </c>
      <c r="C40" s="71">
        <f>data!D206</f>
        <v>0</v>
      </c>
    </row>
    <row r="41" spans="1:3" x14ac:dyDescent="0.3">
      <c r="A41" s="77"/>
      <c r="B41" s="77"/>
      <c r="C41" s="77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C7AAB7-B376-4461-851F-AD0CD907E1E2}">
  <sheetPr codeName="Sheet6">
    <pageSetUpPr fitToPage="1"/>
  </sheetPr>
  <dimension ref="A1:F32"/>
  <sheetViews>
    <sheetView topLeftCell="A10" workbookViewId="0">
      <selection activeCell="C24" sqref="C24"/>
    </sheetView>
  </sheetViews>
  <sheetFormatPr defaultColWidth="8.75" defaultRowHeight="20.100000000000001" customHeight="1" x14ac:dyDescent="0.3"/>
  <cols>
    <col min="1" max="1" width="5.75" style="1" customWidth="1"/>
    <col min="2" max="2" width="22.58203125" style="1" customWidth="1"/>
    <col min="3" max="5" width="13.75" style="1" customWidth="1"/>
    <col min="6" max="6" width="15.75" style="1" customWidth="1"/>
    <col min="7" max="10" width="8.75" style="1" customWidth="1"/>
    <col min="11" max="16384" width="8.75" style="1"/>
  </cols>
  <sheetData>
    <row r="1" spans="1:6" ht="20.100000000000001" customHeight="1" x14ac:dyDescent="0.3">
      <c r="A1" s="149" t="s">
        <v>374</v>
      </c>
      <c r="B1" s="70"/>
      <c r="C1" s="70"/>
      <c r="D1" s="70"/>
      <c r="E1" s="70"/>
      <c r="F1" s="69" t="s">
        <v>866</v>
      </c>
    </row>
    <row r="3" spans="1:6" ht="20.100000000000001" customHeight="1" x14ac:dyDescent="0.3">
      <c r="A3" s="128" t="str">
        <f>"Hospital: "&amp;data!C98</f>
        <v>Hospital: Othello Community Hospital</v>
      </c>
      <c r="F3" s="150" t="str">
        <f>"FYE: "&amp;data!C96</f>
        <v>FYE: 12/31/2023</v>
      </c>
    </row>
    <row r="4" spans="1:6" ht="20.100000000000001" customHeight="1" x14ac:dyDescent="0.3">
      <c r="A4" s="156" t="s">
        <v>375</v>
      </c>
      <c r="B4" s="82"/>
      <c r="C4" s="82"/>
      <c r="D4" s="83"/>
      <c r="E4" s="83"/>
      <c r="F4" s="82"/>
    </row>
    <row r="5" spans="1:6" ht="20.100000000000001" customHeight="1" x14ac:dyDescent="0.3">
      <c r="A5" s="132"/>
      <c r="B5" s="158"/>
      <c r="C5" s="159" t="s">
        <v>867</v>
      </c>
      <c r="D5" s="159"/>
      <c r="E5" s="159"/>
      <c r="F5" s="159" t="s">
        <v>868</v>
      </c>
    </row>
    <row r="6" spans="1:6" ht="20.100000000000001" customHeight="1" x14ac:dyDescent="0.3">
      <c r="A6" s="160"/>
      <c r="B6" s="78"/>
      <c r="C6" s="161" t="s">
        <v>869</v>
      </c>
      <c r="D6" s="161" t="s">
        <v>377</v>
      </c>
      <c r="E6" s="161" t="s">
        <v>870</v>
      </c>
      <c r="F6" s="161" t="s">
        <v>869</v>
      </c>
    </row>
    <row r="7" spans="1:6" ht="20.100000000000001" customHeight="1" x14ac:dyDescent="0.3">
      <c r="A7" s="71">
        <v>1</v>
      </c>
      <c r="B7" s="75" t="s">
        <v>380</v>
      </c>
      <c r="C7" s="75">
        <f>data!B211</f>
        <v>20000</v>
      </c>
      <c r="D7" s="75">
        <f>data!C211</f>
        <v>0</v>
      </c>
      <c r="E7" s="75">
        <f>data!D211</f>
        <v>0</v>
      </c>
      <c r="F7" s="75">
        <f>data!E211</f>
        <v>20000</v>
      </c>
    </row>
    <row r="8" spans="1:6" ht="20.100000000000001" customHeight="1" x14ac:dyDescent="0.3">
      <c r="A8" s="71">
        <v>2</v>
      </c>
      <c r="B8" s="75" t="s">
        <v>381</v>
      </c>
      <c r="C8" s="75">
        <f>data!B212</f>
        <v>164346.18</v>
      </c>
      <c r="D8" s="75">
        <f>data!C212</f>
        <v>0</v>
      </c>
      <c r="E8" s="75">
        <f>data!D212</f>
        <v>0</v>
      </c>
      <c r="F8" s="75">
        <f>data!E212</f>
        <v>164346.18</v>
      </c>
    </row>
    <row r="9" spans="1:6" ht="20.100000000000001" customHeight="1" x14ac:dyDescent="0.3">
      <c r="A9" s="71">
        <v>3</v>
      </c>
      <c r="B9" s="75" t="s">
        <v>382</v>
      </c>
      <c r="C9" s="75">
        <f>data!B213</f>
        <v>10880436.25</v>
      </c>
      <c r="D9" s="75">
        <f>data!C213</f>
        <v>0</v>
      </c>
      <c r="E9" s="75">
        <f>data!D213</f>
        <v>0</v>
      </c>
      <c r="F9" s="75">
        <f>data!E213</f>
        <v>10880436.25</v>
      </c>
    </row>
    <row r="10" spans="1:6" ht="20.100000000000001" customHeight="1" x14ac:dyDescent="0.3">
      <c r="A10" s="71">
        <v>4</v>
      </c>
      <c r="B10" s="75" t="s">
        <v>871</v>
      </c>
      <c r="C10" s="75">
        <f>data!B214</f>
        <v>3303407.8</v>
      </c>
      <c r="D10" s="75">
        <f>data!C214</f>
        <v>204392.16</v>
      </c>
      <c r="E10" s="75">
        <f>data!D214</f>
        <v>0</v>
      </c>
      <c r="F10" s="75">
        <f>data!E214</f>
        <v>3507799.96</v>
      </c>
    </row>
    <row r="11" spans="1:6" ht="20.100000000000001" customHeight="1" x14ac:dyDescent="0.3">
      <c r="A11" s="71">
        <v>5</v>
      </c>
      <c r="B11" s="75" t="s">
        <v>872</v>
      </c>
      <c r="C11" s="75">
        <f>data!B215</f>
        <v>5508318.9000000004</v>
      </c>
      <c r="D11" s="75">
        <f>data!C215</f>
        <v>18004.38</v>
      </c>
      <c r="E11" s="75">
        <f>data!D215</f>
        <v>0</v>
      </c>
      <c r="F11" s="75">
        <f>data!E215</f>
        <v>5526323.2800000003</v>
      </c>
    </row>
    <row r="12" spans="1:6" ht="20.100000000000001" customHeight="1" x14ac:dyDescent="0.3">
      <c r="A12" s="71">
        <v>6</v>
      </c>
      <c r="B12" s="75" t="s">
        <v>873</v>
      </c>
      <c r="C12" s="75">
        <f>data!B216</f>
        <v>6278517.3099999996</v>
      </c>
      <c r="D12" s="75">
        <f>data!C216</f>
        <v>368905.16</v>
      </c>
      <c r="E12" s="75">
        <f>data!D216</f>
        <v>0</v>
      </c>
      <c r="F12" s="75">
        <f>data!E216</f>
        <v>6647422.4699999997</v>
      </c>
    </row>
    <row r="13" spans="1:6" ht="20.100000000000001" customHeight="1" x14ac:dyDescent="0.3">
      <c r="A13" s="71">
        <v>7</v>
      </c>
      <c r="B13" s="75" t="s">
        <v>874</v>
      </c>
      <c r="C13" s="75">
        <f>data!B217</f>
        <v>2339480.7999999998</v>
      </c>
      <c r="D13" s="75">
        <f>data!C217</f>
        <v>161161.24</v>
      </c>
      <c r="E13" s="75">
        <f>data!D217</f>
        <v>0</v>
      </c>
      <c r="F13" s="75">
        <f>data!E217</f>
        <v>2500642.04</v>
      </c>
    </row>
    <row r="14" spans="1:6" ht="20.100000000000001" customHeight="1" x14ac:dyDescent="0.3">
      <c r="A14" s="71">
        <v>8</v>
      </c>
      <c r="B14" s="75" t="s">
        <v>387</v>
      </c>
      <c r="C14" s="75">
        <f>data!B218</f>
        <v>0</v>
      </c>
      <c r="D14" s="75">
        <f>data!C218</f>
        <v>0</v>
      </c>
      <c r="E14" s="75">
        <f>data!D218</f>
        <v>0</v>
      </c>
      <c r="F14" s="75">
        <f>data!E218</f>
        <v>0</v>
      </c>
    </row>
    <row r="15" spans="1:6" ht="20.100000000000001" customHeight="1" x14ac:dyDescent="0.3">
      <c r="A15" s="71">
        <v>9</v>
      </c>
      <c r="B15" s="75" t="s">
        <v>875</v>
      </c>
      <c r="C15" s="75">
        <f>data!B219</f>
        <v>194271.12</v>
      </c>
      <c r="D15" s="75">
        <f>data!C219</f>
        <v>2985375.54</v>
      </c>
      <c r="E15" s="75">
        <f>data!D219</f>
        <v>0</v>
      </c>
      <c r="F15" s="75">
        <f>data!E219</f>
        <v>3179646.66</v>
      </c>
    </row>
    <row r="16" spans="1:6" ht="20.100000000000001" customHeight="1" x14ac:dyDescent="0.3">
      <c r="A16" s="71">
        <v>10</v>
      </c>
      <c r="B16" s="75" t="s">
        <v>601</v>
      </c>
      <c r="C16" s="75">
        <f>data!B220</f>
        <v>28688778.360000003</v>
      </c>
      <c r="D16" s="75">
        <f>data!C220</f>
        <v>3737838.48</v>
      </c>
      <c r="E16" s="75">
        <f>data!D220</f>
        <v>0</v>
      </c>
      <c r="F16" s="75">
        <f>data!E220</f>
        <v>32426616.84</v>
      </c>
    </row>
    <row r="17" spans="1:6" ht="20.100000000000001" customHeight="1" x14ac:dyDescent="0.3">
      <c r="A17" s="76"/>
      <c r="B17" s="77"/>
      <c r="C17" s="77"/>
      <c r="D17" s="77"/>
      <c r="E17" s="77"/>
      <c r="F17" s="78"/>
    </row>
    <row r="18" spans="1:6" ht="20.100000000000001" customHeight="1" x14ac:dyDescent="0.3">
      <c r="A18" s="79"/>
      <c r="F18" s="90"/>
    </row>
    <row r="19" spans="1:6" ht="20.100000000000001" customHeight="1" x14ac:dyDescent="0.3">
      <c r="A19" s="79"/>
      <c r="F19" s="90"/>
    </row>
    <row r="20" spans="1:6" ht="20.100000000000001" customHeight="1" x14ac:dyDescent="0.3">
      <c r="A20" s="156" t="s">
        <v>389</v>
      </c>
      <c r="B20" s="82"/>
      <c r="C20" s="82"/>
      <c r="D20" s="82"/>
      <c r="E20" s="82"/>
      <c r="F20" s="82"/>
    </row>
    <row r="21" spans="1:6" ht="20.100000000000001" customHeight="1" x14ac:dyDescent="0.3">
      <c r="A21" s="162"/>
      <c r="B21" s="154"/>
      <c r="C21" s="161" t="s">
        <v>867</v>
      </c>
      <c r="D21" s="4" t="s">
        <v>230</v>
      </c>
      <c r="E21" s="161"/>
      <c r="F21" s="161" t="s">
        <v>868</v>
      </c>
    </row>
    <row r="22" spans="1:6" ht="20.100000000000001" customHeight="1" x14ac:dyDescent="0.3">
      <c r="A22" s="162"/>
      <c r="B22" s="154"/>
      <c r="C22" s="161" t="s">
        <v>869</v>
      </c>
      <c r="D22" s="161" t="s">
        <v>876</v>
      </c>
      <c r="E22" s="161" t="s">
        <v>870</v>
      </c>
      <c r="F22" s="161" t="s">
        <v>869</v>
      </c>
    </row>
    <row r="23" spans="1:6" ht="20.100000000000001" customHeight="1" x14ac:dyDescent="0.3">
      <c r="A23" s="71">
        <v>11</v>
      </c>
      <c r="B23" s="163" t="s">
        <v>380</v>
      </c>
      <c r="C23" s="163"/>
      <c r="D23" s="163"/>
      <c r="E23" s="163"/>
      <c r="F23" s="163"/>
    </row>
    <row r="24" spans="1:6" ht="20.100000000000001" customHeight="1" x14ac:dyDescent="0.3">
      <c r="A24" s="71">
        <v>12</v>
      </c>
      <c r="B24" s="75" t="s">
        <v>381</v>
      </c>
      <c r="C24" s="75">
        <f>data!B225</f>
        <v>159346.89000000001</v>
      </c>
      <c r="D24" s="75">
        <f>data!C225</f>
        <v>2467.0300000000002</v>
      </c>
      <c r="E24" s="75">
        <f>data!D225</f>
        <v>0</v>
      </c>
      <c r="F24" s="75">
        <f>data!E225</f>
        <v>161813.92000000001</v>
      </c>
    </row>
    <row r="25" spans="1:6" ht="20.100000000000001" customHeight="1" x14ac:dyDescent="0.3">
      <c r="A25" s="71">
        <v>13</v>
      </c>
      <c r="B25" s="75" t="s">
        <v>382</v>
      </c>
      <c r="C25" s="75">
        <f>data!B226</f>
        <v>6827663.4199999999</v>
      </c>
      <c r="D25" s="75">
        <f>data!C226</f>
        <v>239348.23</v>
      </c>
      <c r="E25" s="75">
        <f>data!D226</f>
        <v>0</v>
      </c>
      <c r="F25" s="75">
        <f>data!E226</f>
        <v>7067011.6500000004</v>
      </c>
    </row>
    <row r="26" spans="1:6" ht="20.100000000000001" customHeight="1" x14ac:dyDescent="0.3">
      <c r="A26" s="71">
        <v>14</v>
      </c>
      <c r="B26" s="75" t="s">
        <v>871</v>
      </c>
      <c r="C26" s="75">
        <f>data!B227</f>
        <v>2855646.03</v>
      </c>
      <c r="D26" s="75">
        <f>data!C227</f>
        <v>172102.87</v>
      </c>
      <c r="E26" s="75">
        <f>data!D227</f>
        <v>0</v>
      </c>
      <c r="F26" s="75">
        <f>data!E227</f>
        <v>3027748.9</v>
      </c>
    </row>
    <row r="27" spans="1:6" ht="20.100000000000001" customHeight="1" x14ac:dyDescent="0.3">
      <c r="A27" s="71">
        <v>15</v>
      </c>
      <c r="B27" s="75" t="s">
        <v>872</v>
      </c>
      <c r="C27" s="75">
        <f>data!B228</f>
        <v>4745595.37</v>
      </c>
      <c r="D27" s="75">
        <f>data!C228</f>
        <v>152344.79</v>
      </c>
      <c r="E27" s="75">
        <f>data!D228</f>
        <v>0</v>
      </c>
      <c r="F27" s="75">
        <f>data!E228</f>
        <v>4897940.16</v>
      </c>
    </row>
    <row r="28" spans="1:6" ht="20.100000000000001" customHeight="1" x14ac:dyDescent="0.3">
      <c r="A28" s="71">
        <v>16</v>
      </c>
      <c r="B28" s="75" t="s">
        <v>873</v>
      </c>
      <c r="C28" s="75">
        <f>data!B229</f>
        <v>5618715.4199999999</v>
      </c>
      <c r="D28" s="75">
        <f>data!C229</f>
        <v>174518.62</v>
      </c>
      <c r="E28" s="75">
        <f>data!D229</f>
        <v>0</v>
      </c>
      <c r="F28" s="75">
        <f>data!E229</f>
        <v>5793234.04</v>
      </c>
    </row>
    <row r="29" spans="1:6" ht="20.100000000000001" customHeight="1" x14ac:dyDescent="0.3">
      <c r="A29" s="71">
        <v>17</v>
      </c>
      <c r="B29" s="75" t="s">
        <v>874</v>
      </c>
      <c r="C29" s="75">
        <f>data!B230</f>
        <v>2064604.13</v>
      </c>
      <c r="D29" s="75">
        <f>data!C230</f>
        <v>90830.89</v>
      </c>
      <c r="E29" s="75">
        <f>data!D230</f>
        <v>0</v>
      </c>
      <c r="F29" s="75">
        <f>data!E230</f>
        <v>2155435.02</v>
      </c>
    </row>
    <row r="30" spans="1:6" ht="20.100000000000001" customHeight="1" x14ac:dyDescent="0.3">
      <c r="A30" s="71">
        <v>18</v>
      </c>
      <c r="B30" s="75" t="s">
        <v>387</v>
      </c>
      <c r="C30" s="75">
        <f>data!B231</f>
        <v>0</v>
      </c>
      <c r="D30" s="75">
        <f>data!C231</f>
        <v>0</v>
      </c>
      <c r="E30" s="75">
        <f>data!D231</f>
        <v>0</v>
      </c>
      <c r="F30" s="75">
        <f>data!E231</f>
        <v>0</v>
      </c>
    </row>
    <row r="31" spans="1:6" ht="20.100000000000001" customHeight="1" x14ac:dyDescent="0.3">
      <c r="A31" s="71">
        <v>19</v>
      </c>
      <c r="B31" s="75" t="s">
        <v>875</v>
      </c>
      <c r="C31" s="75">
        <f>data!B232</f>
        <v>0</v>
      </c>
      <c r="D31" s="75">
        <f>data!C232</f>
        <v>0</v>
      </c>
      <c r="E31" s="75">
        <f>data!D232</f>
        <v>0</v>
      </c>
      <c r="F31" s="75">
        <f>data!E232</f>
        <v>0</v>
      </c>
    </row>
    <row r="32" spans="1:6" ht="20.100000000000001" customHeight="1" x14ac:dyDescent="0.3">
      <c r="A32" s="71">
        <v>20</v>
      </c>
      <c r="B32" s="75" t="s">
        <v>601</v>
      </c>
      <c r="C32" s="75">
        <f>data!B233</f>
        <v>22271571.260000002</v>
      </c>
      <c r="D32" s="75">
        <f>data!C233</f>
        <v>831612.43</v>
      </c>
      <c r="E32" s="75">
        <f>data!D233</f>
        <v>0</v>
      </c>
      <c r="F32" s="75">
        <f>data!E233</f>
        <v>23103183.690000001</v>
      </c>
    </row>
  </sheetData>
  <phoneticPr fontId="0" type="noConversion"/>
  <printOptions horizontalCentered="1" verticalCentered="1" gridLines="1" gridLinesSet="0"/>
  <pageMargins left="0" right="0" top="0" bottom="0" header="0" footer="0"/>
  <pageSetup scale="93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62EA3D-4EAE-41E7-8921-13A69BAE79DE}">
  <sheetPr codeName="Sheet7">
    <pageSetUpPr fitToPage="1"/>
  </sheetPr>
  <dimension ref="A1:D34"/>
  <sheetViews>
    <sheetView topLeftCell="A7" workbookViewId="0">
      <selection activeCell="N34" sqref="N34"/>
    </sheetView>
  </sheetViews>
  <sheetFormatPr defaultColWidth="8.75" defaultRowHeight="20.100000000000001" customHeight="1" x14ac:dyDescent="0.3"/>
  <cols>
    <col min="1" max="1" width="5.75" style="1" customWidth="1"/>
    <col min="2" max="2" width="7.75" style="1" customWidth="1"/>
    <col min="3" max="3" width="40.75" style="1" customWidth="1"/>
    <col min="4" max="4" width="15.75" style="1" customWidth="1"/>
    <col min="5" max="8" width="8.75" style="1" customWidth="1"/>
    <col min="9" max="16384" width="8.75" style="1"/>
  </cols>
  <sheetData>
    <row r="1" spans="1:4" ht="20.100000000000001" customHeight="1" x14ac:dyDescent="0.3">
      <c r="A1" s="70" t="s">
        <v>877</v>
      </c>
      <c r="B1" s="70"/>
      <c r="C1" s="70"/>
      <c r="D1" s="69" t="s">
        <v>878</v>
      </c>
    </row>
    <row r="2" spans="1:4" ht="20.100000000000001" customHeight="1" x14ac:dyDescent="0.3">
      <c r="A2" s="128" t="str">
        <f>"Hospital: "&amp;data!C98</f>
        <v>Hospital: Othello Community Hospital</v>
      </c>
      <c r="B2" s="77"/>
      <c r="C2" s="77"/>
      <c r="D2" s="150" t="str">
        <f>"FYE: "&amp;data!C96</f>
        <v>FYE: 12/31/2023</v>
      </c>
    </row>
    <row r="3" spans="1:4" ht="20.100000000000001" customHeight="1" x14ac:dyDescent="0.3">
      <c r="A3" s="132"/>
      <c r="B3" s="158"/>
      <c r="C3" s="158"/>
      <c r="D3" s="158"/>
    </row>
    <row r="4" spans="1:4" ht="20.100000000000001" customHeight="1" x14ac:dyDescent="0.3">
      <c r="A4" s="152"/>
      <c r="B4" s="164" t="s">
        <v>879</v>
      </c>
      <c r="C4" s="164" t="s">
        <v>880</v>
      </c>
      <c r="D4" s="165"/>
    </row>
    <row r="5" spans="1:4" ht="20.100000000000001" customHeight="1" x14ac:dyDescent="0.3">
      <c r="A5" s="132">
        <v>1</v>
      </c>
      <c r="B5" s="166"/>
      <c r="C5" s="88" t="s">
        <v>391</v>
      </c>
      <c r="D5" s="75">
        <f>data!D237</f>
        <v>0</v>
      </c>
    </row>
    <row r="6" spans="1:4" ht="20.100000000000001" customHeight="1" x14ac:dyDescent="0.3">
      <c r="A6" s="71">
        <v>2</v>
      </c>
      <c r="B6" s="77"/>
      <c r="C6" s="150" t="s">
        <v>487</v>
      </c>
      <c r="D6" s="161"/>
    </row>
    <row r="7" spans="1:4" ht="20.100000000000001" customHeight="1" x14ac:dyDescent="0.3">
      <c r="A7" s="71">
        <v>3</v>
      </c>
      <c r="B7" s="166">
        <v>5810</v>
      </c>
      <c r="C7" s="75" t="s">
        <v>344</v>
      </c>
      <c r="D7" s="75">
        <f>data!C239</f>
        <v>1310265.47</v>
      </c>
    </row>
    <row r="8" spans="1:4" ht="20.100000000000001" customHeight="1" x14ac:dyDescent="0.3">
      <c r="A8" s="71">
        <v>4</v>
      </c>
      <c r="B8" s="166">
        <v>5820</v>
      </c>
      <c r="C8" s="75" t="s">
        <v>345</v>
      </c>
      <c r="D8" s="75">
        <f>data!C240</f>
        <v>6025604.5299999993</v>
      </c>
    </row>
    <row r="9" spans="1:4" ht="20.100000000000001" customHeight="1" x14ac:dyDescent="0.3">
      <c r="A9" s="71">
        <v>5</v>
      </c>
      <c r="B9" s="166">
        <v>5830</v>
      </c>
      <c r="C9" s="75" t="s">
        <v>357</v>
      </c>
      <c r="D9" s="75">
        <f>data!C241</f>
        <v>579057.26</v>
      </c>
    </row>
    <row r="10" spans="1:4" ht="20.100000000000001" customHeight="1" x14ac:dyDescent="0.3">
      <c r="A10" s="71">
        <v>6</v>
      </c>
      <c r="B10" s="166">
        <v>5840</v>
      </c>
      <c r="C10" s="75" t="s">
        <v>396</v>
      </c>
      <c r="D10" s="75">
        <f>data!C242</f>
        <v>0</v>
      </c>
    </row>
    <row r="11" spans="1:4" ht="20.100000000000001" customHeight="1" x14ac:dyDescent="0.3">
      <c r="A11" s="71">
        <v>7</v>
      </c>
      <c r="B11" s="166">
        <v>5850</v>
      </c>
      <c r="C11" s="75" t="s">
        <v>881</v>
      </c>
      <c r="D11" s="75">
        <f>data!C243</f>
        <v>0</v>
      </c>
    </row>
    <row r="12" spans="1:4" ht="20.100000000000001" customHeight="1" x14ac:dyDescent="0.3">
      <c r="A12" s="71">
        <v>8</v>
      </c>
      <c r="B12" s="166">
        <v>5860</v>
      </c>
      <c r="C12" s="75" t="s">
        <v>159</v>
      </c>
      <c r="D12" s="75">
        <f>data!C244</f>
        <v>12100804.680000002</v>
      </c>
    </row>
    <row r="13" spans="1:4" ht="20.100000000000001" customHeight="1" x14ac:dyDescent="0.3">
      <c r="A13" s="71">
        <v>9</v>
      </c>
      <c r="B13" s="75"/>
      <c r="C13" s="75" t="s">
        <v>882</v>
      </c>
      <c r="D13" s="75">
        <f>data!D245</f>
        <v>20015731.940000001</v>
      </c>
    </row>
    <row r="14" spans="1:4" ht="20.100000000000001" customHeight="1" x14ac:dyDescent="0.3">
      <c r="A14" s="160">
        <v>10</v>
      </c>
      <c r="B14" s="87"/>
      <c r="C14" s="87"/>
      <c r="D14" s="87"/>
    </row>
    <row r="15" spans="1:4" ht="20.100000000000001" customHeight="1" x14ac:dyDescent="0.3">
      <c r="A15" s="71">
        <v>11</v>
      </c>
      <c r="B15" s="167"/>
      <c r="C15" s="167" t="s">
        <v>400</v>
      </c>
      <c r="D15" s="161"/>
    </row>
    <row r="16" spans="1:4" ht="20.100000000000001" customHeight="1" x14ac:dyDescent="0.3">
      <c r="A16" s="160">
        <v>12</v>
      </c>
      <c r="B16" s="87"/>
      <c r="C16" s="72" t="s">
        <v>883</v>
      </c>
      <c r="D16" s="71">
        <f>data!C247</f>
        <v>0</v>
      </c>
    </row>
    <row r="17" spans="1:4" ht="20.100000000000001" customHeight="1" x14ac:dyDescent="0.3">
      <c r="A17" s="71">
        <v>13</v>
      </c>
      <c r="B17" s="167"/>
      <c r="C17" s="77"/>
      <c r="D17" s="78"/>
    </row>
    <row r="18" spans="1:4" ht="20.100000000000001" customHeight="1" x14ac:dyDescent="0.3">
      <c r="A18" s="71">
        <v>14</v>
      </c>
      <c r="B18" s="168">
        <v>5900</v>
      </c>
      <c r="C18" s="75" t="s">
        <v>402</v>
      </c>
      <c r="D18" s="75">
        <f>data!C249</f>
        <v>0</v>
      </c>
    </row>
    <row r="19" spans="1:4" ht="20.100000000000001" customHeight="1" x14ac:dyDescent="0.3">
      <c r="A19" s="169">
        <v>15</v>
      </c>
      <c r="B19" s="166">
        <v>5910</v>
      </c>
      <c r="C19" s="88" t="s">
        <v>884</v>
      </c>
      <c r="D19" s="75">
        <f>data!C250</f>
        <v>1006681.5399999999</v>
      </c>
    </row>
    <row r="20" spans="1:4" ht="20.100000000000001" customHeight="1" x14ac:dyDescent="0.3">
      <c r="A20" s="71">
        <v>16</v>
      </c>
      <c r="B20" s="75"/>
      <c r="C20" s="75"/>
      <c r="D20" s="87"/>
    </row>
    <row r="21" spans="1:4" ht="20.100000000000001" customHeight="1" x14ac:dyDescent="0.3">
      <c r="A21" s="71">
        <v>17</v>
      </c>
      <c r="B21" s="87"/>
      <c r="C21" s="87"/>
      <c r="D21" s="87"/>
    </row>
    <row r="22" spans="1:4" ht="20.100000000000001" customHeight="1" x14ac:dyDescent="0.3">
      <c r="A22" s="160">
        <v>18</v>
      </c>
      <c r="B22" s="87"/>
      <c r="C22" s="87" t="s">
        <v>885</v>
      </c>
      <c r="D22" s="75">
        <f>data!D252</f>
        <v>1006681.5399999999</v>
      </c>
    </row>
    <row r="23" spans="1:4" ht="20.100000000000001" customHeight="1" x14ac:dyDescent="0.3">
      <c r="A23" s="169">
        <v>19</v>
      </c>
      <c r="B23" s="167"/>
      <c r="C23" s="167"/>
      <c r="D23" s="161"/>
    </row>
    <row r="24" spans="1:4" ht="20.100000000000001" customHeight="1" x14ac:dyDescent="0.3">
      <c r="A24" s="170">
        <v>20</v>
      </c>
      <c r="B24" s="166">
        <v>5970</v>
      </c>
      <c r="C24" s="75" t="s">
        <v>406</v>
      </c>
      <c r="D24" s="75">
        <f>data!C254</f>
        <v>159149.91</v>
      </c>
    </row>
    <row r="25" spans="1:4" ht="20.100000000000001" customHeight="1" x14ac:dyDescent="0.3">
      <c r="A25" s="169">
        <v>21</v>
      </c>
      <c r="B25" s="77"/>
      <c r="C25" s="77"/>
      <c r="D25" s="161"/>
    </row>
    <row r="26" spans="1:4" ht="20.100000000000001" customHeight="1" x14ac:dyDescent="0.3">
      <c r="A26" s="71">
        <v>22</v>
      </c>
      <c r="B26" s="166">
        <v>5980</v>
      </c>
      <c r="C26" s="75" t="s">
        <v>886</v>
      </c>
      <c r="D26" s="75">
        <f>data!C255</f>
        <v>1653341.96</v>
      </c>
    </row>
    <row r="27" spans="1:4" ht="20.100000000000001" customHeight="1" x14ac:dyDescent="0.3">
      <c r="A27" s="152">
        <v>23</v>
      </c>
      <c r="B27" s="171" t="s">
        <v>887</v>
      </c>
      <c r="C27" s="87"/>
      <c r="D27" s="75">
        <f>data!D256</f>
        <v>1812491.8699999999</v>
      </c>
    </row>
    <row r="28" spans="1:4" ht="20.100000000000001" customHeight="1" x14ac:dyDescent="0.3">
      <c r="A28" s="80">
        <v>24</v>
      </c>
      <c r="B28" s="146" t="s">
        <v>888</v>
      </c>
      <c r="C28" s="89"/>
      <c r="D28" s="165"/>
    </row>
    <row r="29" spans="1:4" ht="20.100000000000001" customHeight="1" x14ac:dyDescent="0.3">
      <c r="A29" s="172"/>
      <c r="B29" s="173"/>
      <c r="C29" s="173"/>
      <c r="D29" s="87"/>
    </row>
    <row r="30" spans="1:4" ht="20.100000000000001" customHeight="1" x14ac:dyDescent="0.3">
      <c r="A30" s="174"/>
      <c r="B30" s="72"/>
      <c r="C30" s="72"/>
      <c r="D30" s="87"/>
    </row>
    <row r="31" spans="1:4" ht="20.100000000000001" customHeight="1" x14ac:dyDescent="0.3">
      <c r="A31" s="174"/>
      <c r="B31" s="72"/>
      <c r="C31" s="72"/>
      <c r="D31" s="87"/>
    </row>
    <row r="32" spans="1:4" ht="20.100000000000001" customHeight="1" x14ac:dyDescent="0.3">
      <c r="A32" s="174"/>
      <c r="B32" s="72"/>
      <c r="C32" s="72"/>
      <c r="D32" s="87"/>
    </row>
    <row r="33" spans="1:4" ht="20.100000000000001" customHeight="1" x14ac:dyDescent="0.3">
      <c r="A33" s="174"/>
      <c r="B33" s="72"/>
      <c r="C33" s="72"/>
      <c r="D33" s="75"/>
    </row>
    <row r="34" spans="1:4" ht="20.100000000000001" customHeight="1" x14ac:dyDescent="0.3">
      <c r="A34" s="175"/>
      <c r="B34" s="74"/>
      <c r="C34" s="74"/>
      <c r="D34" s="92"/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18</vt:i4>
      </vt:variant>
    </vt:vector>
  </HeadingPairs>
  <TitlesOfParts>
    <vt:vector size="35" baseType="lpstr">
      <vt:lpstr>data</vt:lpstr>
      <vt:lpstr>Transmittal</vt:lpstr>
      <vt:lpstr>Responses-1</vt:lpstr>
      <vt:lpstr>Responses-2</vt:lpstr>
      <vt:lpstr>INFO_PG1</vt:lpstr>
      <vt:lpstr>INFO_PG2</vt:lpstr>
      <vt:lpstr>SS2_3_5_6</vt:lpstr>
      <vt:lpstr>SS4</vt:lpstr>
      <vt:lpstr>SS8</vt:lpstr>
      <vt:lpstr>FS</vt:lpstr>
      <vt:lpstr>CC</vt:lpstr>
      <vt:lpstr>Prior Year</vt:lpstr>
      <vt:lpstr>Contact</vt:lpstr>
      <vt:lpstr>Support</vt:lpstr>
      <vt:lpstr>Hospital</vt:lpstr>
      <vt:lpstr>Funds</vt:lpstr>
      <vt:lpstr>CostCenter</vt:lpstr>
      <vt:lpstr>'Prior Year'!_Fill</vt:lpstr>
      <vt:lpstr>CostCenter!Costcenter</vt:lpstr>
      <vt:lpstr>data!Extract</vt:lpstr>
      <vt:lpstr>'Prior Year'!Extract</vt:lpstr>
      <vt:lpstr>CostCenter!Funds</vt:lpstr>
      <vt:lpstr>Funds!Funds</vt:lpstr>
      <vt:lpstr>Hospital!Hospital</vt:lpstr>
      <vt:lpstr>CC!Print_Area</vt:lpstr>
      <vt:lpstr>FS!Print_Area</vt:lpstr>
      <vt:lpstr>INFO_PG1!Print_Area</vt:lpstr>
      <vt:lpstr>INFO_PG2!Print_Area</vt:lpstr>
      <vt:lpstr>SS2_3_5_6!Print_Area</vt:lpstr>
      <vt:lpstr>'SS4'!Print_Area</vt:lpstr>
      <vt:lpstr>'SS8'!Print_Area</vt:lpstr>
      <vt:lpstr>CostCenter!Support</vt:lpstr>
      <vt:lpstr>Funds!Support</vt:lpstr>
      <vt:lpstr>Hospital!Support</vt:lpstr>
      <vt:lpstr>Support!Support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Hospital Year End Report</dc:title>
  <dc:subject>Hospital Year End Report</dc:subject>
  <dc:creator>Washington State Department of Health, Health Systems Quality Assurance, Community Health Systems</dc:creator>
  <cp:keywords>Hospital Year End Report</cp:keywords>
  <cp:lastModifiedBy>Huyck, Randall  (DOH)</cp:lastModifiedBy>
  <cp:lastPrinted>2002-06-14T19:29:50Z</cp:lastPrinted>
  <dcterms:created xsi:type="dcterms:W3CDTF">1999-06-02T22:01:56Z</dcterms:created>
  <dcterms:modified xsi:type="dcterms:W3CDTF">2024-08-21T19:12:36Z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2022-05-09T16:20:17Z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0a767031-047d-4cda-b2dc-bd144bba2c37</vt:lpwstr>
  </property>
  <property fmtid="{D5CDD505-2E9C-101B-9397-08002B2CF9AE}" pid="8" name="MSIP_Label_1520fa42-cf58-4c22-8b93-58cf1d3bd1cb_ContentBits">
    <vt:lpwstr>0</vt:lpwstr>
  </property>
  <property fmtid="{D5CDD505-2E9C-101B-9397-08002B2CF9AE}" pid="9" name="Tags">
    <vt:lpwstr>Hospital Year End Report</vt:lpwstr>
  </property>
  <property fmtid="{D5CDD505-2E9C-101B-9397-08002B2CF9AE}" pid="10" name="DeleteTemporaryFile">
    <vt:lpwstr>000000G97Q20230823221748.xlsx</vt:lpwstr>
  </property>
  <property fmtid="{D5CDD505-2E9C-101B-9397-08002B2CF9AE}" pid="11" name="GFRDocument">
    <vt:lpwstr>1</vt:lpwstr>
  </property>
  <property fmtid="{D5CDD505-2E9C-101B-9397-08002B2CF9AE}" pid="12" name="WebDocument">
    <vt:lpwstr>True</vt:lpwstr>
  </property>
</Properties>
</file>