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WebPosting\Hospital and Patient Data\2025\YearEnd\"/>
    </mc:Choice>
  </mc:AlternateContent>
  <xr:revisionPtr revIDLastSave="0" documentId="13_ncr:1_{8EB611B4-2750-4EE1-A0DE-AFB5F346F5FF}" xr6:coauthVersionLast="47" xr6:coauthVersionMax="47" xr10:uidLastSave="{00000000-0000-0000-0000-000000000000}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data!$DR$774:$DR$819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data!$A$435:$H$435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D695" i="34"/>
  <c r="C695" i="34"/>
  <c r="C694" i="34"/>
  <c r="C693" i="34"/>
  <c r="C692" i="34"/>
  <c r="C691" i="34"/>
  <c r="C690" i="34"/>
  <c r="C689" i="34"/>
  <c r="C688" i="34"/>
  <c r="D687" i="34"/>
  <c r="C687" i="34"/>
  <c r="C686" i="34"/>
  <c r="C685" i="34"/>
  <c r="C684" i="34"/>
  <c r="D683" i="34"/>
  <c r="C683" i="34"/>
  <c r="C682" i="34"/>
  <c r="C681" i="34"/>
  <c r="C680" i="34"/>
  <c r="D679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D643" i="34"/>
  <c r="C643" i="34"/>
  <c r="C642" i="34"/>
  <c r="C641" i="34"/>
  <c r="C640" i="34"/>
  <c r="C639" i="34"/>
  <c r="C638" i="34"/>
  <c r="C637" i="34"/>
  <c r="C636" i="34"/>
  <c r="D635" i="34"/>
  <c r="C635" i="34"/>
  <c r="C634" i="34"/>
  <c r="C633" i="34"/>
  <c r="C632" i="34"/>
  <c r="D631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D615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H65" i="15" s="1"/>
  <c r="I65" i="15" s="1"/>
  <c r="F64" i="15"/>
  <c r="E64" i="15"/>
  <c r="D64" i="15"/>
  <c r="B64" i="15"/>
  <c r="H64" i="15" s="1"/>
  <c r="I64" i="15" s="1"/>
  <c r="E63" i="15"/>
  <c r="D63" i="15"/>
  <c r="B63" i="15"/>
  <c r="F63" i="15" s="1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F54" i="15" s="1"/>
  <c r="B54" i="15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H50" i="15" s="1"/>
  <c r="I50" i="15" s="1"/>
  <c r="H49" i="15"/>
  <c r="I49" i="15" s="1"/>
  <c r="E49" i="15"/>
  <c r="D49" i="15"/>
  <c r="B49" i="15"/>
  <c r="F49" i="15" s="1"/>
  <c r="E48" i="15"/>
  <c r="D48" i="15"/>
  <c r="B48" i="15"/>
  <c r="F48" i="15" s="1"/>
  <c r="F47" i="15"/>
  <c r="E47" i="15"/>
  <c r="D47" i="15"/>
  <c r="B47" i="15"/>
  <c r="E46" i="15"/>
  <c r="D46" i="15"/>
  <c r="B46" i="15"/>
  <c r="H46" i="15" s="1"/>
  <c r="I46" i="15" s="1"/>
  <c r="E45" i="15"/>
  <c r="D45" i="15"/>
  <c r="B45" i="15"/>
  <c r="E44" i="15"/>
  <c r="D44" i="15"/>
  <c r="B44" i="15"/>
  <c r="E43" i="15"/>
  <c r="D43" i="15"/>
  <c r="B43" i="15"/>
  <c r="F43" i="15" s="1"/>
  <c r="E42" i="15"/>
  <c r="D42" i="15"/>
  <c r="B42" i="15"/>
  <c r="E41" i="15"/>
  <c r="D41" i="15"/>
  <c r="B41" i="15"/>
  <c r="I40" i="15"/>
  <c r="B40" i="15"/>
  <c r="E39" i="15"/>
  <c r="D39" i="15"/>
  <c r="F39" i="15" s="1"/>
  <c r="B39" i="15"/>
  <c r="E38" i="15"/>
  <c r="D38" i="15"/>
  <c r="F38" i="15" s="1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F30" i="15" s="1"/>
  <c r="E29" i="15"/>
  <c r="D29" i="15"/>
  <c r="B29" i="15"/>
  <c r="E28" i="15"/>
  <c r="D28" i="15"/>
  <c r="B28" i="15"/>
  <c r="F27" i="15"/>
  <c r="E27" i="15"/>
  <c r="D27" i="15"/>
  <c r="B27" i="15"/>
  <c r="H27" i="15" s="1"/>
  <c r="I27" i="15" s="1"/>
  <c r="E26" i="15"/>
  <c r="D26" i="15"/>
  <c r="F26" i="15" s="1"/>
  <c r="B26" i="15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E21" i="15"/>
  <c r="D21" i="15"/>
  <c r="B21" i="15"/>
  <c r="E20" i="15"/>
  <c r="D20" i="15"/>
  <c r="B20" i="15"/>
  <c r="E19" i="15"/>
  <c r="D19" i="15"/>
  <c r="B19" i="15"/>
  <c r="H19" i="15" s="1"/>
  <c r="I19" i="15" s="1"/>
  <c r="E18" i="15"/>
  <c r="D18" i="15"/>
  <c r="B18" i="15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2" i="24"/>
  <c r="D417" i="24"/>
  <c r="CP2" i="30" s="1"/>
  <c r="D385" i="24"/>
  <c r="C137" i="8" s="1"/>
  <c r="D383" i="24"/>
  <c r="BQ2" i="30" s="1"/>
  <c r="D368" i="24"/>
  <c r="D362" i="24"/>
  <c r="D342" i="24"/>
  <c r="C86" i="8" s="1"/>
  <c r="D341" i="24"/>
  <c r="C85" i="8" s="1"/>
  <c r="D331" i="24"/>
  <c r="C74" i="8" s="1"/>
  <c r="D326" i="24"/>
  <c r="D308" i="24"/>
  <c r="C49" i="8" s="1"/>
  <c r="D301" i="24"/>
  <c r="C42" i="8" s="1"/>
  <c r="D293" i="24"/>
  <c r="D295" i="24" s="1"/>
  <c r="C35" i="8" s="1"/>
  <c r="D283" i="24"/>
  <c r="C22" i="8" s="1"/>
  <c r="D278" i="24"/>
  <c r="C16" i="8" s="1"/>
  <c r="D258" i="24"/>
  <c r="D27" i="7" s="1"/>
  <c r="D254" i="24"/>
  <c r="D22" i="7" s="1"/>
  <c r="D247" i="24"/>
  <c r="D13" i="7" s="1"/>
  <c r="D239" i="24"/>
  <c r="D235" i="24"/>
  <c r="E32" i="6" s="1"/>
  <c r="C235" i="24"/>
  <c r="D32" i="6" s="1"/>
  <c r="B235" i="24"/>
  <c r="C32" i="6" s="1"/>
  <c r="E234" i="24"/>
  <c r="F31" i="6" s="1"/>
  <c r="E233" i="24"/>
  <c r="F30" i="6" s="1"/>
  <c r="E232" i="24"/>
  <c r="F29" i="6" s="1"/>
  <c r="E231" i="24"/>
  <c r="F28" i="6" s="1"/>
  <c r="E230" i="24"/>
  <c r="F27" i="6" s="1"/>
  <c r="E229" i="24"/>
  <c r="F26" i="6" s="1"/>
  <c r="E228" i="24"/>
  <c r="E227" i="24"/>
  <c r="F24" i="6" s="1"/>
  <c r="D222" i="24"/>
  <c r="E16" i="6" s="1"/>
  <c r="C222" i="24"/>
  <c r="D16" i="6" s="1"/>
  <c r="B222" i="24"/>
  <c r="C16" i="6" s="1"/>
  <c r="E221" i="24"/>
  <c r="F15" i="6" s="1"/>
  <c r="E220" i="24"/>
  <c r="F14" i="6" s="1"/>
  <c r="E219" i="24"/>
  <c r="F13" i="6" s="1"/>
  <c r="E218" i="24"/>
  <c r="F12" i="6" s="1"/>
  <c r="E217" i="24"/>
  <c r="F11" i="6" s="1"/>
  <c r="E216" i="24"/>
  <c r="F10" i="6" s="1"/>
  <c r="E215" i="24"/>
  <c r="F9" i="6" s="1"/>
  <c r="E214" i="24"/>
  <c r="F8" i="6" s="1"/>
  <c r="E213" i="24"/>
  <c r="D208" i="24"/>
  <c r="C40" i="5" s="1"/>
  <c r="D204" i="24"/>
  <c r="C34" i="5" s="1"/>
  <c r="D199" i="24"/>
  <c r="C27" i="5" s="1"/>
  <c r="D195" i="24"/>
  <c r="C20" i="5" s="1"/>
  <c r="D191" i="24"/>
  <c r="C14" i="5" s="1"/>
  <c r="E172" i="24"/>
  <c r="F28" i="4" s="1"/>
  <c r="E171" i="24"/>
  <c r="E170" i="24"/>
  <c r="D28" i="4" s="1"/>
  <c r="E169" i="24"/>
  <c r="C28" i="4" s="1"/>
  <c r="E168" i="24"/>
  <c r="B28" i="4" s="1"/>
  <c r="E166" i="24"/>
  <c r="F19" i="4" s="1"/>
  <c r="E165" i="24"/>
  <c r="E164" i="24"/>
  <c r="D19" i="4" s="1"/>
  <c r="E163" i="24"/>
  <c r="C19" i="4" s="1"/>
  <c r="E162" i="24"/>
  <c r="B19" i="4" s="1"/>
  <c r="E160" i="24"/>
  <c r="F10" i="4" s="1"/>
  <c r="E159" i="24"/>
  <c r="E10" i="4" s="1"/>
  <c r="E158" i="24"/>
  <c r="D10" i="4" s="1"/>
  <c r="E157" i="24"/>
  <c r="C10" i="4" s="1"/>
  <c r="E156" i="24"/>
  <c r="B10" i="4" s="1"/>
  <c r="E145" i="24"/>
  <c r="G34" i="3" s="1"/>
  <c r="CE96" i="24"/>
  <c r="I384" i="36" s="1"/>
  <c r="CF95" i="24"/>
  <c r="CE95" i="24"/>
  <c r="I383" i="36" s="1"/>
  <c r="CE94" i="24"/>
  <c r="I382" i="36" s="1"/>
  <c r="CE93" i="24"/>
  <c r="CE92" i="24"/>
  <c r="I380" i="36" s="1"/>
  <c r="AV91" i="24"/>
  <c r="AU91" i="24"/>
  <c r="AT91" i="24"/>
  <c r="AS91" i="24"/>
  <c r="AR91" i="24"/>
  <c r="AQ91" i="24"/>
  <c r="AE42" i="31" s="1"/>
  <c r="AP91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V91" i="24"/>
  <c r="U91" i="24"/>
  <c r="T91" i="24"/>
  <c r="S91" i="24"/>
  <c r="R91" i="24"/>
  <c r="Q91" i="24"/>
  <c r="P91" i="24"/>
  <c r="O91" i="24"/>
  <c r="N91" i="24"/>
  <c r="M91" i="24"/>
  <c r="L91" i="24"/>
  <c r="K91" i="24"/>
  <c r="J91" i="24"/>
  <c r="I91" i="24"/>
  <c r="H91" i="24"/>
  <c r="G91" i="24"/>
  <c r="F91" i="24"/>
  <c r="E91" i="24"/>
  <c r="D91" i="24"/>
  <c r="C91" i="24"/>
  <c r="CE90" i="24"/>
  <c r="I377" i="36" s="1"/>
  <c r="CE89" i="24"/>
  <c r="I376" i="36" s="1"/>
  <c r="CE86" i="24"/>
  <c r="I372" i="36" s="1"/>
  <c r="CE85" i="24"/>
  <c r="CE84" i="24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D71" i="24"/>
  <c r="E371" i="36" s="1"/>
  <c r="CC71" i="24"/>
  <c r="CB71" i="24"/>
  <c r="CA71" i="24"/>
  <c r="BZ71" i="24"/>
  <c r="BY71" i="24"/>
  <c r="BX71" i="24"/>
  <c r="BW71" i="24"/>
  <c r="BV71" i="24"/>
  <c r="BU71" i="24"/>
  <c r="BT71" i="24"/>
  <c r="BS71" i="24"/>
  <c r="BR71" i="24"/>
  <c r="BQ71" i="24"/>
  <c r="BP71" i="24"/>
  <c r="BO71" i="24"/>
  <c r="BN71" i="24"/>
  <c r="BM71" i="24"/>
  <c r="BL71" i="24"/>
  <c r="BK71" i="24"/>
  <c r="BJ71" i="24"/>
  <c r="BI71" i="24"/>
  <c r="BH71" i="24"/>
  <c r="BG71" i="24"/>
  <c r="BF71" i="24"/>
  <c r="BE71" i="24"/>
  <c r="BD71" i="24"/>
  <c r="BC71" i="24"/>
  <c r="BB71" i="24"/>
  <c r="BA71" i="24"/>
  <c r="AZ71" i="24"/>
  <c r="AY71" i="24"/>
  <c r="AX71" i="24"/>
  <c r="AW71" i="24"/>
  <c r="AV71" i="24"/>
  <c r="AU71" i="24"/>
  <c r="AT71" i="24"/>
  <c r="AS71" i="24"/>
  <c r="AR71" i="24"/>
  <c r="AQ71" i="24"/>
  <c r="AP71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V71" i="24"/>
  <c r="U71" i="24"/>
  <c r="T71" i="24"/>
  <c r="S71" i="24"/>
  <c r="R71" i="24"/>
  <c r="Q71" i="24"/>
  <c r="P71" i="24"/>
  <c r="O71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CE70" i="24"/>
  <c r="I370" i="36" s="1"/>
  <c r="CE68" i="24"/>
  <c r="I368" i="36" s="1"/>
  <c r="CE67" i="24"/>
  <c r="I367" i="36" s="1"/>
  <c r="CE66" i="24"/>
  <c r="CE65" i="24"/>
  <c r="I365" i="36" s="1"/>
  <c r="CE63" i="24"/>
  <c r="I363" i="36" s="1"/>
  <c r="CE62" i="24"/>
  <c r="H614" i="24" s="1"/>
  <c r="B55" i="24"/>
  <c r="CE53" i="24"/>
  <c r="B51" i="24"/>
  <c r="CD50" i="24"/>
  <c r="AZ50" i="24"/>
  <c r="AZ64" i="24" s="1"/>
  <c r="AX50" i="24"/>
  <c r="AX64" i="24" s="1"/>
  <c r="AT50" i="24"/>
  <c r="AT64" i="24" s="1"/>
  <c r="AS50" i="24"/>
  <c r="AS64" i="24" s="1"/>
  <c r="AR50" i="24"/>
  <c r="AR64" i="24" s="1"/>
  <c r="AJ50" i="24"/>
  <c r="AJ64" i="24" s="1"/>
  <c r="AI50" i="24"/>
  <c r="AI64" i="24" s="1"/>
  <c r="AH50" i="24"/>
  <c r="AH64" i="24" s="1"/>
  <c r="AF50" i="24"/>
  <c r="AF64" i="24" s="1"/>
  <c r="AC50" i="24"/>
  <c r="AC64" i="24" s="1"/>
  <c r="Y50" i="24"/>
  <c r="Y64" i="24" s="1"/>
  <c r="X50" i="24"/>
  <c r="X64" i="24" s="1"/>
  <c r="W50" i="24"/>
  <c r="W64" i="24" s="1"/>
  <c r="V50" i="24"/>
  <c r="V64" i="24" s="1"/>
  <c r="U50" i="24"/>
  <c r="U64" i="24" s="1"/>
  <c r="Q50" i="24"/>
  <c r="Q64" i="24" s="1"/>
  <c r="P50" i="24"/>
  <c r="P64" i="24" s="1"/>
  <c r="O50" i="24"/>
  <c r="O64" i="24" s="1"/>
  <c r="N50" i="24"/>
  <c r="N64" i="24" s="1"/>
  <c r="M50" i="24"/>
  <c r="M64" i="24" s="1"/>
  <c r="I50" i="24"/>
  <c r="I64" i="24" s="1"/>
  <c r="H50" i="24"/>
  <c r="H64" i="24" s="1"/>
  <c r="G50" i="24"/>
  <c r="G64" i="24" s="1"/>
  <c r="F50" i="24"/>
  <c r="F64" i="24" s="1"/>
  <c r="E50" i="24"/>
  <c r="E64" i="24" s="1"/>
  <c r="CE49" i="24"/>
  <c r="F19" i="15" l="1"/>
  <c r="F24" i="15"/>
  <c r="F41" i="15"/>
  <c r="G10" i="4"/>
  <c r="F44" i="15"/>
  <c r="F50" i="15"/>
  <c r="F37" i="15"/>
  <c r="R50" i="24"/>
  <c r="R64" i="24" s="1"/>
  <c r="H17" i="31" s="1"/>
  <c r="AK50" i="24"/>
  <c r="AK64" i="24" s="1"/>
  <c r="C50" i="24"/>
  <c r="C64" i="24" s="1"/>
  <c r="K50" i="24"/>
  <c r="K64" i="24" s="1"/>
  <c r="S50" i="24"/>
  <c r="S64" i="24" s="1"/>
  <c r="AA50" i="24"/>
  <c r="AA64" i="24" s="1"/>
  <c r="AN50" i="24"/>
  <c r="AN64" i="24" s="1"/>
  <c r="BC50" i="24"/>
  <c r="BC64" i="24" s="1"/>
  <c r="H54" i="31" s="1"/>
  <c r="F42" i="15"/>
  <c r="J50" i="24"/>
  <c r="J64" i="24" s="1"/>
  <c r="Z50" i="24"/>
  <c r="Z64" i="24" s="1"/>
  <c r="BB50" i="24"/>
  <c r="BB64" i="24" s="1"/>
  <c r="D50" i="24"/>
  <c r="D64" i="24" s="1"/>
  <c r="L50" i="24"/>
  <c r="L64" i="24" s="1"/>
  <c r="T50" i="24"/>
  <c r="T64" i="24" s="1"/>
  <c r="AB50" i="24"/>
  <c r="AB64" i="24" s="1"/>
  <c r="H27" i="31" s="1"/>
  <c r="AQ50" i="24"/>
  <c r="AQ64" i="24" s="1"/>
  <c r="H42" i="31" s="1"/>
  <c r="BG50" i="24"/>
  <c r="BG64" i="24" s="1"/>
  <c r="F45" i="15"/>
  <c r="F51" i="15"/>
  <c r="F56" i="15"/>
  <c r="F46" i="15"/>
  <c r="F53" i="15"/>
  <c r="F58" i="15"/>
  <c r="F65" i="15"/>
  <c r="F25" i="15"/>
  <c r="F36" i="15"/>
  <c r="F55" i="15"/>
  <c r="F16" i="15"/>
  <c r="F52" i="15"/>
  <c r="F57" i="15"/>
  <c r="F22" i="15"/>
  <c r="E382" i="24"/>
  <c r="D260" i="24"/>
  <c r="CF92" i="24"/>
  <c r="AW54" i="24" s="1"/>
  <c r="AW69" i="24" s="1"/>
  <c r="AG50" i="24"/>
  <c r="AG64" i="24" s="1"/>
  <c r="AP50" i="24"/>
  <c r="AP64" i="24" s="1"/>
  <c r="H41" i="31" s="1"/>
  <c r="AY50" i="24"/>
  <c r="AY64" i="24" s="1"/>
  <c r="AD50" i="24"/>
  <c r="AD64" i="24" s="1"/>
  <c r="I108" i="36" s="1"/>
  <c r="AL50" i="24"/>
  <c r="AL64" i="24" s="1"/>
  <c r="H37" i="31" s="1"/>
  <c r="AU50" i="24"/>
  <c r="AU64" i="24" s="1"/>
  <c r="E204" i="36" s="1"/>
  <c r="BJ50" i="24"/>
  <c r="BJ64" i="24" s="1"/>
  <c r="AE50" i="24"/>
  <c r="AE64" i="24" s="1"/>
  <c r="C140" i="36" s="1"/>
  <c r="AM50" i="24"/>
  <c r="AM64" i="24" s="1"/>
  <c r="H38" i="31" s="1"/>
  <c r="AV50" i="24"/>
  <c r="AV64" i="24" s="1"/>
  <c r="H47" i="31" s="1"/>
  <c r="BK50" i="24"/>
  <c r="BK64" i="24" s="1"/>
  <c r="BD50" i="24"/>
  <c r="BD64" i="24" s="1"/>
  <c r="H55" i="31" s="1"/>
  <c r="BH50" i="24"/>
  <c r="BH64" i="24" s="1"/>
  <c r="H59" i="31" s="1"/>
  <c r="BL50" i="24"/>
  <c r="BL64" i="24" s="1"/>
  <c r="H63" i="31" s="1"/>
  <c r="BM50" i="24"/>
  <c r="BM64" i="24" s="1"/>
  <c r="BE50" i="24"/>
  <c r="BE64" i="24" s="1"/>
  <c r="H56" i="31" s="1"/>
  <c r="BR50" i="24"/>
  <c r="BR64" i="24" s="1"/>
  <c r="AO50" i="24"/>
  <c r="AO64" i="24" s="1"/>
  <c r="F172" i="36" s="1"/>
  <c r="AW50" i="24"/>
  <c r="AW64" i="24" s="1"/>
  <c r="G204" i="36" s="1"/>
  <c r="BF50" i="24"/>
  <c r="BF64" i="24" s="1"/>
  <c r="BT50" i="24"/>
  <c r="BT64" i="24" s="1"/>
  <c r="I300" i="36" s="1"/>
  <c r="BP50" i="24"/>
  <c r="BP64" i="24" s="1"/>
  <c r="E300" i="36" s="1"/>
  <c r="BU50" i="24"/>
  <c r="BU64" i="24" s="1"/>
  <c r="C332" i="36" s="1"/>
  <c r="BV50" i="24"/>
  <c r="BV64" i="24" s="1"/>
  <c r="D332" i="36" s="1"/>
  <c r="BN50" i="24"/>
  <c r="BN64" i="24" s="1"/>
  <c r="C300" i="36" s="1"/>
  <c r="BX50" i="24"/>
  <c r="BX64" i="24" s="1"/>
  <c r="H75" i="31" s="1"/>
  <c r="BS50" i="24"/>
  <c r="BS64" i="24" s="1"/>
  <c r="H300" i="36" s="1"/>
  <c r="BZ50" i="24"/>
  <c r="BZ64" i="24" s="1"/>
  <c r="H332" i="36" s="1"/>
  <c r="CA50" i="24"/>
  <c r="CA64" i="24" s="1"/>
  <c r="BA50" i="24"/>
  <c r="BA64" i="24" s="1"/>
  <c r="H52" i="31" s="1"/>
  <c r="BI50" i="24"/>
  <c r="BI64" i="24" s="1"/>
  <c r="BQ50" i="24"/>
  <c r="BQ64" i="24" s="1"/>
  <c r="BY50" i="24"/>
  <c r="BY64" i="24" s="1"/>
  <c r="G332" i="36" s="1"/>
  <c r="CB50" i="24"/>
  <c r="CB64" i="24" s="1"/>
  <c r="C364" i="36" s="1"/>
  <c r="CC50" i="24"/>
  <c r="CC64" i="24" s="1"/>
  <c r="BO50" i="24"/>
  <c r="BO64" i="24" s="1"/>
  <c r="H66" i="31" s="1"/>
  <c r="BW50" i="24"/>
  <c r="BW64" i="24" s="1"/>
  <c r="H74" i="31" s="1"/>
  <c r="H3" i="31"/>
  <c r="D12" i="36"/>
  <c r="H51" i="31"/>
  <c r="C236" i="36"/>
  <c r="H20" i="31"/>
  <c r="G76" i="36"/>
  <c r="H19" i="31"/>
  <c r="F76" i="36"/>
  <c r="H43" i="31"/>
  <c r="I172" i="36"/>
  <c r="F332" i="36"/>
  <c r="H11" i="31"/>
  <c r="E44" i="36"/>
  <c r="H35" i="31"/>
  <c r="H140" i="36"/>
  <c r="H4" i="31"/>
  <c r="E12" i="36"/>
  <c r="I140" i="36"/>
  <c r="H36" i="31"/>
  <c r="O30" i="31"/>
  <c r="C147" i="36"/>
  <c r="O38" i="31"/>
  <c r="D179" i="36"/>
  <c r="O46" i="31"/>
  <c r="E211" i="36"/>
  <c r="O54" i="31"/>
  <c r="F243" i="36"/>
  <c r="O62" i="31"/>
  <c r="G275" i="36"/>
  <c r="O70" i="31"/>
  <c r="H307" i="36"/>
  <c r="O78" i="31"/>
  <c r="I339" i="36"/>
  <c r="F25" i="6"/>
  <c r="E235" i="24"/>
  <c r="F32" i="6" s="1"/>
  <c r="H12" i="31"/>
  <c r="F44" i="36"/>
  <c r="G44" i="36"/>
  <c r="H13" i="31"/>
  <c r="H45" i="31"/>
  <c r="D204" i="36"/>
  <c r="H61" i="31"/>
  <c r="F268" i="36"/>
  <c r="CE91" i="24"/>
  <c r="I381" i="36"/>
  <c r="G614" i="24"/>
  <c r="CF93" i="24"/>
  <c r="H44" i="31"/>
  <c r="C204" i="36"/>
  <c r="O14" i="31"/>
  <c r="H51" i="36"/>
  <c r="H7" i="31"/>
  <c r="H12" i="36"/>
  <c r="H39" i="31"/>
  <c r="E172" i="36"/>
  <c r="O8" i="31"/>
  <c r="I19" i="36"/>
  <c r="O16" i="31"/>
  <c r="C83" i="36"/>
  <c r="O24" i="31"/>
  <c r="D115" i="36"/>
  <c r="O32" i="31"/>
  <c r="E147" i="36"/>
  <c r="O40" i="31"/>
  <c r="F179" i="36"/>
  <c r="O48" i="31"/>
  <c r="G211" i="36"/>
  <c r="O56" i="31"/>
  <c r="H243" i="36"/>
  <c r="O64" i="31"/>
  <c r="I275" i="36"/>
  <c r="O72" i="31"/>
  <c r="C339" i="36"/>
  <c r="O80" i="31"/>
  <c r="D371" i="36"/>
  <c r="AE3" i="31"/>
  <c r="D26" i="36"/>
  <c r="AE11" i="31"/>
  <c r="E58" i="36"/>
  <c r="AE19" i="31"/>
  <c r="F90" i="36"/>
  <c r="AE27" i="31"/>
  <c r="G122" i="36"/>
  <c r="AE35" i="31"/>
  <c r="H154" i="36"/>
  <c r="AE43" i="31"/>
  <c r="I186" i="36"/>
  <c r="H28" i="31"/>
  <c r="H108" i="36"/>
  <c r="O6" i="31"/>
  <c r="G19" i="36"/>
  <c r="H23" i="31"/>
  <c r="C108" i="36"/>
  <c r="G236" i="36"/>
  <c r="H8" i="31"/>
  <c r="I12" i="36"/>
  <c r="H16" i="31"/>
  <c r="C76" i="36"/>
  <c r="H24" i="31"/>
  <c r="D108" i="36"/>
  <c r="E140" i="36"/>
  <c r="H48" i="31"/>
  <c r="H64" i="31"/>
  <c r="I268" i="36"/>
  <c r="C120" i="8"/>
  <c r="D369" i="24"/>
  <c r="O22" i="31"/>
  <c r="I83" i="36"/>
  <c r="H31" i="31"/>
  <c r="D140" i="36"/>
  <c r="H9" i="31"/>
  <c r="C44" i="36"/>
  <c r="H25" i="31"/>
  <c r="E108" i="36"/>
  <c r="H33" i="31"/>
  <c r="F140" i="36"/>
  <c r="H49" i="31"/>
  <c r="H204" i="36"/>
  <c r="H57" i="31"/>
  <c r="I236" i="36"/>
  <c r="I366" i="36"/>
  <c r="F614" i="24"/>
  <c r="AE5" i="31"/>
  <c r="F26" i="36"/>
  <c r="AE13" i="31"/>
  <c r="G58" i="36"/>
  <c r="AE21" i="31"/>
  <c r="H90" i="36"/>
  <c r="AE29" i="31"/>
  <c r="I122" i="36"/>
  <c r="H15" i="31"/>
  <c r="I44" i="36"/>
  <c r="H2" i="31"/>
  <c r="C12" i="36"/>
  <c r="H10" i="31"/>
  <c r="D44" i="36"/>
  <c r="H18" i="31"/>
  <c r="E76" i="36"/>
  <c r="H26" i="31"/>
  <c r="F108" i="36"/>
  <c r="H34" i="31"/>
  <c r="G140" i="36"/>
  <c r="H50" i="31"/>
  <c r="I204" i="36"/>
  <c r="C268" i="36"/>
  <c r="H58" i="31"/>
  <c r="H5" i="31"/>
  <c r="F12" i="36"/>
  <c r="H21" i="31"/>
  <c r="H76" i="36"/>
  <c r="H53" i="31"/>
  <c r="E236" i="36"/>
  <c r="G300" i="36"/>
  <c r="CE71" i="24"/>
  <c r="I371" i="36" s="1"/>
  <c r="O7" i="31"/>
  <c r="H19" i="36"/>
  <c r="O15" i="31"/>
  <c r="I51" i="36"/>
  <c r="O23" i="31"/>
  <c r="C115" i="36"/>
  <c r="O31" i="31"/>
  <c r="D147" i="36"/>
  <c r="O39" i="31"/>
  <c r="E179" i="36"/>
  <c r="O47" i="31"/>
  <c r="F211" i="36"/>
  <c r="O55" i="31"/>
  <c r="G243" i="36"/>
  <c r="O63" i="31"/>
  <c r="H275" i="36"/>
  <c r="O71" i="31"/>
  <c r="I307" i="36"/>
  <c r="O79" i="31"/>
  <c r="C371" i="36"/>
  <c r="AE4" i="31"/>
  <c r="E26" i="36"/>
  <c r="AE12" i="31"/>
  <c r="F58" i="36"/>
  <c r="AE20" i="31"/>
  <c r="G90" i="36"/>
  <c r="AE28" i="31"/>
  <c r="H122" i="36"/>
  <c r="AE36" i="31"/>
  <c r="I154" i="36"/>
  <c r="AE44" i="31"/>
  <c r="C218" i="36"/>
  <c r="C68" i="8"/>
  <c r="DF2" i="30"/>
  <c r="C170" i="8"/>
  <c r="I614" i="24"/>
  <c r="F422" i="24"/>
  <c r="J614" i="24"/>
  <c r="H14" i="31"/>
  <c r="H44" i="36"/>
  <c r="O9" i="31"/>
  <c r="C51" i="36"/>
  <c r="O17" i="31"/>
  <c r="D83" i="36"/>
  <c r="O25" i="31"/>
  <c r="E115" i="36"/>
  <c r="O33" i="31"/>
  <c r="F147" i="36"/>
  <c r="O41" i="31"/>
  <c r="G179" i="36"/>
  <c r="O49" i="31"/>
  <c r="H211" i="36"/>
  <c r="O57" i="31"/>
  <c r="I243" i="36"/>
  <c r="O65" i="31"/>
  <c r="C307" i="36"/>
  <c r="O73" i="31"/>
  <c r="D339" i="36"/>
  <c r="CD87" i="24"/>
  <c r="AE6" i="31"/>
  <c r="G26" i="36"/>
  <c r="AE14" i="31"/>
  <c r="H58" i="36"/>
  <c r="AE22" i="31"/>
  <c r="I90" i="36"/>
  <c r="AE30" i="31"/>
  <c r="C154" i="36"/>
  <c r="AE38" i="31"/>
  <c r="D186" i="36"/>
  <c r="AE46" i="31"/>
  <c r="E218" i="36"/>
  <c r="F7" i="6"/>
  <c r="E222" i="24"/>
  <c r="L614" i="24"/>
  <c r="H186" i="36"/>
  <c r="AE37" i="31"/>
  <c r="C186" i="36"/>
  <c r="H6" i="31"/>
  <c r="G12" i="36"/>
  <c r="H62" i="31"/>
  <c r="G268" i="36"/>
  <c r="O2" i="31"/>
  <c r="C19" i="36"/>
  <c r="O10" i="31"/>
  <c r="D51" i="36"/>
  <c r="O18" i="31"/>
  <c r="E83" i="36"/>
  <c r="O26" i="31"/>
  <c r="F115" i="36"/>
  <c r="O34" i="31"/>
  <c r="G147" i="36"/>
  <c r="O42" i="31"/>
  <c r="H179" i="36"/>
  <c r="O50" i="31"/>
  <c r="I211" i="36"/>
  <c r="O58" i="31"/>
  <c r="C275" i="36"/>
  <c r="O66" i="31"/>
  <c r="D307" i="36"/>
  <c r="O74" i="31"/>
  <c r="E339" i="36"/>
  <c r="AE7" i="31"/>
  <c r="H26" i="36"/>
  <c r="AE15" i="31"/>
  <c r="I58" i="36"/>
  <c r="AE23" i="31"/>
  <c r="C122" i="36"/>
  <c r="AE31" i="31"/>
  <c r="D154" i="36"/>
  <c r="AE39" i="31"/>
  <c r="E186" i="36"/>
  <c r="AE47" i="31"/>
  <c r="F218" i="36"/>
  <c r="G28" i="4"/>
  <c r="E28" i="4"/>
  <c r="CF2" i="38"/>
  <c r="D5" i="7"/>
  <c r="D614" i="24"/>
  <c r="F29" i="15"/>
  <c r="H30" i="31"/>
  <c r="BK2" i="30"/>
  <c r="I362" i="36"/>
  <c r="O3" i="31"/>
  <c r="D19" i="36"/>
  <c r="O11" i="31"/>
  <c r="E51" i="36"/>
  <c r="O19" i="31"/>
  <c r="F83" i="36"/>
  <c r="O27" i="31"/>
  <c r="G115" i="36"/>
  <c r="O35" i="31"/>
  <c r="H147" i="36"/>
  <c r="O43" i="31"/>
  <c r="I179" i="36"/>
  <c r="O51" i="31"/>
  <c r="C243" i="36"/>
  <c r="O59" i="31"/>
  <c r="D275" i="36"/>
  <c r="O67" i="31"/>
  <c r="E307" i="36"/>
  <c r="O75" i="31"/>
  <c r="F339" i="36"/>
  <c r="AE8" i="31"/>
  <c r="I26" i="36"/>
  <c r="AE16" i="31"/>
  <c r="C90" i="36"/>
  <c r="AE24" i="31"/>
  <c r="D122" i="36"/>
  <c r="AE32" i="31"/>
  <c r="E154" i="36"/>
  <c r="AE40" i="31"/>
  <c r="F186" i="36"/>
  <c r="D343" i="24"/>
  <c r="C87" i="8" s="1"/>
  <c r="C617" i="24"/>
  <c r="F18" i="15"/>
  <c r="AE45" i="31"/>
  <c r="D218" i="36"/>
  <c r="H22" i="31"/>
  <c r="I76" i="36"/>
  <c r="O4" i="31"/>
  <c r="E19" i="36"/>
  <c r="O12" i="31"/>
  <c r="F51" i="36"/>
  <c r="O20" i="31"/>
  <c r="G83" i="36"/>
  <c r="O28" i="31"/>
  <c r="H115" i="36"/>
  <c r="O36" i="31"/>
  <c r="I147" i="36"/>
  <c r="O44" i="31"/>
  <c r="C211" i="36"/>
  <c r="O52" i="31"/>
  <c r="D243" i="36"/>
  <c r="O60" i="31"/>
  <c r="E275" i="36"/>
  <c r="O68" i="31"/>
  <c r="F307" i="36"/>
  <c r="O76" i="31"/>
  <c r="G339" i="36"/>
  <c r="AE9" i="31"/>
  <c r="C58" i="36"/>
  <c r="AE17" i="31"/>
  <c r="D90" i="36"/>
  <c r="AE25" i="31"/>
  <c r="E122" i="36"/>
  <c r="AE33" i="31"/>
  <c r="F154" i="36"/>
  <c r="AE41" i="31"/>
  <c r="G186" i="36"/>
  <c r="F33" i="15"/>
  <c r="O5" i="31"/>
  <c r="F19" i="36"/>
  <c r="O13" i="31"/>
  <c r="G51" i="36"/>
  <c r="O21" i="31"/>
  <c r="H83" i="36"/>
  <c r="O29" i="31"/>
  <c r="I115" i="36"/>
  <c r="O37" i="31"/>
  <c r="C179" i="36"/>
  <c r="O45" i="31"/>
  <c r="D211" i="36"/>
  <c r="O53" i="31"/>
  <c r="E243" i="36"/>
  <c r="O61" i="31"/>
  <c r="F275" i="36"/>
  <c r="O69" i="31"/>
  <c r="G307" i="36"/>
  <c r="O77" i="31"/>
  <c r="H339" i="36"/>
  <c r="AE2" i="31"/>
  <c r="C26" i="36"/>
  <c r="AE10" i="31"/>
  <c r="D58" i="36"/>
  <c r="AE18" i="31"/>
  <c r="E90" i="36"/>
  <c r="AE26" i="31"/>
  <c r="F122" i="36"/>
  <c r="AE34" i="31"/>
  <c r="G154" i="36"/>
  <c r="G19" i="4"/>
  <c r="E19" i="4"/>
  <c r="D310" i="24"/>
  <c r="D12" i="35"/>
  <c r="C113" i="8"/>
  <c r="D418" i="24"/>
  <c r="H21" i="15"/>
  <c r="I21" i="15" s="1"/>
  <c r="F21" i="15"/>
  <c r="F15" i="15"/>
  <c r="F34" i="15"/>
  <c r="F69" i="15"/>
  <c r="F17" i="15"/>
  <c r="F23" i="15"/>
  <c r="F35" i="15"/>
  <c r="F20" i="15"/>
  <c r="F28" i="15"/>
  <c r="D716" i="34"/>
  <c r="D707" i="34"/>
  <c r="D699" i="34"/>
  <c r="D709" i="34"/>
  <c r="D701" i="34"/>
  <c r="D706" i="34"/>
  <c r="D698" i="34"/>
  <c r="D711" i="34"/>
  <c r="D703" i="34"/>
  <c r="D710" i="34"/>
  <c r="D702" i="34"/>
  <c r="D712" i="34"/>
  <c r="D692" i="34"/>
  <c r="D684" i="34"/>
  <c r="D676" i="34"/>
  <c r="D668" i="34"/>
  <c r="D628" i="34"/>
  <c r="D622" i="34"/>
  <c r="D618" i="34"/>
  <c r="D705" i="34"/>
  <c r="D700" i="34"/>
  <c r="D689" i="34"/>
  <c r="D681" i="34"/>
  <c r="D673" i="34"/>
  <c r="D694" i="34"/>
  <c r="D686" i="34"/>
  <c r="D678" i="34"/>
  <c r="D670" i="34"/>
  <c r="D647" i="34"/>
  <c r="D646" i="34"/>
  <c r="D645" i="34"/>
  <c r="D629" i="34"/>
  <c r="D626" i="34"/>
  <c r="D621" i="34"/>
  <c r="D617" i="34"/>
  <c r="D713" i="34"/>
  <c r="D708" i="34"/>
  <c r="D697" i="34"/>
  <c r="D691" i="34"/>
  <c r="D696" i="34"/>
  <c r="D688" i="34"/>
  <c r="D680" i="34"/>
  <c r="D672" i="34"/>
  <c r="D620" i="34"/>
  <c r="D616" i="34"/>
  <c r="D693" i="34"/>
  <c r="D690" i="34"/>
  <c r="D644" i="34"/>
  <c r="D640" i="34"/>
  <c r="D636" i="34"/>
  <c r="D632" i="34"/>
  <c r="D627" i="34"/>
  <c r="D704" i="34"/>
  <c r="D685" i="34"/>
  <c r="D677" i="34"/>
  <c r="D641" i="34"/>
  <c r="D637" i="34"/>
  <c r="D633" i="34"/>
  <c r="D624" i="34"/>
  <c r="D619" i="34"/>
  <c r="D669" i="34"/>
  <c r="D642" i="34"/>
  <c r="D638" i="34"/>
  <c r="D634" i="34"/>
  <c r="D630" i="34"/>
  <c r="D682" i="34"/>
  <c r="D674" i="34"/>
  <c r="D623" i="34"/>
  <c r="D639" i="34"/>
  <c r="E623" i="34"/>
  <c r="D625" i="34"/>
  <c r="D671" i="34"/>
  <c r="D675" i="34"/>
  <c r="C648" i="34"/>
  <c r="M716" i="34" s="1"/>
  <c r="C715" i="34"/>
  <c r="H268" i="36" l="1"/>
  <c r="H71" i="31"/>
  <c r="G108" i="36"/>
  <c r="C172" i="36"/>
  <c r="H29" i="31"/>
  <c r="F236" i="36"/>
  <c r="H172" i="36"/>
  <c r="D76" i="36"/>
  <c r="D268" i="36"/>
  <c r="H46" i="31"/>
  <c r="W54" i="24"/>
  <c r="W69" i="24" s="1"/>
  <c r="W87" i="24" s="1"/>
  <c r="C690" i="24" s="1"/>
  <c r="AY54" i="24"/>
  <c r="AY69" i="24" s="1"/>
  <c r="BY54" i="24"/>
  <c r="BY69" i="24" s="1"/>
  <c r="M76" i="31" s="1"/>
  <c r="BB54" i="24"/>
  <c r="BB69" i="24" s="1"/>
  <c r="M53" i="31" s="1"/>
  <c r="BI54" i="24"/>
  <c r="BI69" i="24" s="1"/>
  <c r="BI87" i="24" s="1"/>
  <c r="AJ54" i="24"/>
  <c r="AJ69" i="24" s="1"/>
  <c r="M35" i="31" s="1"/>
  <c r="AR54" i="24"/>
  <c r="AR69" i="24" s="1"/>
  <c r="AR87" i="24" s="1"/>
  <c r="C56" i="15" s="1"/>
  <c r="G56" i="15" s="1"/>
  <c r="CA54" i="24"/>
  <c r="CA69" i="24" s="1"/>
  <c r="CA87" i="24" s="1"/>
  <c r="AT54" i="24"/>
  <c r="AT69" i="24" s="1"/>
  <c r="AK54" i="24"/>
  <c r="AK69" i="24" s="1"/>
  <c r="AB54" i="24"/>
  <c r="AB69" i="24" s="1"/>
  <c r="BH54" i="24"/>
  <c r="BH69" i="24" s="1"/>
  <c r="BC54" i="24"/>
  <c r="BC69" i="24" s="1"/>
  <c r="AL54" i="24"/>
  <c r="AL69" i="24" s="1"/>
  <c r="U54" i="24"/>
  <c r="U69" i="24" s="1"/>
  <c r="M20" i="31" s="1"/>
  <c r="CC54" i="24"/>
  <c r="CC69" i="24" s="1"/>
  <c r="CC87" i="24" s="1"/>
  <c r="D373" i="36" s="1"/>
  <c r="O54" i="24"/>
  <c r="O69" i="24" s="1"/>
  <c r="BQ54" i="24"/>
  <c r="BQ69" i="24" s="1"/>
  <c r="BQ87" i="24" s="1"/>
  <c r="C625" i="24" s="1"/>
  <c r="AM54" i="24"/>
  <c r="AM69" i="24" s="1"/>
  <c r="M38" i="31" s="1"/>
  <c r="AD54" i="24"/>
  <c r="AD69" i="24" s="1"/>
  <c r="M54" i="24"/>
  <c r="M69" i="24" s="1"/>
  <c r="BM54" i="24"/>
  <c r="BM69" i="24" s="1"/>
  <c r="I273" i="36" s="1"/>
  <c r="BR54" i="24"/>
  <c r="BR69" i="24" s="1"/>
  <c r="AE54" i="24"/>
  <c r="AE69" i="24" s="1"/>
  <c r="M30" i="31" s="1"/>
  <c r="F54" i="24"/>
  <c r="F69" i="24" s="1"/>
  <c r="E54" i="24"/>
  <c r="E69" i="24" s="1"/>
  <c r="BE54" i="24"/>
  <c r="BE69" i="24" s="1"/>
  <c r="M56" i="31" s="1"/>
  <c r="M48" i="31"/>
  <c r="G209" i="36"/>
  <c r="M64" i="31"/>
  <c r="AX54" i="24"/>
  <c r="AX69" i="24" s="1"/>
  <c r="AI54" i="24"/>
  <c r="AI69" i="24" s="1"/>
  <c r="AA54" i="24"/>
  <c r="AA69" i="24" s="1"/>
  <c r="S54" i="24"/>
  <c r="S69" i="24" s="1"/>
  <c r="K54" i="24"/>
  <c r="K69" i="24" s="1"/>
  <c r="C54" i="24"/>
  <c r="BO54" i="24"/>
  <c r="BO69" i="24" s="1"/>
  <c r="BO87" i="24" s="1"/>
  <c r="C79" i="15" s="1"/>
  <c r="G79" i="15" s="1"/>
  <c r="BN54" i="24"/>
  <c r="BN69" i="24" s="1"/>
  <c r="BN87" i="24" s="1"/>
  <c r="C309" i="36" s="1"/>
  <c r="R54" i="24"/>
  <c r="R69" i="24" s="1"/>
  <c r="BG54" i="24"/>
  <c r="BG69" i="24" s="1"/>
  <c r="CD54" i="24"/>
  <c r="Z54" i="24"/>
  <c r="Z69" i="24" s="1"/>
  <c r="AQ54" i="24"/>
  <c r="AQ69" i="24" s="1"/>
  <c r="J54" i="24"/>
  <c r="J69" i="24" s="1"/>
  <c r="CB54" i="24"/>
  <c r="CB69" i="24" s="1"/>
  <c r="BT54" i="24"/>
  <c r="BT69" i="24" s="1"/>
  <c r="BT87" i="24" s="1"/>
  <c r="I309" i="36" s="1"/>
  <c r="BL54" i="24"/>
  <c r="BL69" i="24" s="1"/>
  <c r="BD54" i="24"/>
  <c r="BD69" i="24" s="1"/>
  <c r="AV54" i="24"/>
  <c r="AV69" i="24" s="1"/>
  <c r="AN54" i="24"/>
  <c r="AN69" i="24" s="1"/>
  <c r="AF54" i="24"/>
  <c r="AF69" i="24" s="1"/>
  <c r="X54" i="24"/>
  <c r="X69" i="24" s="1"/>
  <c r="P54" i="24"/>
  <c r="P69" i="24" s="1"/>
  <c r="H54" i="24"/>
  <c r="H69" i="24" s="1"/>
  <c r="BV54" i="24"/>
  <c r="BV69" i="24" s="1"/>
  <c r="BV87" i="24" s="1"/>
  <c r="D341" i="36" s="1"/>
  <c r="BF54" i="24"/>
  <c r="BF69" i="24" s="1"/>
  <c r="AP54" i="24"/>
  <c r="AP69" i="24" s="1"/>
  <c r="AH54" i="24"/>
  <c r="AH69" i="24" s="1"/>
  <c r="T54" i="24"/>
  <c r="T69" i="24" s="1"/>
  <c r="AO54" i="24"/>
  <c r="AO69" i="24" s="1"/>
  <c r="AO87" i="24" s="1"/>
  <c r="G337" i="36"/>
  <c r="E241" i="36"/>
  <c r="U87" i="24"/>
  <c r="G85" i="36" s="1"/>
  <c r="BS54" i="24"/>
  <c r="BS69" i="24" s="1"/>
  <c r="BS87" i="24" s="1"/>
  <c r="H309" i="36" s="1"/>
  <c r="G54" i="24"/>
  <c r="G69" i="24" s="1"/>
  <c r="V54" i="24"/>
  <c r="V69" i="24" s="1"/>
  <c r="BA54" i="24"/>
  <c r="BA69" i="24" s="1"/>
  <c r="BA87" i="24" s="1"/>
  <c r="C65" i="15" s="1"/>
  <c r="G65" i="15" s="1"/>
  <c r="BX54" i="24"/>
  <c r="BX69" i="24" s="1"/>
  <c r="L54" i="24"/>
  <c r="L69" i="24" s="1"/>
  <c r="AG54" i="24"/>
  <c r="AG69" i="24" s="1"/>
  <c r="AG87" i="24" s="1"/>
  <c r="G81" i="36"/>
  <c r="BK54" i="24"/>
  <c r="BK69" i="24" s="1"/>
  <c r="BZ54" i="24"/>
  <c r="BZ69" i="24" s="1"/>
  <c r="N54" i="24"/>
  <c r="N69" i="24" s="1"/>
  <c r="AS54" i="24"/>
  <c r="AS69" i="24" s="1"/>
  <c r="BP54" i="24"/>
  <c r="BP69" i="24" s="1"/>
  <c r="BP87" i="24" s="1"/>
  <c r="C623" i="24" s="1"/>
  <c r="D54" i="24"/>
  <c r="D69" i="24" s="1"/>
  <c r="Y54" i="24"/>
  <c r="Y69" i="24" s="1"/>
  <c r="I209" i="36"/>
  <c r="D209" i="36"/>
  <c r="Q54" i="24"/>
  <c r="Q69" i="24" s="1"/>
  <c r="AU54" i="24"/>
  <c r="AU69" i="24" s="1"/>
  <c r="BJ54" i="24"/>
  <c r="BJ69" i="24" s="1"/>
  <c r="BW54" i="24"/>
  <c r="BW69" i="24" s="1"/>
  <c r="AC54" i="24"/>
  <c r="AC69" i="24" s="1"/>
  <c r="AZ54" i="24"/>
  <c r="AZ69" i="24" s="1"/>
  <c r="BU54" i="24"/>
  <c r="BU69" i="24" s="1"/>
  <c r="BU87" i="24" s="1"/>
  <c r="I54" i="24"/>
  <c r="I69" i="24" s="1"/>
  <c r="H40" i="31"/>
  <c r="D172" i="36"/>
  <c r="H32" i="31"/>
  <c r="F204" i="36"/>
  <c r="H65" i="31"/>
  <c r="G172" i="36"/>
  <c r="H67" i="31"/>
  <c r="H69" i="31"/>
  <c r="H73" i="31"/>
  <c r="H76" i="31"/>
  <c r="H236" i="36"/>
  <c r="AW87" i="24"/>
  <c r="C61" i="15" s="1"/>
  <c r="E268" i="36"/>
  <c r="H72" i="31"/>
  <c r="H60" i="31"/>
  <c r="I85" i="36"/>
  <c r="D236" i="36"/>
  <c r="H70" i="31"/>
  <c r="H78" i="31"/>
  <c r="E332" i="36"/>
  <c r="H77" i="31"/>
  <c r="I332" i="36"/>
  <c r="D300" i="36"/>
  <c r="F300" i="36"/>
  <c r="H79" i="31"/>
  <c r="H68" i="31"/>
  <c r="CE64" i="24"/>
  <c r="I364" i="36" s="1"/>
  <c r="CE50" i="24"/>
  <c r="D364" i="36"/>
  <c r="H80" i="31"/>
  <c r="D715" i="34"/>
  <c r="F16" i="6"/>
  <c r="F236" i="24"/>
  <c r="C167" i="8"/>
  <c r="D26" i="35"/>
  <c r="E416" i="24"/>
  <c r="I378" i="36"/>
  <c r="K614" i="24"/>
  <c r="E612" i="34"/>
  <c r="E711" i="34" s="1"/>
  <c r="C50" i="8"/>
  <c r="D354" i="24"/>
  <c r="C103" i="8" s="1"/>
  <c r="F311" i="24"/>
  <c r="E373" i="36"/>
  <c r="C94" i="15"/>
  <c r="G94" i="15" s="1"/>
  <c r="D352" i="24"/>
  <c r="D386" i="24"/>
  <c r="C121" i="8"/>
  <c r="E698" i="34"/>
  <c r="E716" i="34"/>
  <c r="E699" i="34"/>
  <c r="E705" i="34"/>
  <c r="E670" i="34"/>
  <c r="E643" i="34"/>
  <c r="E642" i="34"/>
  <c r="E635" i="34"/>
  <c r="E634" i="34"/>
  <c r="E693" i="34"/>
  <c r="E685" i="34"/>
  <c r="E680" i="34"/>
  <c r="E676" i="34"/>
  <c r="E626" i="34"/>
  <c r="E682" i="34"/>
  <c r="E709" i="34"/>
  <c r="E687" i="34"/>
  <c r="C688" i="24"/>
  <c r="E277" i="36" l="1"/>
  <c r="C636" i="24"/>
  <c r="BB87" i="24"/>
  <c r="E245" i="36" s="1"/>
  <c r="C73" i="15"/>
  <c r="G73" i="15" s="1"/>
  <c r="AE87" i="24"/>
  <c r="C43" i="15" s="1"/>
  <c r="G43" i="15" s="1"/>
  <c r="M22" i="31"/>
  <c r="C145" i="36"/>
  <c r="I81" i="36"/>
  <c r="BM87" i="24"/>
  <c r="C77" i="15" s="1"/>
  <c r="G77" i="15" s="1"/>
  <c r="C35" i="15"/>
  <c r="G35" i="15" s="1"/>
  <c r="I181" i="36"/>
  <c r="M43" i="31"/>
  <c r="I341" i="36"/>
  <c r="C91" i="15"/>
  <c r="G91" i="15" s="1"/>
  <c r="C649" i="24"/>
  <c r="C33" i="15"/>
  <c r="G33" i="15" s="1"/>
  <c r="H33" i="15" s="1"/>
  <c r="I33" i="15" s="1"/>
  <c r="H241" i="36"/>
  <c r="BY87" i="24"/>
  <c r="M50" i="31"/>
  <c r="AY87" i="24"/>
  <c r="C85" i="15"/>
  <c r="G85" i="15" s="1"/>
  <c r="C643" i="24"/>
  <c r="M12" i="31"/>
  <c r="F49" i="36"/>
  <c r="M87" i="24"/>
  <c r="BH87" i="24"/>
  <c r="D273" i="36"/>
  <c r="M59" i="31"/>
  <c r="E17" i="36"/>
  <c r="M4" i="31"/>
  <c r="E87" i="24"/>
  <c r="F17" i="36"/>
  <c r="M5" i="31"/>
  <c r="F87" i="24"/>
  <c r="C622" i="24"/>
  <c r="C81" i="15"/>
  <c r="G81" i="15" s="1"/>
  <c r="C698" i="24"/>
  <c r="AJ87" i="24"/>
  <c r="O87" i="24"/>
  <c r="M14" i="31"/>
  <c r="H49" i="36"/>
  <c r="AB87" i="24"/>
  <c r="M27" i="31"/>
  <c r="G113" i="36"/>
  <c r="M60" i="31"/>
  <c r="E273" i="36"/>
  <c r="BE87" i="24"/>
  <c r="C616" i="24" s="1"/>
  <c r="D617" i="24" s="1"/>
  <c r="C93" i="15"/>
  <c r="G93" i="15" s="1"/>
  <c r="F309" i="36"/>
  <c r="H43" i="15"/>
  <c r="I43" i="15" s="1"/>
  <c r="I177" i="36"/>
  <c r="M80" i="31"/>
  <c r="D369" i="36"/>
  <c r="I145" i="36"/>
  <c r="M36" i="31"/>
  <c r="AK87" i="24"/>
  <c r="F241" i="36"/>
  <c r="BC87" i="24"/>
  <c r="M54" i="31"/>
  <c r="M68" i="31"/>
  <c r="F305" i="36"/>
  <c r="C711" i="24"/>
  <c r="H145" i="36"/>
  <c r="G305" i="36"/>
  <c r="M69" i="31"/>
  <c r="M45" i="31"/>
  <c r="AT87" i="24"/>
  <c r="BR87" i="24"/>
  <c r="M29" i="31"/>
  <c r="I113" i="36"/>
  <c r="AD87" i="24"/>
  <c r="D177" i="36"/>
  <c r="C149" i="36"/>
  <c r="AM87" i="24"/>
  <c r="AL87" i="24"/>
  <c r="M37" i="31"/>
  <c r="C177" i="36"/>
  <c r="M78" i="31"/>
  <c r="I337" i="36"/>
  <c r="F181" i="36"/>
  <c r="C53" i="15"/>
  <c r="G53" i="15" s="1"/>
  <c r="C708" i="24"/>
  <c r="E149" i="36"/>
  <c r="C700" i="24"/>
  <c r="C45" i="15"/>
  <c r="S87" i="24"/>
  <c r="E81" i="36"/>
  <c r="M18" i="31"/>
  <c r="I277" i="36"/>
  <c r="AA87" i="24"/>
  <c r="M26" i="31"/>
  <c r="F113" i="36"/>
  <c r="E209" i="36"/>
  <c r="AU87" i="24"/>
  <c r="M46" i="31"/>
  <c r="N87" i="24"/>
  <c r="M13" i="31"/>
  <c r="G49" i="36"/>
  <c r="L87" i="24"/>
  <c r="M11" i="31"/>
  <c r="E49" i="36"/>
  <c r="BF87" i="24"/>
  <c r="M57" i="31"/>
  <c r="I241" i="36"/>
  <c r="M55" i="31"/>
  <c r="G241" i="36"/>
  <c r="BD87" i="24"/>
  <c r="BG87" i="24"/>
  <c r="M58" i="31"/>
  <c r="C273" i="36"/>
  <c r="M34" i="31"/>
  <c r="G145" i="36"/>
  <c r="AI87" i="24"/>
  <c r="M41" i="31"/>
  <c r="G177" i="36"/>
  <c r="C634" i="24"/>
  <c r="Q87" i="24"/>
  <c r="M16" i="31"/>
  <c r="C81" i="36"/>
  <c r="M77" i="31"/>
  <c r="H337" i="36"/>
  <c r="BZ87" i="24"/>
  <c r="M75" i="31"/>
  <c r="BX87" i="24"/>
  <c r="F337" i="36"/>
  <c r="M73" i="31"/>
  <c r="D337" i="36"/>
  <c r="M63" i="31"/>
  <c r="BL87" i="24"/>
  <c r="H273" i="36"/>
  <c r="D81" i="36"/>
  <c r="R87" i="24"/>
  <c r="M17" i="31"/>
  <c r="M49" i="31"/>
  <c r="H209" i="36"/>
  <c r="AX87" i="24"/>
  <c r="M47" i="31"/>
  <c r="F209" i="36"/>
  <c r="C66" i="15"/>
  <c r="G66" i="15" s="1"/>
  <c r="AP87" i="24"/>
  <c r="G181" i="36" s="1"/>
  <c r="I87" i="24"/>
  <c r="M8" i="31"/>
  <c r="I17" i="36"/>
  <c r="M62" i="31"/>
  <c r="G273" i="36"/>
  <c r="BK87" i="24"/>
  <c r="D241" i="36"/>
  <c r="M52" i="31"/>
  <c r="H87" i="24"/>
  <c r="H17" i="36"/>
  <c r="M7" i="31"/>
  <c r="M71" i="31"/>
  <c r="I305" i="36"/>
  <c r="M65" i="31"/>
  <c r="C305" i="36"/>
  <c r="E177" i="36"/>
  <c r="M39" i="31"/>
  <c r="AN87" i="24"/>
  <c r="M44" i="31"/>
  <c r="AS87" i="24"/>
  <c r="C209" i="36"/>
  <c r="C337" i="36"/>
  <c r="M72" i="31"/>
  <c r="V87" i="24"/>
  <c r="M21" i="31"/>
  <c r="H81" i="36"/>
  <c r="M15" i="31"/>
  <c r="I49" i="36"/>
  <c r="P87" i="24"/>
  <c r="C369" i="36"/>
  <c r="M79" i="31"/>
  <c r="CB87" i="24"/>
  <c r="M66" i="31"/>
  <c r="D305" i="36"/>
  <c r="M74" i="31"/>
  <c r="E337" i="36"/>
  <c r="Z87" i="24"/>
  <c r="M25" i="31"/>
  <c r="E113" i="36"/>
  <c r="E145" i="36"/>
  <c r="M32" i="31"/>
  <c r="BW87" i="24"/>
  <c r="C645" i="24" s="1"/>
  <c r="AV87" i="24"/>
  <c r="F213" i="36" s="1"/>
  <c r="AZ87" i="24"/>
  <c r="C241" i="36"/>
  <c r="M51" i="31"/>
  <c r="D113" i="36"/>
  <c r="Y87" i="24"/>
  <c r="M24" i="31"/>
  <c r="G87" i="24"/>
  <c r="M6" i="31"/>
  <c r="G17" i="36"/>
  <c r="M40" i="31"/>
  <c r="F177" i="36"/>
  <c r="X87" i="24"/>
  <c r="M23" i="31"/>
  <c r="C113" i="36"/>
  <c r="M9" i="31"/>
  <c r="C49" i="36"/>
  <c r="J87" i="24"/>
  <c r="C69" i="24"/>
  <c r="CE54" i="24"/>
  <c r="M67" i="31"/>
  <c r="E305" i="36"/>
  <c r="M33" i="31"/>
  <c r="F145" i="36"/>
  <c r="AH87" i="24"/>
  <c r="BJ87" i="24"/>
  <c r="M61" i="31"/>
  <c r="F273" i="36"/>
  <c r="H113" i="36"/>
  <c r="AC87" i="24"/>
  <c r="M28" i="31"/>
  <c r="M3" i="31"/>
  <c r="D17" i="36"/>
  <c r="D87" i="24"/>
  <c r="M70" i="31"/>
  <c r="H305" i="36"/>
  <c r="T87" i="24"/>
  <c r="M19" i="31"/>
  <c r="F81" i="36"/>
  <c r="AF87" i="24"/>
  <c r="M31" i="31"/>
  <c r="D145" i="36"/>
  <c r="AQ87" i="24"/>
  <c r="M42" i="31"/>
  <c r="H177" i="36"/>
  <c r="K87" i="24"/>
  <c r="M10" i="31"/>
  <c r="D49" i="36"/>
  <c r="C341" i="36"/>
  <c r="C632" i="24"/>
  <c r="D245" i="36"/>
  <c r="E309" i="36"/>
  <c r="C633" i="24"/>
  <c r="C644" i="24"/>
  <c r="C86" i="15"/>
  <c r="G86" i="15" s="1"/>
  <c r="C54" i="15"/>
  <c r="C80" i="15"/>
  <c r="G80" i="15" s="1"/>
  <c r="C69" i="15"/>
  <c r="G69" i="15" s="1"/>
  <c r="G213" i="36"/>
  <c r="C621" i="24"/>
  <c r="C78" i="15"/>
  <c r="G78" i="15" s="1"/>
  <c r="C642" i="24"/>
  <c r="C84" i="15"/>
  <c r="G84" i="15" s="1"/>
  <c r="C83" i="15"/>
  <c r="G83" i="15" s="1"/>
  <c r="C641" i="24"/>
  <c r="D309" i="36"/>
  <c r="C629" i="24"/>
  <c r="E706" i="34"/>
  <c r="E625" i="34"/>
  <c r="E645" i="34"/>
  <c r="E684" i="34"/>
  <c r="E701" i="34"/>
  <c r="E636" i="34"/>
  <c r="E644" i="34"/>
  <c r="E686" i="34"/>
  <c r="E707" i="34"/>
  <c r="E696" i="34"/>
  <c r="E668" i="34"/>
  <c r="E624" i="34"/>
  <c r="E637" i="34"/>
  <c r="E694" i="34"/>
  <c r="E704" i="34"/>
  <c r="E678" i="34"/>
  <c r="E675" i="34"/>
  <c r="E628" i="34"/>
  <c r="E638" i="34"/>
  <c r="E712" i="34"/>
  <c r="C138" i="8"/>
  <c r="D419" i="24"/>
  <c r="E671" i="34"/>
  <c r="E688" i="34"/>
  <c r="E629" i="34"/>
  <c r="E690" i="34"/>
  <c r="E630" i="34"/>
  <c r="E683" i="34"/>
  <c r="E710" i="34"/>
  <c r="E700" i="34"/>
  <c r="E646" i="34"/>
  <c r="E692" i="34"/>
  <c r="E627" i="34"/>
  <c r="E631" i="34"/>
  <c r="E639" i="34"/>
  <c r="E691" i="34"/>
  <c r="E673" i="34"/>
  <c r="E708" i="34"/>
  <c r="E679" i="34"/>
  <c r="E702" i="34"/>
  <c r="E647" i="34"/>
  <c r="E669" i="34"/>
  <c r="E632" i="34"/>
  <c r="E640" i="34"/>
  <c r="E697" i="34"/>
  <c r="E681" i="34"/>
  <c r="E703" i="34"/>
  <c r="E695" i="34"/>
  <c r="E674" i="34"/>
  <c r="E672" i="34"/>
  <c r="E677" i="34"/>
  <c r="E633" i="34"/>
  <c r="E641" i="34"/>
  <c r="E713" i="34"/>
  <c r="E689" i="34"/>
  <c r="H245" i="36" l="1"/>
  <c r="C709" i="24"/>
  <c r="H35" i="15"/>
  <c r="I35" i="15" s="1"/>
  <c r="E341" i="36"/>
  <c r="C640" i="24"/>
  <c r="C60" i="15"/>
  <c r="C715" i="24"/>
  <c r="C63" i="15"/>
  <c r="G63" i="15" s="1"/>
  <c r="H63" i="15" s="1"/>
  <c r="I63" i="15" s="1"/>
  <c r="I213" i="36"/>
  <c r="C627" i="24"/>
  <c r="C647" i="24"/>
  <c r="G341" i="36"/>
  <c r="C89" i="15"/>
  <c r="G89" i="15" s="1"/>
  <c r="G309" i="36"/>
  <c r="C628" i="24"/>
  <c r="C82" i="15"/>
  <c r="G82" i="15" s="1"/>
  <c r="C50" i="15"/>
  <c r="G50" i="15" s="1"/>
  <c r="C705" i="24"/>
  <c r="C181" i="36"/>
  <c r="C695" i="24"/>
  <c r="C40" i="15"/>
  <c r="G40" i="15" s="1"/>
  <c r="G117" i="36"/>
  <c r="C49" i="15"/>
  <c r="G49" i="15" s="1"/>
  <c r="C704" i="24"/>
  <c r="I149" i="36"/>
  <c r="C18" i="15"/>
  <c r="G18" i="15" s="1"/>
  <c r="H18" i="15" s="1"/>
  <c r="I18" i="15" s="1"/>
  <c r="F21" i="36"/>
  <c r="C673" i="24"/>
  <c r="C680" i="24"/>
  <c r="C25" i="15"/>
  <c r="G25" i="15" s="1"/>
  <c r="F53" i="36"/>
  <c r="C697" i="24"/>
  <c r="I117" i="36"/>
  <c r="C42" i="15"/>
  <c r="G42" i="15" s="1"/>
  <c r="H42" i="15" s="1"/>
  <c r="I42" i="15" s="1"/>
  <c r="H53" i="36"/>
  <c r="C682" i="24"/>
  <c r="C27" i="15"/>
  <c r="G27" i="15" s="1"/>
  <c r="C17" i="15"/>
  <c r="G17" i="15" s="1"/>
  <c r="H17" i="15" s="1"/>
  <c r="I17" i="15" s="1"/>
  <c r="E21" i="36"/>
  <c r="C672" i="24"/>
  <c r="C706" i="24"/>
  <c r="C51" i="15"/>
  <c r="G51" i="15" s="1"/>
  <c r="D181" i="36"/>
  <c r="C67" i="15"/>
  <c r="G67" i="15" s="1"/>
  <c r="C635" i="24"/>
  <c r="F245" i="36"/>
  <c r="C638" i="24"/>
  <c r="C72" i="15"/>
  <c r="G72" i="15" s="1"/>
  <c r="D277" i="36"/>
  <c r="C48" i="15"/>
  <c r="G48" i="15" s="1"/>
  <c r="H48" i="15" s="1"/>
  <c r="I48" i="15" s="1"/>
  <c r="H149" i="36"/>
  <c r="C703" i="24"/>
  <c r="C713" i="24"/>
  <c r="C58" i="15"/>
  <c r="G58" i="15" s="1"/>
  <c r="D213" i="36"/>
  <c r="C52" i="15"/>
  <c r="G52" i="15" s="1"/>
  <c r="C707" i="24"/>
  <c r="E181" i="36"/>
  <c r="I245" i="36"/>
  <c r="C70" i="15"/>
  <c r="G70" i="15" s="1"/>
  <c r="C631" i="24"/>
  <c r="H21" i="36"/>
  <c r="C675" i="24"/>
  <c r="C20" i="15"/>
  <c r="G20" i="15" s="1"/>
  <c r="H20" i="15" s="1"/>
  <c r="I20" i="15" s="1"/>
  <c r="C678" i="24"/>
  <c r="C23" i="15"/>
  <c r="G23" i="15" s="1"/>
  <c r="D53" i="36"/>
  <c r="C41" i="15"/>
  <c r="G41" i="15" s="1"/>
  <c r="H41" i="15" s="1"/>
  <c r="I41" i="15" s="1"/>
  <c r="C696" i="24"/>
  <c r="H117" i="36"/>
  <c r="C692" i="24"/>
  <c r="C37" i="15"/>
  <c r="D117" i="36"/>
  <c r="C624" i="24"/>
  <c r="C92" i="15"/>
  <c r="G92" i="15" s="1"/>
  <c r="C373" i="36"/>
  <c r="C34" i="15"/>
  <c r="G34" i="15" s="1"/>
  <c r="C689" i="24"/>
  <c r="H85" i="36"/>
  <c r="C30" i="15"/>
  <c r="G30" i="15" s="1"/>
  <c r="H30" i="15" s="1"/>
  <c r="I30" i="15" s="1"/>
  <c r="C685" i="24"/>
  <c r="D85" i="36"/>
  <c r="C646" i="24"/>
  <c r="C88" i="15"/>
  <c r="G88" i="15" s="1"/>
  <c r="F341" i="36"/>
  <c r="C71" i="15"/>
  <c r="G71" i="15" s="1"/>
  <c r="C620" i="24"/>
  <c r="C277" i="36"/>
  <c r="G45" i="15"/>
  <c r="H45" i="15" s="1"/>
  <c r="I45" i="15" s="1"/>
  <c r="I21" i="36"/>
  <c r="C21" i="15"/>
  <c r="G21" i="15" s="1"/>
  <c r="C676" i="24"/>
  <c r="C85" i="36"/>
  <c r="C684" i="24"/>
  <c r="C29" i="15"/>
  <c r="E85" i="36"/>
  <c r="C31" i="15"/>
  <c r="G31" i="15" s="1"/>
  <c r="C686" i="24"/>
  <c r="C32" i="15"/>
  <c r="G32" i="15" s="1"/>
  <c r="C687" i="24"/>
  <c r="F85" i="36"/>
  <c r="C117" i="36"/>
  <c r="C691" i="24"/>
  <c r="C36" i="15"/>
  <c r="C626" i="24"/>
  <c r="C68" i="15"/>
  <c r="G68" i="15" s="1"/>
  <c r="G245" i="36"/>
  <c r="E53" i="36"/>
  <c r="C679" i="24"/>
  <c r="C24" i="15"/>
  <c r="G24" i="15" s="1"/>
  <c r="C44" i="15"/>
  <c r="G44" i="15" s="1"/>
  <c r="H44" i="15" s="1"/>
  <c r="I44" i="15" s="1"/>
  <c r="C699" i="24"/>
  <c r="D149" i="36"/>
  <c r="C19" i="15"/>
  <c r="G19" i="15" s="1"/>
  <c r="G21" i="36"/>
  <c r="C674" i="24"/>
  <c r="G277" i="36"/>
  <c r="C75" i="15"/>
  <c r="G75" i="15" s="1"/>
  <c r="C637" i="24"/>
  <c r="C648" i="24"/>
  <c r="C90" i="15"/>
  <c r="G90" i="15" s="1"/>
  <c r="H341" i="36"/>
  <c r="H181" i="36"/>
  <c r="C55" i="15"/>
  <c r="G55" i="15" s="1"/>
  <c r="C710" i="24"/>
  <c r="C17" i="36"/>
  <c r="CE69" i="24"/>
  <c r="I369" i="36" s="1"/>
  <c r="M2" i="31"/>
  <c r="C87" i="24"/>
  <c r="C38" i="15"/>
  <c r="E117" i="36"/>
  <c r="C693" i="24"/>
  <c r="C683" i="24"/>
  <c r="C28" i="15"/>
  <c r="I53" i="36"/>
  <c r="C76" i="15"/>
  <c r="G76" i="15" s="1"/>
  <c r="C639" i="24"/>
  <c r="H277" i="36"/>
  <c r="C702" i="24"/>
  <c r="G149" i="36"/>
  <c r="C47" i="15"/>
  <c r="G47" i="15" s="1"/>
  <c r="H47" i="15" s="1"/>
  <c r="I47" i="15" s="1"/>
  <c r="F117" i="36"/>
  <c r="C39" i="15"/>
  <c r="G39" i="15" s="1"/>
  <c r="H39" i="15" s="1"/>
  <c r="I39" i="15" s="1"/>
  <c r="C694" i="24"/>
  <c r="C87" i="15"/>
  <c r="G87" i="15" s="1"/>
  <c r="D21" i="36"/>
  <c r="C671" i="24"/>
  <c r="C16" i="15"/>
  <c r="G16" i="15" s="1"/>
  <c r="C74" i="15"/>
  <c r="G74" i="15" s="1"/>
  <c r="F277" i="36"/>
  <c r="C619" i="24"/>
  <c r="C53" i="36"/>
  <c r="C22" i="15"/>
  <c r="G22" i="15" s="1"/>
  <c r="H22" i="15" s="1"/>
  <c r="I22" i="15" s="1"/>
  <c r="C677" i="24"/>
  <c r="C630" i="24"/>
  <c r="C245" i="36"/>
  <c r="C64" i="15"/>
  <c r="G64" i="15" s="1"/>
  <c r="C57" i="15"/>
  <c r="G57" i="15" s="1"/>
  <c r="C712" i="24"/>
  <c r="C213" i="36"/>
  <c r="C618" i="24"/>
  <c r="H213" i="36"/>
  <c r="C62" i="15"/>
  <c r="G53" i="36"/>
  <c r="C26" i="15"/>
  <c r="G26" i="15" s="1"/>
  <c r="H26" i="15" s="1"/>
  <c r="I26" i="15" s="1"/>
  <c r="C681" i="24"/>
  <c r="E213" i="36"/>
  <c r="C59" i="15"/>
  <c r="G59" i="15" s="1"/>
  <c r="C714" i="24"/>
  <c r="F149" i="36"/>
  <c r="C46" i="15"/>
  <c r="G46" i="15" s="1"/>
  <c r="C701" i="24"/>
  <c r="H69" i="15"/>
  <c r="I69" i="15" s="1"/>
  <c r="G54" i="15"/>
  <c r="H54" i="15" s="1"/>
  <c r="I54" i="15" s="1"/>
  <c r="D712" i="24"/>
  <c r="D704" i="24"/>
  <c r="D696" i="24"/>
  <c r="D688" i="24"/>
  <c r="D680" i="24"/>
  <c r="D672" i="24"/>
  <c r="D649" i="24"/>
  <c r="D648" i="24"/>
  <c r="D647" i="24"/>
  <c r="D631" i="24"/>
  <c r="D628" i="24"/>
  <c r="D623" i="24"/>
  <c r="D619" i="24"/>
  <c r="D718" i="24"/>
  <c r="D709" i="24"/>
  <c r="D701" i="24"/>
  <c r="D693" i="24"/>
  <c r="D685" i="24"/>
  <c r="D677" i="24"/>
  <c r="D714" i="24"/>
  <c r="D706" i="24"/>
  <c r="D698" i="24"/>
  <c r="D690" i="24"/>
  <c r="D711" i="24"/>
  <c r="D703" i="24"/>
  <c r="D695" i="24"/>
  <c r="D687" i="24"/>
  <c r="D679" i="24"/>
  <c r="D708" i="24"/>
  <c r="D700" i="24"/>
  <c r="D692" i="24"/>
  <c r="D684" i="24"/>
  <c r="D676" i="24"/>
  <c r="D713" i="24"/>
  <c r="D705" i="24"/>
  <c r="D697" i="24"/>
  <c r="D689" i="24"/>
  <c r="D681" i="24"/>
  <c r="D710" i="24"/>
  <c r="D702" i="24"/>
  <c r="D694" i="24"/>
  <c r="D686" i="24"/>
  <c r="D678" i="24"/>
  <c r="D707" i="24"/>
  <c r="D683" i="24"/>
  <c r="D644" i="24"/>
  <c r="D636" i="24"/>
  <c r="D630" i="24"/>
  <c r="D626" i="24"/>
  <c r="D622" i="24"/>
  <c r="D645" i="24"/>
  <c r="D637" i="24"/>
  <c r="D671" i="24"/>
  <c r="D646" i="24"/>
  <c r="D638" i="24"/>
  <c r="D621" i="24"/>
  <c r="D699" i="24"/>
  <c r="D682" i="24"/>
  <c r="D639" i="24"/>
  <c r="D625" i="24"/>
  <c r="D670" i="24"/>
  <c r="D640" i="24"/>
  <c r="D632" i="24"/>
  <c r="D629" i="24"/>
  <c r="D620" i="24"/>
  <c r="D715" i="24"/>
  <c r="D675" i="24"/>
  <c r="D674" i="24"/>
  <c r="D641" i="24"/>
  <c r="D633" i="24"/>
  <c r="D627" i="24"/>
  <c r="D624" i="24"/>
  <c r="D691" i="24"/>
  <c r="D642" i="24"/>
  <c r="D634" i="24"/>
  <c r="D673" i="24"/>
  <c r="D635" i="24"/>
  <c r="D618" i="24"/>
  <c r="D643" i="24"/>
  <c r="C168" i="8"/>
  <c r="D423" i="24"/>
  <c r="E715" i="34"/>
  <c r="F624" i="34"/>
  <c r="C650" i="24" l="1"/>
  <c r="M718" i="24" s="1"/>
  <c r="G28" i="15"/>
  <c r="H28" i="15" s="1"/>
  <c r="I28" i="15" s="1"/>
  <c r="G29" i="15"/>
  <c r="H29" i="15" s="1"/>
  <c r="I29" i="15" s="1"/>
  <c r="G38" i="15"/>
  <c r="H38" i="15" s="1"/>
  <c r="I38" i="15" s="1"/>
  <c r="C670" i="24"/>
  <c r="C717" i="24" s="1"/>
  <c r="C21" i="36"/>
  <c r="C15" i="15"/>
  <c r="G15" i="15" s="1"/>
  <c r="H15" i="15" s="1"/>
  <c r="I15" i="15" s="1"/>
  <c r="CE87" i="24"/>
  <c r="G36" i="15"/>
  <c r="H36" i="15" s="1"/>
  <c r="I36" i="15" s="1"/>
  <c r="G37" i="15"/>
  <c r="H37" i="15" s="1"/>
  <c r="I37" i="15" s="1"/>
  <c r="F709" i="34"/>
  <c r="F701" i="34"/>
  <c r="F711" i="34"/>
  <c r="F703" i="34"/>
  <c r="F708" i="34"/>
  <c r="F700" i="34"/>
  <c r="F713" i="34"/>
  <c r="F705" i="34"/>
  <c r="F712" i="34"/>
  <c r="F704" i="34"/>
  <c r="F710" i="34"/>
  <c r="F694" i="34"/>
  <c r="F686" i="34"/>
  <c r="F678" i="34"/>
  <c r="F670" i="34"/>
  <c r="F647" i="34"/>
  <c r="F646" i="34"/>
  <c r="F645" i="34"/>
  <c r="F629" i="34"/>
  <c r="F626" i="34"/>
  <c r="F697" i="34"/>
  <c r="F691" i="34"/>
  <c r="F683" i="34"/>
  <c r="F675" i="34"/>
  <c r="F716" i="34"/>
  <c r="F688" i="34"/>
  <c r="F680" i="34"/>
  <c r="F672" i="34"/>
  <c r="F706" i="34"/>
  <c r="F698" i="34"/>
  <c r="F696" i="34"/>
  <c r="F693" i="34"/>
  <c r="F690" i="34"/>
  <c r="F682" i="34"/>
  <c r="F674" i="34"/>
  <c r="F695" i="34"/>
  <c r="F692" i="34"/>
  <c r="F685" i="34"/>
  <c r="F677" i="34"/>
  <c r="F668" i="34"/>
  <c r="F641" i="34"/>
  <c r="F637" i="34"/>
  <c r="F633" i="34"/>
  <c r="F681" i="34"/>
  <c r="F673" i="34"/>
  <c r="F669" i="34"/>
  <c r="F707" i="34"/>
  <c r="F699" i="34"/>
  <c r="F689" i="34"/>
  <c r="F642" i="34"/>
  <c r="F638" i="34"/>
  <c r="F634" i="34"/>
  <c r="F630" i="34"/>
  <c r="F702" i="34"/>
  <c r="F628" i="34"/>
  <c r="F687" i="34"/>
  <c r="F679" i="34"/>
  <c r="F671" i="34"/>
  <c r="F643" i="34"/>
  <c r="F639" i="34"/>
  <c r="F635" i="34"/>
  <c r="F631" i="34"/>
  <c r="F625" i="34"/>
  <c r="F644" i="34"/>
  <c r="F640" i="34"/>
  <c r="F636" i="34"/>
  <c r="F684" i="34"/>
  <c r="F632" i="34"/>
  <c r="F627" i="34"/>
  <c r="F676" i="34"/>
  <c r="C172" i="8"/>
  <c r="D426" i="24"/>
  <c r="C177" i="8" s="1"/>
  <c r="D717" i="24"/>
  <c r="E625" i="24"/>
  <c r="E614" i="24" l="1"/>
  <c r="E646" i="24" s="1"/>
  <c r="C718" i="24"/>
  <c r="I373" i="36"/>
  <c r="E718" i="24"/>
  <c r="E693" i="24"/>
  <c r="E677" i="24"/>
  <c r="E641" i="24"/>
  <c r="E635" i="24"/>
  <c r="E632" i="24"/>
  <c r="E626" i="24"/>
  <c r="F626" i="24" s="1"/>
  <c r="F690" i="24" s="1"/>
  <c r="E698" i="24"/>
  <c r="E682" i="24"/>
  <c r="E711" i="24"/>
  <c r="E703" i="24"/>
  <c r="E695" i="24"/>
  <c r="E708" i="24"/>
  <c r="E692" i="24"/>
  <c r="E684" i="24"/>
  <c r="E713" i="24"/>
  <c r="E705" i="24"/>
  <c r="E697" i="24"/>
  <c r="E689" i="24"/>
  <c r="E681" i="24"/>
  <c r="E710" i="24"/>
  <c r="E702" i="24"/>
  <c r="E694" i="24"/>
  <c r="E686" i="24"/>
  <c r="E715" i="24"/>
  <c r="E707" i="24"/>
  <c r="E699" i="24"/>
  <c r="E691" i="24"/>
  <c r="E683" i="24"/>
  <c r="E680" i="24"/>
  <c r="E672" i="24"/>
  <c r="E628" i="24"/>
  <c r="E712" i="24"/>
  <c r="E671" i="24"/>
  <c r="E688" i="24"/>
  <c r="E647" i="24"/>
  <c r="E631" i="24"/>
  <c r="E679" i="24"/>
  <c r="E670" i="24"/>
  <c r="E648" i="24"/>
  <c r="E629" i="24"/>
  <c r="E704" i="24"/>
  <c r="E675" i="24"/>
  <c r="E674" i="24"/>
  <c r="E649" i="24"/>
  <c r="E627" i="24"/>
  <c r="E687" i="24"/>
  <c r="E678" i="24"/>
  <c r="E673" i="24"/>
  <c r="E630" i="24"/>
  <c r="E696" i="24"/>
  <c r="F715" i="34"/>
  <c r="G625" i="34"/>
  <c r="E685" i="24" l="1"/>
  <c r="E701" i="24"/>
  <c r="E633" i="24"/>
  <c r="F684" i="24"/>
  <c r="E636" i="24"/>
  <c r="F687" i="24"/>
  <c r="E634" i="24"/>
  <c r="F641" i="24"/>
  <c r="F648" i="24"/>
  <c r="F703" i="24"/>
  <c r="F629" i="24"/>
  <c r="F718" i="24"/>
  <c r="F701" i="24"/>
  <c r="F628" i="24"/>
  <c r="F681" i="24"/>
  <c r="E676" i="24"/>
  <c r="E690" i="24"/>
  <c r="E638" i="24"/>
  <c r="F630" i="24"/>
  <c r="F689" i="24"/>
  <c r="E700" i="24"/>
  <c r="E714" i="24"/>
  <c r="E639" i="24"/>
  <c r="E709" i="24"/>
  <c r="E640" i="24"/>
  <c r="E642" i="24"/>
  <c r="F688" i="24"/>
  <c r="F696" i="24"/>
  <c r="F633" i="24"/>
  <c r="F678" i="24"/>
  <c r="F644" i="24"/>
  <c r="F709" i="24"/>
  <c r="F639" i="24"/>
  <c r="F680" i="24"/>
  <c r="F686" i="24"/>
  <c r="F695" i="24"/>
  <c r="F635" i="24"/>
  <c r="F627" i="24"/>
  <c r="G627" i="24" s="1"/>
  <c r="F631" i="24"/>
  <c r="F704" i="24"/>
  <c r="F697" i="24"/>
  <c r="F698" i="24"/>
  <c r="E643" i="24"/>
  <c r="F643" i="24"/>
  <c r="F632" i="24"/>
  <c r="F638" i="24"/>
  <c r="F699" i="24"/>
  <c r="F705" i="24"/>
  <c r="F706" i="24"/>
  <c r="E644" i="24"/>
  <c r="F676" i="24"/>
  <c r="F675" i="24"/>
  <c r="F646" i="24"/>
  <c r="F707" i="24"/>
  <c r="F713" i="24"/>
  <c r="F714" i="24"/>
  <c r="E706" i="24"/>
  <c r="E637" i="24"/>
  <c r="E645" i="24"/>
  <c r="F711" i="24"/>
  <c r="F634" i="24"/>
  <c r="F693" i="24"/>
  <c r="F647" i="24"/>
  <c r="F715" i="24"/>
  <c r="F679" i="24"/>
  <c r="F672" i="24"/>
  <c r="F642" i="24"/>
  <c r="F640" i="24"/>
  <c r="F677" i="24"/>
  <c r="F645" i="24"/>
  <c r="F683" i="24"/>
  <c r="F702" i="24"/>
  <c r="F700" i="24"/>
  <c r="F682" i="24"/>
  <c r="F670" i="24"/>
  <c r="F637" i="24"/>
  <c r="F712" i="24"/>
  <c r="F694" i="24"/>
  <c r="F692" i="24"/>
  <c r="F674" i="24"/>
  <c r="F636" i="24"/>
  <c r="F673" i="24"/>
  <c r="F649" i="24"/>
  <c r="F685" i="24"/>
  <c r="F671" i="24"/>
  <c r="F691" i="24"/>
  <c r="F710" i="24"/>
  <c r="F708" i="24"/>
  <c r="G706" i="34"/>
  <c r="G698" i="34"/>
  <c r="G708" i="34"/>
  <c r="G700" i="34"/>
  <c r="G713" i="34"/>
  <c r="G705" i="34"/>
  <c r="G697" i="34"/>
  <c r="G710" i="34"/>
  <c r="G702" i="34"/>
  <c r="G709" i="34"/>
  <c r="G701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16" i="34"/>
  <c r="G688" i="34"/>
  <c r="G680" i="34"/>
  <c r="G672" i="34"/>
  <c r="G703" i="34"/>
  <c r="G696" i="34"/>
  <c r="G693" i="34"/>
  <c r="G685" i="34"/>
  <c r="G677" i="34"/>
  <c r="G669" i="34"/>
  <c r="G627" i="34"/>
  <c r="G690" i="34"/>
  <c r="G711" i="34"/>
  <c r="G695" i="34"/>
  <c r="G687" i="34"/>
  <c r="G679" i="34"/>
  <c r="G671" i="34"/>
  <c r="G704" i="34"/>
  <c r="G699" i="34"/>
  <c r="G692" i="34"/>
  <c r="G668" i="34"/>
  <c r="G629" i="34"/>
  <c r="G712" i="34"/>
  <c r="G681" i="34"/>
  <c r="G673" i="34"/>
  <c r="G645" i="34"/>
  <c r="G707" i="34"/>
  <c r="G694" i="34"/>
  <c r="G689" i="34"/>
  <c r="G626" i="34"/>
  <c r="G682" i="34"/>
  <c r="G674" i="34"/>
  <c r="G628" i="34"/>
  <c r="G686" i="34"/>
  <c r="G678" i="34"/>
  <c r="G670" i="34"/>
  <c r="G646" i="34"/>
  <c r="G684" i="34"/>
  <c r="G647" i="34"/>
  <c r="G676" i="34"/>
  <c r="E717" i="24" l="1"/>
  <c r="G711" i="24"/>
  <c r="G713" i="24"/>
  <c r="G642" i="24"/>
  <c r="G714" i="24"/>
  <c r="G682" i="24"/>
  <c r="G634" i="24"/>
  <c r="G632" i="24"/>
  <c r="G675" i="24"/>
  <c r="G693" i="24"/>
  <c r="F717" i="24"/>
  <c r="G698" i="24"/>
  <c r="G679" i="24"/>
  <c r="G631" i="24"/>
  <c r="G688" i="24"/>
  <c r="G630" i="24"/>
  <c r="G686" i="24"/>
  <c r="G638" i="24"/>
  <c r="G649" i="24"/>
  <c r="G707" i="24"/>
  <c r="G633" i="24"/>
  <c r="G699" i="24"/>
  <c r="G701" i="24"/>
  <c r="G683" i="24"/>
  <c r="G697" i="24"/>
  <c r="G648" i="24"/>
  <c r="G702" i="24"/>
  <c r="G708" i="24"/>
  <c r="G629" i="24"/>
  <c r="G715" i="24"/>
  <c r="G685" i="24"/>
  <c r="G635" i="24"/>
  <c r="G637" i="24"/>
  <c r="G684" i="24"/>
  <c r="G692" i="24"/>
  <c r="G710" i="24"/>
  <c r="G647" i="24"/>
  <c r="G645" i="24"/>
  <c r="G712" i="24"/>
  <c r="G695" i="24"/>
  <c r="G640" i="24"/>
  <c r="G639" i="24"/>
  <c r="G644" i="24"/>
  <c r="G674" i="24"/>
  <c r="G709" i="24"/>
  <c r="G677" i="24"/>
  <c r="G676" i="24"/>
  <c r="G718" i="24"/>
  <c r="G680" i="24"/>
  <c r="G696" i="24"/>
  <c r="G690" i="24"/>
  <c r="G687" i="24"/>
  <c r="G694" i="24"/>
  <c r="G691" i="24"/>
  <c r="G672" i="24"/>
  <c r="G646" i="24"/>
  <c r="G705" i="24"/>
  <c r="G704" i="24"/>
  <c r="G641" i="24"/>
  <c r="G643" i="24"/>
  <c r="G628" i="24"/>
  <c r="G703" i="24"/>
  <c r="G700" i="24"/>
  <c r="G673" i="24"/>
  <c r="G689" i="24"/>
  <c r="G671" i="24"/>
  <c r="G678" i="24"/>
  <c r="G670" i="24"/>
  <c r="G706" i="24"/>
  <c r="G681" i="24"/>
  <c r="G636" i="24"/>
  <c r="H628" i="34"/>
  <c r="G715" i="34"/>
  <c r="G717" i="24" l="1"/>
  <c r="H630" i="24"/>
  <c r="H711" i="34"/>
  <c r="H703" i="34"/>
  <c r="H713" i="34"/>
  <c r="H705" i="34"/>
  <c r="H710" i="34"/>
  <c r="H702" i="34"/>
  <c r="H716" i="34"/>
  <c r="H707" i="34"/>
  <c r="H706" i="34"/>
  <c r="H698" i="34"/>
  <c r="H700" i="34"/>
  <c r="H697" i="34"/>
  <c r="H688" i="34"/>
  <c r="H680" i="34"/>
  <c r="H672" i="34"/>
  <c r="H696" i="34"/>
  <c r="H693" i="34"/>
  <c r="H685" i="34"/>
  <c r="H677" i="34"/>
  <c r="H708" i="34"/>
  <c r="H690" i="34"/>
  <c r="H682" i="34"/>
  <c r="H674" i="34"/>
  <c r="H701" i="34"/>
  <c r="H695" i="34"/>
  <c r="H704" i="34"/>
  <c r="H699" i="34"/>
  <c r="H692" i="34"/>
  <c r="H684" i="34"/>
  <c r="H676" i="34"/>
  <c r="H668" i="34"/>
  <c r="H709" i="34"/>
  <c r="H689" i="34"/>
  <c r="H712" i="34"/>
  <c r="H681" i="34"/>
  <c r="H673" i="34"/>
  <c r="H645" i="34"/>
  <c r="H641" i="34"/>
  <c r="H637" i="34"/>
  <c r="H633" i="34"/>
  <c r="H694" i="34"/>
  <c r="H669" i="34"/>
  <c r="H642" i="34"/>
  <c r="H638" i="34"/>
  <c r="H634" i="34"/>
  <c r="H630" i="34"/>
  <c r="H686" i="34"/>
  <c r="H678" i="34"/>
  <c r="H670" i="34"/>
  <c r="H646" i="34"/>
  <c r="H691" i="34"/>
  <c r="H687" i="34"/>
  <c r="H679" i="34"/>
  <c r="H671" i="34"/>
  <c r="H643" i="34"/>
  <c r="H639" i="34"/>
  <c r="H635" i="34"/>
  <c r="H631" i="34"/>
  <c r="H683" i="34"/>
  <c r="H675" i="34"/>
  <c r="H644" i="34"/>
  <c r="H640" i="34"/>
  <c r="H647" i="34"/>
  <c r="H636" i="34"/>
  <c r="H629" i="34"/>
  <c r="H632" i="34"/>
  <c r="H711" i="24" l="1"/>
  <c r="H679" i="24"/>
  <c r="H648" i="24"/>
  <c r="H641" i="24"/>
  <c r="H706" i="24"/>
  <c r="H636" i="24"/>
  <c r="H686" i="24"/>
  <c r="H690" i="24"/>
  <c r="H687" i="24"/>
  <c r="H643" i="24"/>
  <c r="H635" i="24"/>
  <c r="H703" i="24"/>
  <c r="H677" i="24"/>
  <c r="H697" i="24"/>
  <c r="H700" i="24"/>
  <c r="H640" i="24"/>
  <c r="H692" i="24"/>
  <c r="H674" i="24"/>
  <c r="H683" i="24"/>
  <c r="H680" i="24"/>
  <c r="H644" i="24"/>
  <c r="H710" i="24"/>
  <c r="H676" i="24"/>
  <c r="H634" i="24"/>
  <c r="H698" i="24"/>
  <c r="H671" i="24"/>
  <c r="H712" i="24"/>
  <c r="H696" i="24"/>
  <c r="H681" i="24"/>
  <c r="H689" i="24"/>
  <c r="H701" i="24"/>
  <c r="H704" i="24"/>
  <c r="H707" i="24"/>
  <c r="H673" i="24"/>
  <c r="H695" i="24"/>
  <c r="H685" i="24"/>
  <c r="H688" i="24"/>
  <c r="H672" i="24"/>
  <c r="H645" i="24"/>
  <c r="H637" i="24"/>
  <c r="H647" i="24"/>
  <c r="H638" i="24"/>
  <c r="H633" i="24"/>
  <c r="H699" i="24"/>
  <c r="H632" i="24"/>
  <c r="H642" i="24"/>
  <c r="H684" i="24"/>
  <c r="H713" i="24"/>
  <c r="H678" i="24"/>
  <c r="H631" i="24"/>
  <c r="H702" i="24"/>
  <c r="H715" i="24"/>
  <c r="H646" i="24"/>
  <c r="H708" i="24"/>
  <c r="H675" i="24"/>
  <c r="H694" i="24"/>
  <c r="H705" i="24"/>
  <c r="H649" i="24"/>
  <c r="H693" i="24"/>
  <c r="H714" i="24"/>
  <c r="H709" i="24"/>
  <c r="H691" i="24"/>
  <c r="H670" i="24"/>
  <c r="H639" i="24"/>
  <c r="H682" i="24"/>
  <c r="H718" i="24"/>
  <c r="H715" i="34"/>
  <c r="I629" i="34"/>
  <c r="H717" i="24" l="1"/>
  <c r="I631" i="24"/>
  <c r="I708" i="34"/>
  <c r="I700" i="34"/>
  <c r="I710" i="34"/>
  <c r="I702" i="34"/>
  <c r="I716" i="34"/>
  <c r="I707" i="34"/>
  <c r="I699" i="34"/>
  <c r="I712" i="34"/>
  <c r="I704" i="34"/>
  <c r="I711" i="34"/>
  <c r="I703" i="34"/>
  <c r="I696" i="34"/>
  <c r="I693" i="34"/>
  <c r="I685" i="34"/>
  <c r="I677" i="34"/>
  <c r="I669" i="34"/>
  <c r="I713" i="34"/>
  <c r="I690" i="34"/>
  <c r="I682" i="34"/>
  <c r="I674" i="34"/>
  <c r="I706" i="34"/>
  <c r="I701" i="34"/>
  <c r="I698" i="34"/>
  <c r="I695" i="34"/>
  <c r="I687" i="34"/>
  <c r="I679" i="34"/>
  <c r="I671" i="34"/>
  <c r="I692" i="34"/>
  <c r="I709" i="34"/>
  <c r="I689" i="34"/>
  <c r="I681" i="34"/>
  <c r="I673" i="34"/>
  <c r="I694" i="34"/>
  <c r="I642" i="34"/>
  <c r="I638" i="34"/>
  <c r="I634" i="34"/>
  <c r="I630" i="34"/>
  <c r="I686" i="34"/>
  <c r="I678" i="34"/>
  <c r="I670" i="34"/>
  <c r="I646" i="34"/>
  <c r="I691" i="34"/>
  <c r="I643" i="34"/>
  <c r="I639" i="34"/>
  <c r="I635" i="34"/>
  <c r="I631" i="34"/>
  <c r="I683" i="34"/>
  <c r="I675" i="34"/>
  <c r="I684" i="34"/>
  <c r="I676" i="34"/>
  <c r="I647" i="34"/>
  <c r="I644" i="34"/>
  <c r="I640" i="34"/>
  <c r="I636" i="34"/>
  <c r="I632" i="34"/>
  <c r="I705" i="34"/>
  <c r="I668" i="34"/>
  <c r="I637" i="34"/>
  <c r="I633" i="34"/>
  <c r="I697" i="34"/>
  <c r="I688" i="34"/>
  <c r="I680" i="34"/>
  <c r="I672" i="34"/>
  <c r="I641" i="34"/>
  <c r="I645" i="34"/>
  <c r="I645" i="24" l="1"/>
  <c r="I637" i="24"/>
  <c r="I703" i="24"/>
  <c r="I641" i="24"/>
  <c r="I714" i="24"/>
  <c r="I715" i="24"/>
  <c r="I640" i="24"/>
  <c r="I636" i="24"/>
  <c r="I632" i="24"/>
  <c r="I646" i="24"/>
  <c r="I685" i="24"/>
  <c r="I683" i="24"/>
  <c r="I670" i="24"/>
  <c r="I674" i="24"/>
  <c r="I684" i="24"/>
  <c r="I687" i="24"/>
  <c r="I680" i="24"/>
  <c r="I676" i="24"/>
  <c r="I638" i="24"/>
  <c r="I634" i="24"/>
  <c r="I635" i="24"/>
  <c r="I642" i="24"/>
  <c r="I710" i="24"/>
  <c r="I702" i="24"/>
  <c r="I708" i="24"/>
  <c r="I692" i="24"/>
  <c r="I671" i="24"/>
  <c r="I633" i="24"/>
  <c r="I706" i="24"/>
  <c r="I681" i="24"/>
  <c r="I699" i="24"/>
  <c r="I677" i="24"/>
  <c r="I643" i="24"/>
  <c r="I673" i="24"/>
  <c r="I691" i="24"/>
  <c r="I712" i="24"/>
  <c r="I648" i="24"/>
  <c r="I705" i="24"/>
  <c r="I690" i="24"/>
  <c r="I672" i="24"/>
  <c r="I679" i="24"/>
  <c r="I707" i="24"/>
  <c r="I678" i="24"/>
  <c r="I689" i="24"/>
  <c r="I701" i="24"/>
  <c r="I693" i="24"/>
  <c r="I713" i="24"/>
  <c r="I686" i="24"/>
  <c r="I639" i="24"/>
  <c r="I647" i="24"/>
  <c r="I675" i="24"/>
  <c r="I718" i="24"/>
  <c r="I700" i="24"/>
  <c r="I695" i="24"/>
  <c r="I682" i="24"/>
  <c r="I711" i="24"/>
  <c r="I694" i="24"/>
  <c r="I696" i="24"/>
  <c r="I697" i="24"/>
  <c r="I709" i="24"/>
  <c r="I644" i="24"/>
  <c r="I698" i="24"/>
  <c r="I704" i="24"/>
  <c r="I649" i="24"/>
  <c r="I688" i="24"/>
  <c r="I715" i="34"/>
  <c r="J630" i="34"/>
  <c r="I717" i="24" l="1"/>
  <c r="J632" i="24"/>
  <c r="J713" i="34"/>
  <c r="J705" i="34"/>
  <c r="J697" i="34"/>
  <c r="J716" i="34"/>
  <c r="J707" i="34"/>
  <c r="J699" i="34"/>
  <c r="J712" i="34"/>
  <c r="J704" i="34"/>
  <c r="J709" i="34"/>
  <c r="J701" i="34"/>
  <c r="J708" i="34"/>
  <c r="J700" i="34"/>
  <c r="J690" i="34"/>
  <c r="J682" i="34"/>
  <c r="J674" i="34"/>
  <c r="J706" i="34"/>
  <c r="J703" i="34"/>
  <c r="J698" i="34"/>
  <c r="J695" i="34"/>
  <c r="J687" i="34"/>
  <c r="J679" i="34"/>
  <c r="J671" i="34"/>
  <c r="J692" i="34"/>
  <c r="J684" i="34"/>
  <c r="J676" i="34"/>
  <c r="J668" i="34"/>
  <c r="J711" i="34"/>
  <c r="J689" i="34"/>
  <c r="J694" i="34"/>
  <c r="J686" i="34"/>
  <c r="J678" i="34"/>
  <c r="J670" i="34"/>
  <c r="J647" i="34"/>
  <c r="J646" i="34"/>
  <c r="J645" i="34"/>
  <c r="J702" i="34"/>
  <c r="J691" i="34"/>
  <c r="J685" i="34"/>
  <c r="J677" i="34"/>
  <c r="J669" i="34"/>
  <c r="J642" i="34"/>
  <c r="J638" i="34"/>
  <c r="J634" i="34"/>
  <c r="J696" i="34"/>
  <c r="J643" i="34"/>
  <c r="J639" i="34"/>
  <c r="J635" i="34"/>
  <c r="J631" i="34"/>
  <c r="J715" i="34" s="1"/>
  <c r="J683" i="34"/>
  <c r="J675" i="34"/>
  <c r="J644" i="34"/>
  <c r="J640" i="34"/>
  <c r="J636" i="34"/>
  <c r="J632" i="34"/>
  <c r="J710" i="34"/>
  <c r="J693" i="34"/>
  <c r="J633" i="34"/>
  <c r="J688" i="34"/>
  <c r="J681" i="34"/>
  <c r="J680" i="34"/>
  <c r="J673" i="34"/>
  <c r="J672" i="34"/>
  <c r="J637" i="34"/>
  <c r="J641" i="34"/>
  <c r="J639" i="24" l="1"/>
  <c r="J680" i="24"/>
  <c r="J713" i="24"/>
  <c r="J649" i="24"/>
  <c r="J647" i="24"/>
  <c r="J679" i="24"/>
  <c r="J691" i="24"/>
  <c r="J634" i="24"/>
  <c r="J678" i="24"/>
  <c r="J700" i="24"/>
  <c r="J640" i="24"/>
  <c r="J709" i="24"/>
  <c r="J712" i="24"/>
  <c r="J707" i="24"/>
  <c r="J682" i="24"/>
  <c r="J690" i="24"/>
  <c r="J693" i="24"/>
  <c r="J714" i="24"/>
  <c r="J648" i="24"/>
  <c r="J718" i="24"/>
  <c r="J698" i="24"/>
  <c r="J686" i="24"/>
  <c r="J670" i="24"/>
  <c r="J715" i="24"/>
  <c r="J633" i="24"/>
  <c r="J675" i="24"/>
  <c r="J696" i="24"/>
  <c r="J685" i="24"/>
  <c r="J688" i="24"/>
  <c r="J708" i="24"/>
  <c r="J677" i="24"/>
  <c r="J638" i="24"/>
  <c r="J645" i="24"/>
  <c r="J671" i="24"/>
  <c r="J704" i="24"/>
  <c r="J644" i="24"/>
  <c r="J703" i="24"/>
  <c r="J646" i="24"/>
  <c r="J705" i="24"/>
  <c r="J681" i="24"/>
  <c r="J637" i="24"/>
  <c r="J672" i="24"/>
  <c r="J674" i="24"/>
  <c r="J711" i="24"/>
  <c r="J643" i="24"/>
  <c r="J695" i="24"/>
  <c r="J706" i="24"/>
  <c r="J710" i="24"/>
  <c r="J694" i="24"/>
  <c r="J642" i="24"/>
  <c r="J673" i="24"/>
  <c r="J641" i="24"/>
  <c r="J702" i="24"/>
  <c r="J692" i="24"/>
  <c r="J684" i="24"/>
  <c r="J697" i="24"/>
  <c r="J689" i="24"/>
  <c r="J687" i="24"/>
  <c r="J699" i="24"/>
  <c r="J701" i="24"/>
  <c r="J636" i="24"/>
  <c r="J635" i="24"/>
  <c r="J676" i="24"/>
  <c r="J683" i="24"/>
  <c r="K644" i="34"/>
  <c r="L647" i="34"/>
  <c r="L649" i="24" l="1"/>
  <c r="J717" i="24"/>
  <c r="K646" i="24"/>
  <c r="L716" i="34"/>
  <c r="L707" i="34"/>
  <c r="L699" i="34"/>
  <c r="M699" i="34" s="1"/>
  <c r="L709" i="34"/>
  <c r="L701" i="34"/>
  <c r="L706" i="34"/>
  <c r="L698" i="34"/>
  <c r="L711" i="34"/>
  <c r="M711" i="34" s="1"/>
  <c r="L703" i="34"/>
  <c r="L710" i="34"/>
  <c r="L702" i="34"/>
  <c r="M702" i="34" s="1"/>
  <c r="L713" i="34"/>
  <c r="L708" i="34"/>
  <c r="M708" i="34" s="1"/>
  <c r="L692" i="34"/>
  <c r="M692" i="34" s="1"/>
  <c r="L684" i="34"/>
  <c r="M684" i="34" s="1"/>
  <c r="L676" i="34"/>
  <c r="M676" i="34" s="1"/>
  <c r="L668" i="34"/>
  <c r="L689" i="34"/>
  <c r="L681" i="34"/>
  <c r="L673" i="34"/>
  <c r="L694" i="34"/>
  <c r="L686" i="34"/>
  <c r="M686" i="34" s="1"/>
  <c r="L678" i="34"/>
  <c r="M678" i="34" s="1"/>
  <c r="L670" i="34"/>
  <c r="M670" i="34" s="1"/>
  <c r="L704" i="34"/>
  <c r="L691" i="34"/>
  <c r="L688" i="34"/>
  <c r="L680" i="34"/>
  <c r="L672" i="34"/>
  <c r="M672" i="34" s="1"/>
  <c r="L712" i="34"/>
  <c r="M712" i="34" s="1"/>
  <c r="L696" i="34"/>
  <c r="L693" i="34"/>
  <c r="M693" i="34" s="1"/>
  <c r="L700" i="34"/>
  <c r="L682" i="34"/>
  <c r="L674" i="34"/>
  <c r="L683" i="34"/>
  <c r="L675" i="34"/>
  <c r="L687" i="34"/>
  <c r="L679" i="34"/>
  <c r="L671" i="34"/>
  <c r="L695" i="34"/>
  <c r="L685" i="34"/>
  <c r="L697" i="34"/>
  <c r="M697" i="34" s="1"/>
  <c r="L677" i="34"/>
  <c r="L669" i="34"/>
  <c r="L690" i="34"/>
  <c r="L705" i="34"/>
  <c r="K710" i="34"/>
  <c r="K702" i="34"/>
  <c r="K712" i="34"/>
  <c r="K704" i="34"/>
  <c r="K709" i="34"/>
  <c r="K701" i="34"/>
  <c r="K706" i="34"/>
  <c r="K713" i="34"/>
  <c r="K705" i="34"/>
  <c r="K697" i="34"/>
  <c r="K716" i="34"/>
  <c r="K703" i="34"/>
  <c r="K698" i="34"/>
  <c r="K695" i="34"/>
  <c r="K687" i="34"/>
  <c r="K679" i="34"/>
  <c r="K671" i="34"/>
  <c r="K708" i="34"/>
  <c r="K692" i="34"/>
  <c r="K684" i="34"/>
  <c r="K676" i="34"/>
  <c r="K711" i="34"/>
  <c r="K689" i="34"/>
  <c r="K681" i="34"/>
  <c r="K673" i="34"/>
  <c r="K699" i="34"/>
  <c r="K694" i="34"/>
  <c r="K691" i="34"/>
  <c r="K683" i="34"/>
  <c r="K675" i="34"/>
  <c r="K707" i="34"/>
  <c r="K700" i="34"/>
  <c r="K696" i="34"/>
  <c r="K686" i="34"/>
  <c r="K678" i="34"/>
  <c r="K670" i="34"/>
  <c r="K682" i="34"/>
  <c r="K674" i="34"/>
  <c r="K693" i="34"/>
  <c r="K688" i="34"/>
  <c r="K680" i="34"/>
  <c r="K672" i="34"/>
  <c r="K685" i="34"/>
  <c r="K677" i="34"/>
  <c r="K669" i="34"/>
  <c r="K668" i="34"/>
  <c r="K690" i="34"/>
  <c r="L701" i="24" l="1"/>
  <c r="L693" i="24"/>
  <c r="L691" i="24"/>
  <c r="L670" i="24"/>
  <c r="L698" i="24"/>
  <c r="L700" i="24"/>
  <c r="L681" i="24"/>
  <c r="L689" i="24"/>
  <c r="L705" i="24"/>
  <c r="L673" i="24"/>
  <c r="L683" i="24"/>
  <c r="L711" i="24"/>
  <c r="L703" i="24"/>
  <c r="L718" i="24"/>
  <c r="L707" i="24"/>
  <c r="L675" i="24"/>
  <c r="L684" i="24"/>
  <c r="L672" i="24"/>
  <c r="L699" i="24"/>
  <c r="L686" i="24"/>
  <c r="L709" i="24"/>
  <c r="L694" i="24"/>
  <c r="L680" i="24"/>
  <c r="L704" i="24"/>
  <c r="L690" i="24"/>
  <c r="L702" i="24"/>
  <c r="L696" i="24"/>
  <c r="L688" i="24"/>
  <c r="L714" i="24"/>
  <c r="L706" i="24"/>
  <c r="L697" i="24"/>
  <c r="L713" i="24"/>
  <c r="L682" i="24"/>
  <c r="L674" i="24"/>
  <c r="L692" i="24"/>
  <c r="L671" i="24"/>
  <c r="L685" i="24"/>
  <c r="L677" i="24"/>
  <c r="L679" i="24"/>
  <c r="L708" i="24"/>
  <c r="L710" i="24"/>
  <c r="L676" i="24"/>
  <c r="L695" i="24"/>
  <c r="L687" i="24"/>
  <c r="L715" i="24"/>
  <c r="L712" i="24"/>
  <c r="L678" i="24"/>
  <c r="K698" i="24"/>
  <c r="K691" i="24"/>
  <c r="K709" i="24"/>
  <c r="K701" i="24"/>
  <c r="K695" i="24"/>
  <c r="K697" i="24"/>
  <c r="K705" i="24"/>
  <c r="M705" i="24" s="1"/>
  <c r="C183" i="36" s="1"/>
  <c r="K670" i="24"/>
  <c r="K682" i="24"/>
  <c r="M682" i="24" s="1"/>
  <c r="H55" i="36" s="1"/>
  <c r="K686" i="24"/>
  <c r="K715" i="24"/>
  <c r="K683" i="24"/>
  <c r="M683" i="24" s="1"/>
  <c r="I55" i="36" s="1"/>
  <c r="K708" i="24"/>
  <c r="K692" i="24"/>
  <c r="M692" i="24" s="1"/>
  <c r="D119" i="36" s="1"/>
  <c r="K711" i="24"/>
  <c r="M711" i="24" s="1"/>
  <c r="I183" i="36" s="1"/>
  <c r="K703" i="24"/>
  <c r="K672" i="24"/>
  <c r="M672" i="24" s="1"/>
  <c r="E23" i="36" s="1"/>
  <c r="K681" i="24"/>
  <c r="K700" i="24"/>
  <c r="K689" i="24"/>
  <c r="K688" i="24"/>
  <c r="M688" i="24" s="1"/>
  <c r="G87" i="36" s="1"/>
  <c r="K693" i="24"/>
  <c r="M693" i="24" s="1"/>
  <c r="K699" i="24"/>
  <c r="M699" i="24" s="1"/>
  <c r="D151" i="36" s="1"/>
  <c r="K678" i="24"/>
  <c r="M678" i="24" s="1"/>
  <c r="D55" i="36" s="1"/>
  <c r="K684" i="24"/>
  <c r="M684" i="24" s="1"/>
  <c r="C87" i="36" s="1"/>
  <c r="K713" i="24"/>
  <c r="K673" i="24"/>
  <c r="M673" i="24" s="1"/>
  <c r="F23" i="36" s="1"/>
  <c r="K696" i="24"/>
  <c r="M696" i="24" s="1"/>
  <c r="H119" i="36" s="1"/>
  <c r="K680" i="24"/>
  <c r="K718" i="24"/>
  <c r="K685" i="24"/>
  <c r="M685" i="24" s="1"/>
  <c r="D87" i="36" s="1"/>
  <c r="K702" i="24"/>
  <c r="M702" i="24" s="1"/>
  <c r="G151" i="36" s="1"/>
  <c r="K674" i="24"/>
  <c r="M674" i="24" s="1"/>
  <c r="G23" i="36" s="1"/>
  <c r="K704" i="24"/>
  <c r="K687" i="24"/>
  <c r="K694" i="24"/>
  <c r="K710" i="24"/>
  <c r="M710" i="24" s="1"/>
  <c r="H183" i="36" s="1"/>
  <c r="K690" i="24"/>
  <c r="M690" i="24" s="1"/>
  <c r="I87" i="36" s="1"/>
  <c r="K706" i="24"/>
  <c r="M706" i="24" s="1"/>
  <c r="D183" i="36" s="1"/>
  <c r="K675" i="24"/>
  <c r="K707" i="24"/>
  <c r="M707" i="24" s="1"/>
  <c r="E183" i="36" s="1"/>
  <c r="K677" i="24"/>
  <c r="K671" i="24"/>
  <c r="M671" i="24" s="1"/>
  <c r="D23" i="36" s="1"/>
  <c r="K679" i="24"/>
  <c r="K712" i="24"/>
  <c r="K714" i="24"/>
  <c r="M714" i="24" s="1"/>
  <c r="E215" i="36" s="1"/>
  <c r="K676" i="24"/>
  <c r="M676" i="24" s="1"/>
  <c r="I23" i="36" s="1"/>
  <c r="M679" i="34"/>
  <c r="M696" i="34"/>
  <c r="M698" i="34"/>
  <c r="M690" i="34"/>
  <c r="M706" i="34"/>
  <c r="M669" i="34"/>
  <c r="M675" i="34"/>
  <c r="M694" i="34"/>
  <c r="M701" i="34"/>
  <c r="M677" i="34"/>
  <c r="M683" i="34"/>
  <c r="M680" i="34"/>
  <c r="M673" i="34"/>
  <c r="M713" i="34"/>
  <c r="M709" i="34"/>
  <c r="M688" i="34"/>
  <c r="M681" i="34"/>
  <c r="M671" i="34"/>
  <c r="M685" i="34"/>
  <c r="M691" i="34"/>
  <c r="M689" i="34"/>
  <c r="M710" i="34"/>
  <c r="M707" i="34"/>
  <c r="M705" i="34"/>
  <c r="M687" i="34"/>
  <c r="K715" i="34"/>
  <c r="M674" i="34"/>
  <c r="M682" i="34"/>
  <c r="M695" i="34"/>
  <c r="M700" i="34"/>
  <c r="M704" i="34"/>
  <c r="L715" i="34"/>
  <c r="M668" i="34"/>
  <c r="M703" i="34"/>
  <c r="M695" i="24" l="1"/>
  <c r="M687" i="24"/>
  <c r="F87" i="36" s="1"/>
  <c r="M679" i="24"/>
  <c r="M686" i="24"/>
  <c r="E87" i="36" s="1"/>
  <c r="M691" i="24"/>
  <c r="C119" i="36" s="1"/>
  <c r="M698" i="24"/>
  <c r="C151" i="36" s="1"/>
  <c r="M712" i="24"/>
  <c r="C215" i="36" s="1"/>
  <c r="M694" i="24"/>
  <c r="F55" i="36" s="1"/>
  <c r="M677" i="24"/>
  <c r="C55" i="36" s="1"/>
  <c r="M703" i="24"/>
  <c r="H151" i="36" s="1"/>
  <c r="M700" i="24"/>
  <c r="E151" i="36" s="1"/>
  <c r="M715" i="24"/>
  <c r="F215" i="36" s="1"/>
  <c r="M709" i="24"/>
  <c r="G183" i="36" s="1"/>
  <c r="M701" i="24"/>
  <c r="F151" i="36" s="1"/>
  <c r="M675" i="24"/>
  <c r="H23" i="36" s="1"/>
  <c r="K717" i="24"/>
  <c r="M670" i="24"/>
  <c r="E55" i="36"/>
  <c r="E119" i="36"/>
  <c r="M697" i="24"/>
  <c r="I119" i="36" s="1"/>
  <c r="M680" i="24"/>
  <c r="M708" i="24"/>
  <c r="F183" i="36" s="1"/>
  <c r="G119" i="36"/>
  <c r="G55" i="36"/>
  <c r="L717" i="24"/>
  <c r="M689" i="24"/>
  <c r="H87" i="36" s="1"/>
  <c r="M704" i="24"/>
  <c r="I151" i="36" s="1"/>
  <c r="M713" i="24"/>
  <c r="D215" i="36" s="1"/>
  <c r="M681" i="24"/>
  <c r="M715" i="34"/>
  <c r="F119" i="36" l="1"/>
  <c r="M717" i="24"/>
  <c r="C23" i="36"/>
</calcChain>
</file>

<file path=xl/sharedStrings.xml><?xml version="1.0" encoding="utf-8"?>
<sst xmlns="http://schemas.openxmlformats.org/spreadsheetml/2006/main" count="4858" uniqueCount="1384">
  <si>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</si>
  <si>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</si>
  <si>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</si>
  <si>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</si>
  <si>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</si>
  <si>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</si>
  <si>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</si>
  <si>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</si>
  <si>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</si>
  <si>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</si>
  <si>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</si>
  <si>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</si>
  <si>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</si>
  <si>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</si>
  <si>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</si>
  <si>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</si>
  <si>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</si>
  <si>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</si>
  <si>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</si>
  <si>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</si>
  <si>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</si>
  <si>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</si>
  <si>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</si>
  <si>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</si>
  <si>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</si>
  <si>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</si>
  <si>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</si>
  <si>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</si>
  <si>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</si>
  <si>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</si>
  <si>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</si>
  <si>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</si>
  <si>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</si>
  <si>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</si>
  <si>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</si>
  <si>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</si>
  <si>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</si>
  <si>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</si>
  <si>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</si>
  <si>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</si>
  <si>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</si>
  <si>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</si>
  <si>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</si>
  <si>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</si>
  <si>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</si>
  <si>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</si>
  <si>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</si>
  <si>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</si>
  <si>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</si>
  <si>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</si>
  <si>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</si>
  <si>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</si>
  <si>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</si>
  <si>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</si>
  <si>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</si>
  <si>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</si>
  <si>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</si>
  <si>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</si>
  <si>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</si>
  <si>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</si>
  <si>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</si>
  <si>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</si>
  <si>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</si>
  <si>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</si>
  <si>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</si>
  <si>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</si>
  <si>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</si>
  <si>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</si>
  <si>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</si>
  <si>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</si>
  <si>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</si>
  <si>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</si>
  <si>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</si>
  <si>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</si>
  <si>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</si>
  <si>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</si>
  <si>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</si>
  <si>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</si>
  <si>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</si>
  <si>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</si>
  <si>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</si>
  <si>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</si>
  <si>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</si>
  <si>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</si>
  <si>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</si>
  <si>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</si>
  <si>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</si>
  <si>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</si>
  <si>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</si>
  <si>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</si>
  <si>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</si>
  <si>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</si>
  <si>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</si>
  <si>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</si>
  <si>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</si>
  <si>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</si>
  <si>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</si>
  <si>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</si>
  <si>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</si>
  <si>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</si>
  <si>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</si>
  <si>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</si>
  <si>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</si>
  <si>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</si>
  <si>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</si>
  <si>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</si>
  <si>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</si>
  <si>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</si>
  <si>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</si>
  <si>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</si>
  <si>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</si>
  <si>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</si>
  <si>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</si>
  <si>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</si>
  <si>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</si>
  <si>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</si>
  <si>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</si>
  <si>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</si>
  <si>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</si>
  <si>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</si>
  <si>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</si>
  <si>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</si>
  <si>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</si>
  <si>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</si>
  <si>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</si>
  <si>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</si>
  <si>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</si>
  <si>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</si>
  <si>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</si>
  <si>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</si>
  <si>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</si>
  <si>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</si>
  <si>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</si>
  <si>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</si>
  <si>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</si>
  <si>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</si>
  <si>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</si>
  <si>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</si>
  <si>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</si>
  <si>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</si>
  <si>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</si>
  <si>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</si>
  <si>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</si>
  <si>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</si>
  <si>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</si>
  <si>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</si>
  <si>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</si>
  <si>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</si>
  <si>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</si>
  <si>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</si>
  <si>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</si>
  <si>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</si>
  <si>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</si>
  <si>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</si>
  <si>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</si>
  <si>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</si>
  <si>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</si>
  <si>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</si>
  <si>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</si>
  <si>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</si>
  <si>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</si>
  <si>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</si>
  <si>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</si>
  <si>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</si>
  <si>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</si>
  <si>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</si>
  <si>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</si>
  <si>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</si>
  <si>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</si>
  <si>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</si>
  <si>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</si>
  <si>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</si>
  <si>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</si>
  <si>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</si>
  <si>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</si>
  <si>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</si>
  <si>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</si>
  <si>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</si>
  <si>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</si>
  <si>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</si>
  <si>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</si>
  <si>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</si>
  <si>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</si>
  <si>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</si>
  <si>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</si>
  <si>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</si>
  <si>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</si>
  <si>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</si>
  <si>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</si>
  <si>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</si>
  <si>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</si>
  <si>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</si>
  <si>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</si>
  <si>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</si>
  <si>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</si>
  <si>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</si>
  <si>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</si>
  <si>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</si>
  <si>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</si>
  <si>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</si>
  <si>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</si>
  <si>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</si>
  <si>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</si>
  <si>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</si>
  <si>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</si>
  <si>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</si>
  <si>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</si>
  <si>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</si>
  <si>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</si>
  <si>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</si>
  <si>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</si>
  <si>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</si>
  <si>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</si>
  <si>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</si>
  <si>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</si>
  <si>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</si>
  <si>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</si>
  <si>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</si>
  <si>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</si>
  <si>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</si>
  <si>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</si>
  <si>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</si>
  <si>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</si>
  <si>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</si>
  <si>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</si>
  <si>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</si>
  <si>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</si>
  <si>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</si>
  <si>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</si>
  <si>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</si>
  <si>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</si>
  <si>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</si>
  <si>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</si>
  <si>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</si>
  <si>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</si>
  <si>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</si>
  <si>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</si>
  <si>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</si>
  <si>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</si>
  <si>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</si>
  <si>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</si>
  <si>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</si>
  <si>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</si>
  <si>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</si>
  <si>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</si>
  <si>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</si>
  <si>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</si>
  <si>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</si>
  <si>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</si>
  <si>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</si>
  <si>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</si>
  <si>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</si>
  <si>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</si>
  <si>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</si>
  <si>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</si>
  <si>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</si>
  <si>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</si>
  <si>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</si>
  <si>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</si>
  <si>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</si>
  <si>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</si>
  <si>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</si>
  <si>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</si>
  <si>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</si>
  <si>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</si>
  <si>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</si>
  <si>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</si>
  <si>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</si>
  <si>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</si>
  <si>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</si>
  <si>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</si>
  <si>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</si>
  <si>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</si>
  <si>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</si>
  <si>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</si>
  <si>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</si>
  <si>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</si>
  <si>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</si>
  <si>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</si>
  <si>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</si>
  <si>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</si>
  <si>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</si>
  <si>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</si>
  <si>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</si>
  <si>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</si>
  <si>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</si>
  <si>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</si>
  <si>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</si>
  <si>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</si>
  <si>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</si>
  <si>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</si>
  <si>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</si>
  <si>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</si>
  <si>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</si>
  <si>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</si>
  <si>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</si>
  <si>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</si>
  <si>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06/30/2023</t>
  </si>
  <si>
    <t>License Number</t>
  </si>
  <si>
    <t>:</t>
  </si>
  <si>
    <t>026</t>
  </si>
  <si>
    <t>Hospital Name</t>
  </si>
  <si>
    <t>PeaceHealth St John Medical Center</t>
  </si>
  <si>
    <t>Mailing Address</t>
  </si>
  <si>
    <t>Box 3002</t>
  </si>
  <si>
    <t>City</t>
  </si>
  <si>
    <t>Longview</t>
  </si>
  <si>
    <t>State</t>
  </si>
  <si>
    <t>WA</t>
  </si>
  <si>
    <t>Zip</t>
  </si>
  <si>
    <t>County</t>
  </si>
  <si>
    <t>Cowlitz</t>
  </si>
  <si>
    <t>Chief Executive Officer</t>
  </si>
  <si>
    <t>Tracey Fernandez, Interim CEO</t>
  </si>
  <si>
    <t>Chief Financial Officer</t>
  </si>
  <si>
    <t>Tracey Fernandez, CFO</t>
  </si>
  <si>
    <t>Chair of Governing Board</t>
  </si>
  <si>
    <t>Steve Vincent, Community Health Board Chair</t>
  </si>
  <si>
    <t>Telephone Number</t>
  </si>
  <si>
    <t>(360) 514-2002</t>
  </si>
  <si>
    <t>Facsimile Number</t>
  </si>
  <si>
    <t>(360) 514-6670</t>
  </si>
  <si>
    <t>Name of Submitter</t>
  </si>
  <si>
    <t>Brenda Marsden</t>
  </si>
  <si>
    <t>Email of Submitter</t>
  </si>
  <si>
    <t>Bmarsden@peacehealth.org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</si>
  <si>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</si>
  <si>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</si>
  <si>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</si>
  <si>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</si>
  <si>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</si>
  <si>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</si>
  <si>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</si>
  <si>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</si>
  <si>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</si>
  <si>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</si>
  <si>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</si>
  <si>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</si>
  <si>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</si>
  <si>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</si>
  <si>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</si>
  <si>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</si>
  <si>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</si>
  <si>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</si>
  <si>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</si>
  <si>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</si>
  <si>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</si>
  <si>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</si>
  <si>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</si>
  <si>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</si>
  <si>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</si>
  <si>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</si>
  <si>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</si>
  <si>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</si>
  <si>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</si>
  <si>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</si>
  <si>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</si>
  <si>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</si>
  <si>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</si>
  <si>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</si>
  <si>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</si>
  <si>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</si>
  <si>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</si>
  <si>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</si>
  <si>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</si>
  <si>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</si>
  <si>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</si>
  <si>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</si>
  <si>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</si>
  <si>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</si>
  <si>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</si>
  <si>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</si>
  <si>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</si>
  <si>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</si>
  <si>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</si>
  <si>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</si>
  <si>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</si>
  <si>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</si>
  <si>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</si>
  <si>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</si>
  <si>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</si>
  <si>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</si>
  <si>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</si>
  <si>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</si>
  <si>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</si>
  <si>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</si>
  <si>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</si>
  <si>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</si>
  <si>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</si>
  <si>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</si>
  <si>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</si>
  <si>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</si>
  <si>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</si>
  <si>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</si>
  <si>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</si>
  <si>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</si>
  <si>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</si>
  <si>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</si>
  <si>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</si>
  <si>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</si>
  <si>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</si>
  <si>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</si>
  <si>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</si>
  <si>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</si>
  <si>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</si>
  <si>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</si>
  <si>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</si>
  <si>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</si>
  <si>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</si>
  <si>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</si>
  <si>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</si>
  <si>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</si>
  <si>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</si>
  <si>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</si>
  <si>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</si>
  <si>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</si>
  <si>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</si>
  <si>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</si>
  <si>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</si>
  <si>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</si>
  <si>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</si>
  <si>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</si>
  <si>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</si>
  <si>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</si>
  <si>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</si>
  <si>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</si>
  <si>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</si>
  <si>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</si>
  <si>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</si>
  <si>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</si>
  <si>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</si>
  <si>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</si>
  <si>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</si>
  <si>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</si>
  <si>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</si>
  <si>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</si>
  <si>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</si>
  <si>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</si>
  <si>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</si>
  <si>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</si>
  <si>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</si>
  <si>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</si>
  <si>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</si>
  <si>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</si>
  <si>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</si>
  <si>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</si>
  <si>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</si>
  <si>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</si>
  <si>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</si>
  <si>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</si>
  <si>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</si>
  <si>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</si>
  <si>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</si>
  <si>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</si>
  <si>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</si>
  <si>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</si>
  <si>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</si>
  <si>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</si>
  <si>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</si>
  <si>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</si>
  <si>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</si>
  <si>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</si>
  <si>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</si>
  <si>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</si>
  <si>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</si>
  <si>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</si>
  <si>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</si>
  <si>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</si>
  <si>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</si>
  <si>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</si>
  <si>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</si>
  <si>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</si>
  <si>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</si>
  <si>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</si>
  <si>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</si>
  <si>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</si>
  <si>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</si>
  <si>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</si>
  <si>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</si>
  <si>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</si>
  <si>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</si>
  <si>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</si>
  <si>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</si>
  <si>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</si>
  <si>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</si>
  <si>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</si>
  <si>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</si>
  <si>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</si>
  <si>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</si>
  <si>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</si>
  <si>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</si>
  <si>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</si>
  <si>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</si>
  <si>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</si>
  <si>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</si>
  <si>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</si>
  <si>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</si>
  <si>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</si>
  <si>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</si>
  <si>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</si>
  <si>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</si>
  <si>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</si>
  <si>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</si>
  <si>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</si>
  <si>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</si>
  <si>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</si>
  <si>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</si>
  <si>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</si>
  <si>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</si>
  <si>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</si>
  <si>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</si>
  <si>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</si>
  <si>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</si>
  <si>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</si>
  <si>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</si>
  <si>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</si>
  <si>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</si>
  <si>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</si>
  <si>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</si>
  <si>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</si>
  <si>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</si>
  <si>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</si>
  <si>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</si>
  <si>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</si>
  <si>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</si>
  <si>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</si>
  <si>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</si>
  <si>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</si>
  <si>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</si>
  <si>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</si>
  <si>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</si>
  <si>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</si>
  <si>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</si>
  <si>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</si>
  <si>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</si>
  <si>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</si>
  <si>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</si>
  <si>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</si>
  <si>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</si>
  <si>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</si>
  <si>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</si>
  <si>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</si>
  <si>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</si>
  <si>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</si>
  <si>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</si>
  <si>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</si>
  <si>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</si>
  <si>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</si>
  <si>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</si>
  <si>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</si>
  <si>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</si>
  <si>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</si>
  <si>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</si>
  <si>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</si>
  <si>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</si>
  <si>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</si>
  <si>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</si>
  <si>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</si>
  <si>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</si>
  <si>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</si>
  <si>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</si>
  <si>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</si>
  <si>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</si>
  <si>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</si>
  <si>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</si>
  <si>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</si>
  <si>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</si>
  <si>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</si>
  <si>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</si>
  <si>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</si>
  <si>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</si>
  <si>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</si>
  <si>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</si>
  <si>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</si>
  <si>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</si>
  <si>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</si>
  <si>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</si>
  <si>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</si>
  <si>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</si>
  <si>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</si>
  <si>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</si>
  <si>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</si>
  <si>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</si>
  <si>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</si>
  <si>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</si>
  <si>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</si>
  <si>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</si>
  <si>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</si>
  <si>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</si>
  <si>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</si>
  <si>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</si>
  <si>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</si>
  <si>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</si>
  <si>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</si>
  <si>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</si>
  <si>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</si>
  <si>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</si>
  <si>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</si>
  <si>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</si>
  <si>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</si>
  <si>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</si>
  <si>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</si>
  <si>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</si>
  <si>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</si>
  <si>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</si>
  <si>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</si>
  <si>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</si>
  <si>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</si>
  <si>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</si>
  <si>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</si>
  <si>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</si>
  <si>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</si>
  <si>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</si>
  <si>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</si>
  <si>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</si>
  <si>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</si>
  <si>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</si>
  <si>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</si>
  <si>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</si>
  <si>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</si>
  <si>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</si>
  <si>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</si>
  <si>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</si>
  <si>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</si>
  <si>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</si>
  <si>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</si>
  <si>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</si>
  <si>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</si>
  <si>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</si>
  <si>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</si>
  <si>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</si>
  <si>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</si>
  <si>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</si>
  <si>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</si>
  <si>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</si>
  <si>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</si>
  <si>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</si>
  <si>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</si>
  <si>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</si>
  <si>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</si>
  <si>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</si>
  <si>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</si>
  <si>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</si>
  <si>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</si>
  <si>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</si>
  <si>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</si>
  <si>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</si>
  <si>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</si>
  <si>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</si>
  <si>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</si>
  <si>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</si>
  <si>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</si>
  <si>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</si>
  <si>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</si>
  <si>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</si>
  <si>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</si>
  <si>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</si>
  <si>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</si>
  <si>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</si>
  <si>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</si>
  <si>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</si>
  <si>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</si>
  <si>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</si>
  <si>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</si>
  <si>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</si>
  <si>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</si>
  <si>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</si>
  <si>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</si>
  <si>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</si>
  <si>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</si>
  <si>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</si>
  <si>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</si>
  <si>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</si>
  <si>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</si>
  <si>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</si>
  <si>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</si>
  <si>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</si>
  <si>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</si>
  <si>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</si>
  <si>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</si>
  <si>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</si>
  <si>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</si>
  <si>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</si>
  <si>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</si>
  <si>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</si>
  <si>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</si>
  <si>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</si>
  <si>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</si>
  <si>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</si>
  <si>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</si>
  <si>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</si>
  <si>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</si>
  <si>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</si>
  <si>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</si>
  <si>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</si>
  <si>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</si>
  <si>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</si>
  <si>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</si>
  <si>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</si>
  <si>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</si>
  <si>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</si>
  <si>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</si>
  <si>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</si>
  <si>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</si>
  <si>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</si>
  <si>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</si>
  <si>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</si>
  <si>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</si>
  <si>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</si>
  <si>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</si>
  <si>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</si>
  <si>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</si>
  <si>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</si>
  <si>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</si>
  <si>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</si>
  <si>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</si>
  <si>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</si>
  <si>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</si>
  <si>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</si>
  <si>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</si>
  <si>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</si>
  <si>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</si>
  <si>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</si>
  <si>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</si>
  <si>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</si>
  <si>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</si>
  <si>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</si>
  <si>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</si>
  <si>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</si>
  <si>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</si>
  <si>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</si>
  <si>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</si>
  <si>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</si>
  <si>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</si>
  <si>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</si>
  <si>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</si>
  <si>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</si>
  <si>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</si>
  <si>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</si>
  <si>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</si>
  <si>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</si>
  <si>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</si>
  <si>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</si>
  <si>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</si>
  <si>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</si>
  <si>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</si>
  <si>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</si>
  <si>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</si>
  <si>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</si>
  <si>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</si>
  <si>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</si>
  <si>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</si>
  <si>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</si>
  <si>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</si>
  <si>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</si>
  <si>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</si>
  <si>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</si>
  <si>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</si>
  <si>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</si>
  <si>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</si>
  <si>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</si>
  <si>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</si>
  <si>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</si>
  <si>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</si>
  <si>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</si>
  <si>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</si>
  <si>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</si>
  <si>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</si>
  <si>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</si>
  <si>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</si>
  <si>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</si>
  <si>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</si>
  <si>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</si>
  <si>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</si>
  <si>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</si>
  <si>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</si>
  <si>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</si>
  <si>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</si>
  <si>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</si>
  <si>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</si>
  <si>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</si>
  <si>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</si>
  <si>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</si>
  <si>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</si>
  <si>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</si>
  <si>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</si>
  <si>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</si>
  <si>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</si>
  <si>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</si>
  <si>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</si>
  <si>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</si>
  <si>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</si>
  <si>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</si>
  <si>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</si>
  <si>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</si>
  <si>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</si>
  <si>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</si>
  <si>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</si>
  <si>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</si>
  <si>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</si>
  <si>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</si>
  <si>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</si>
  <si>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</si>
  <si>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</si>
  <si>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</si>
  <si>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</si>
  <si>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</si>
  <si>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</si>
  <si>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</si>
  <si>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</si>
  <si>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</si>
  <si>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</si>
  <si>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</si>
  <si>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</si>
  <si>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</si>
  <si>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</si>
  <si>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</si>
  <si>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</si>
  <si>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</si>
  <si>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</si>
  <si>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</si>
  <si>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</si>
  <si>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</si>
  <si>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</si>
  <si>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</si>
  <si>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</si>
  <si>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</si>
  <si>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</si>
  <si>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</si>
  <si>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</si>
  <si>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</si>
  <si>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</si>
  <si>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</si>
  <si>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</si>
  <si>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</si>
  <si>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</si>
  <si>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</si>
  <si>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</si>
  <si>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</si>
  <si>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</si>
  <si>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</si>
  <si>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</si>
  <si>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</si>
  <si>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</si>
  <si>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</si>
  <si>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</si>
  <si>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</si>
  <si>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</si>
  <si>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</si>
  <si>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</si>
  <si>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</si>
  <si>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</si>
  <si>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</si>
  <si>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</si>
  <si>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</si>
  <si>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</si>
  <si>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</si>
  <si>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</si>
  <si>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</si>
  <si>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</si>
  <si>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</si>
  <si>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</si>
  <si>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</si>
  <si>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</si>
  <si>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</si>
  <si>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</si>
  <si>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</si>
  <si>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</si>
  <si>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</si>
  <si>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</si>
  <si>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</si>
  <si>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</si>
  <si>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</si>
  <si>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</si>
  <si>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</si>
  <si>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</si>
  <si>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</si>
  <si>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</si>
  <si>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</si>
  <si>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</si>
  <si>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</si>
  <si>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</si>
  <si>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</si>
  <si>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</si>
  <si>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</si>
  <si>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</si>
  <si>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</si>
  <si>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</si>
  <si>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</si>
  <si>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</si>
  <si>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</si>
  <si>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</si>
  <si>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</si>
  <si>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</si>
  <si>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</si>
  <si>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</si>
  <si>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</si>
  <si>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</si>
  <si>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</si>
  <si>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</si>
  <si>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</si>
  <si>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</si>
  <si>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</si>
  <si>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</si>
  <si>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</si>
  <si>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</si>
  <si>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</si>
  <si>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</si>
  <si>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</si>
  <si>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</si>
  <si>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</si>
  <si>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</si>
  <si>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</si>
  <si>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</si>
  <si>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</si>
  <si>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</si>
  <si>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</si>
  <si>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</si>
  <si>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</si>
  <si>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</si>
  <si>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</si>
  <si>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</si>
  <si>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</si>
  <si>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</si>
  <si>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</si>
  <si>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</si>
  <si>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</si>
  <si>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</si>
  <si>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</si>
  <si>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</si>
  <si>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</si>
  <si>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</si>
  <si>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</si>
  <si>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</si>
  <si>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</si>
  <si>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</si>
  <si>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</si>
  <si>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</si>
  <si>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</si>
  <si>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</si>
  <si>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</si>
  <si>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</si>
  <si>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</si>
  <si>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</si>
  <si>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</si>
  <si>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</si>
  <si>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</si>
  <si>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</si>
  <si>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</si>
  <si>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</si>
  <si>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</si>
  <si>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</si>
  <si>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</si>
  <si>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</si>
  <si>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</si>
  <si>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</si>
  <si>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</si>
  <si>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</si>
  <si>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</si>
  <si>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</si>
  <si>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</si>
  <si>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</si>
  <si>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</si>
  <si>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</si>
  <si>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</si>
  <si>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</si>
  <si>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</si>
  <si>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</si>
  <si>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</si>
  <si>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</si>
  <si>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</si>
  <si>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</si>
  <si>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</si>
  <si>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</si>
  <si>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</si>
  <si>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</si>
  <si>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</si>
  <si>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</si>
  <si>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</si>
  <si>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</si>
  <si>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</si>
  <si>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</si>
  <si>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</si>
  <si>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</si>
  <si>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</si>
  <si>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</si>
  <si>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</si>
  <si>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</si>
  <si>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</si>
  <si>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</si>
  <si>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</si>
  <si>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</si>
  <si>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</si>
  <si>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</si>
  <si>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</si>
  <si>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</si>
  <si>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</si>
  <si>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</si>
  <si>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</si>
  <si>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</si>
  <si>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</si>
  <si>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</si>
  <si>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</si>
  <si>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</si>
  <si>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</si>
  <si>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</si>
  <si>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</si>
  <si>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</si>
  <si>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</si>
  <si>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</si>
  <si>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</si>
  <si>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</si>
  <si>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</si>
  <si>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</si>
  <si>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</si>
  <si>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</si>
  <si>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</si>
  <si>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</si>
  <si>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</si>
  <si>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</si>
  <si>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</si>
  <si>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</si>
  <si>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</si>
  <si>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</si>
  <si>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</si>
  <si>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</si>
  <si>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</si>
  <si>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</si>
  <si>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</si>
  <si>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</si>
  <si>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</si>
  <si>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</si>
  <si>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</si>
  <si>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</si>
  <si>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</si>
  <si>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</si>
  <si>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</si>
  <si>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</si>
  <si>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</si>
  <si>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</si>
  <si>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</si>
  <si>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</si>
  <si>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</si>
  <si>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</si>
  <si>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</si>
  <si>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</si>
  <si>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</si>
  <si>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</si>
  <si>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</si>
  <si>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</si>
  <si>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</si>
  <si>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</si>
  <si>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</si>
  <si>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</si>
  <si>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</si>
  <si>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</si>
  <si>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</si>
  <si>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</si>
  <si>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</si>
  <si>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</si>
  <si>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</si>
  <si>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</si>
  <si>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</si>
  <si>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</si>
  <si>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</si>
  <si>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</si>
  <si>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</si>
  <si>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</si>
  <si>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</si>
  <si>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</si>
  <si>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</si>
  <si>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</si>
  <si>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</si>
  <si>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</si>
  <si>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</si>
  <si>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</si>
  <si>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</si>
  <si>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</si>
  <si>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</si>
  <si>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</si>
  <si>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</si>
  <si>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</si>
  <si>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</si>
  <si>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</si>
  <si>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</si>
  <si>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</si>
  <si>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</si>
  <si>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</si>
  <si>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</si>
  <si>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</si>
  <si>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</si>
  <si>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</si>
  <si>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</si>
  <si>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</si>
  <si>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</si>
  <si>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</si>
  <si>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</si>
  <si>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</si>
  <si>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</si>
  <si>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</si>
  <si>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</si>
  <si>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</si>
  <si>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</si>
  <si>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</si>
  <si>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</si>
  <si>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</si>
  <si>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</si>
  <si>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</si>
  <si>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</si>
  <si>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</si>
  <si>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</si>
  <si>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</si>
  <si>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</si>
  <si>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</si>
  <si>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</si>
  <si>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</si>
  <si>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</si>
  <si>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</si>
  <si>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</si>
  <si>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</si>
  <si>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</si>
  <si>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</si>
  <si>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</si>
  <si>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</si>
  <si>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</si>
  <si>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</si>
  <si>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</si>
  <si>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</si>
  <si>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</si>
  <si>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</si>
  <si>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</si>
  <si>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</si>
  <si>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</si>
  <si>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</si>
  <si>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</si>
  <si>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</si>
  <si>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</si>
  <si>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</si>
  <si>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</si>
  <si>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</si>
  <si>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</si>
  <si>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</si>
  <si>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</si>
  <si>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</si>
  <si>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</si>
  <si>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</si>
  <si>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</si>
  <si>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</si>
  <si>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</si>
  <si>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</si>
  <si>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</si>
  <si>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</si>
  <si>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</si>
  <si>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</si>
  <si>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</si>
  <si>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</si>
  <si>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</si>
  <si>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</si>
  <si>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</si>
  <si>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</si>
  <si>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</si>
  <si>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</si>
  <si>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</si>
  <si>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</si>
  <si>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</si>
  <si>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</si>
  <si>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</si>
  <si>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</si>
  <si>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</si>
  <si>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</si>
  <si>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</si>
  <si>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</si>
  <si>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</si>
  <si>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</si>
  <si>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</si>
  <si>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</si>
  <si>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</si>
  <si>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</si>
  <si>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</si>
  <si>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</si>
  <si>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</si>
  <si>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</si>
  <si>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</si>
  <si>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</si>
  <si>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</si>
  <si>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</si>
  <si>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</si>
  <si>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</si>
  <si>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</si>
  <si>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</si>
  <si>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</si>
  <si>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</si>
  <si>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</si>
  <si>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</si>
  <si>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</si>
  <si>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</si>
  <si>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</si>
  <si>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</si>
  <si>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</si>
  <si>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</si>
  <si>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</si>
  <si>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</si>
  <si>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</si>
  <si>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</si>
  <si>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</si>
  <si>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</si>
  <si>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</si>
  <si>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</si>
  <si>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</si>
  <si>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</si>
  <si>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</si>
  <si>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</si>
  <si>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</si>
  <si>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</si>
  <si>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</si>
  <si>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</si>
  <si>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</si>
  <si>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</si>
  <si>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</si>
  <si>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</si>
  <si>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</si>
  <si>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</si>
  <si>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</si>
  <si>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</si>
  <si>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</si>
  <si>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</si>
  <si>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</si>
  <si>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</si>
  <si>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</si>
  <si>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</si>
  <si>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</si>
  <si>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</si>
  <si>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</si>
  <si>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</si>
  <si>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</si>
  <si>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</si>
  <si>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</si>
  <si>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</si>
  <si>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</si>
  <si>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</si>
  <si>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</si>
  <si>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</si>
  <si>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</si>
  <si>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</si>
  <si>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</si>
  <si>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</si>
  <si>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</si>
  <si>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</si>
  <si>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</si>
  <si>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</si>
  <si>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</si>
  <si>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</si>
  <si>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</si>
  <si>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</si>
  <si>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</si>
  <si>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</si>
  <si>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</si>
  <si>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</si>
  <si>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</si>
  <si>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</si>
  <si>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</si>
  <si>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</si>
  <si>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</si>
  <si>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</si>
  <si>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</si>
  <si>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</si>
  <si>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</si>
  <si>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</si>
  <si>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</si>
  <si>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</si>
  <si>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</si>
  <si>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</si>
  <si>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</si>
  <si>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</si>
  <si>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</si>
  <si>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</si>
  <si>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</si>
  <si>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</si>
  <si>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</si>
  <si>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</si>
  <si>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</si>
  <si>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</si>
  <si>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</si>
  <si>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</si>
  <si>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</si>
  <si>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</si>
  <si>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</si>
  <si>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</si>
  <si>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</si>
  <si>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</si>
  <si>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</si>
  <si>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</si>
  <si>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</si>
  <si>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</si>
  <si>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</si>
  <si>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</si>
  <si>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</si>
  <si>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</si>
  <si>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</si>
  <si>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</si>
  <si>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</si>
  <si>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</si>
  <si>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</si>
  <si>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</si>
  <si>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</si>
  <si>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</si>
  <si>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</si>
  <si>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</si>
  <si>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</si>
  <si>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</si>
  <si>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</si>
  <si>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</si>
  <si>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</si>
  <si>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</si>
  <si>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</si>
  <si>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</si>
  <si>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</si>
  <si>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</si>
  <si>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</si>
  <si>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</si>
  <si>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</si>
  <si>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</si>
  <si>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</si>
  <si>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</si>
  <si>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</si>
  <si>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</si>
  <si>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</si>
  <si>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</si>
  <si>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</si>
  <si>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</si>
  <si>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</si>
  <si>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</si>
  <si>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</si>
  <si>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</si>
  <si>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</si>
  <si>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</si>
  <si>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</si>
  <si>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</si>
  <si>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</si>
  <si>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</si>
  <si>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</si>
  <si>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</si>
  <si>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</si>
  <si>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</si>
  <si>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</si>
  <si>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</si>
  <si>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</si>
  <si>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</si>
  <si>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</si>
  <si>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</si>
  <si>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</si>
  <si>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</si>
  <si>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</si>
  <si>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</si>
  <si>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</si>
  <si>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</si>
  <si>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</si>
  <si>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</si>
  <si>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</si>
  <si>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</si>
  <si>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</si>
  <si>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</si>
  <si>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06/30/2024</t>
  </si>
  <si>
    <t>Kendall Sawa</t>
  </si>
  <si>
    <t>Tracey Fernandez</t>
  </si>
  <si>
    <t>bmarsden@peacehealth.org</t>
  </si>
  <si>
    <t>Travel General</t>
  </si>
  <si>
    <t>Travel Interco</t>
  </si>
  <si>
    <t>Alcohol</t>
  </si>
  <si>
    <t>Donations Cash</t>
  </si>
  <si>
    <t>Donations Non-cash</t>
  </si>
  <si>
    <t>Dues</t>
  </si>
  <si>
    <t>Books Publications</t>
  </si>
  <si>
    <t>Freight</t>
  </si>
  <si>
    <t>Patient Replacement Arti</t>
  </si>
  <si>
    <t>Bank Fees</t>
  </si>
  <si>
    <t>Other Misc Exp</t>
  </si>
  <si>
    <t>Accretion</t>
  </si>
  <si>
    <t>Non-Recurring Operating G(L)</t>
  </si>
  <si>
    <t>Corey Balkan</t>
  </si>
  <si>
    <t>Deliveries</t>
  </si>
  <si>
    <t>Cherelle Montanye, CEO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</si>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</sst>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1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6" borderId="0" xfId="0" applyFont="1" applyFill="1"/>
    <xf numFmtId="37" fontId="11" fillId="6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6" borderId="0" xfId="0" quotePrefix="1" applyFont="1" applyFill="1" applyAlignment="1">
      <alignment horizontal="left"/>
    </xf>
    <xf numFmtId="37" fontId="11" fillId="6" borderId="0" xfId="0" applyFont="1" applyFill="1" applyAlignment="1">
      <alignment horizontal="right"/>
    </xf>
    <xf numFmtId="37" fontId="11" fillId="6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6" borderId="0" xfId="0" applyFont="1" applyFill="1" applyAlignment="1">
      <alignment horizontal="centerContinuous"/>
    </xf>
    <xf numFmtId="37" fontId="11" fillId="6" borderId="0" xfId="0" applyFont="1" applyFill="1" applyAlignment="1">
      <alignment horizontal="left" indent="1"/>
    </xf>
    <xf numFmtId="10" fontId="11" fillId="0" borderId="0" xfId="4" applyNumberFormat="1" applyFont="1"/>
    <xf numFmtId="37" fontId="11" fillId="6" borderId="0" xfId="0" applyFont="1" applyFill="1" applyAlignment="1">
      <alignment horizontal="left" indent="2"/>
    </xf>
    <xf numFmtId="37" fontId="11" fillId="6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6" borderId="0" xfId="1" applyFont="1" applyFill="1"/>
    <xf numFmtId="37" fontId="16" fillId="6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7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8" borderId="0" xfId="0" applyFont="1" applyFill="1"/>
    <xf numFmtId="37" fontId="22" fillId="8" borderId="0" xfId="0" applyFont="1" applyFill="1" applyAlignment="1">
      <alignment horizontal="center"/>
    </xf>
    <xf numFmtId="37" fontId="22" fillId="9" borderId="0" xfId="0" applyFont="1" applyFill="1"/>
    <xf numFmtId="37" fontId="22" fillId="9" borderId="0" xfId="0" applyFont="1" applyFill="1" applyAlignment="1">
      <alignment horizontal="left"/>
    </xf>
    <xf numFmtId="37" fontId="22" fillId="9" borderId="0" xfId="0" applyFont="1" applyFill="1" applyAlignment="1">
      <alignment horizontal="center"/>
    </xf>
    <xf numFmtId="39" fontId="22" fillId="9" borderId="0" xfId="0" applyNumberFormat="1" applyFont="1" applyFill="1"/>
    <xf numFmtId="39" fontId="22" fillId="8" borderId="0" xfId="0" applyNumberFormat="1" applyFont="1" applyFill="1"/>
    <xf numFmtId="37" fontId="11" fillId="6" borderId="0" xfId="0" quotePrefix="1" applyFont="1" applyFill="1" applyAlignment="1">
      <alignment horizontal="fill"/>
    </xf>
    <xf numFmtId="38" fontId="11" fillId="6" borderId="0" xfId="0" applyNumberFormat="1" applyFont="1" applyFill="1"/>
    <xf numFmtId="39" fontId="11" fillId="6" borderId="0" xfId="0" applyNumberFormat="1" applyFont="1" applyFill="1"/>
    <xf numFmtId="2" fontId="11" fillId="6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6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1" borderId="1" xfId="0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28" fillId="11" borderId="1" xfId="0" applyFont="1" applyFill="1" applyBorder="1" applyProtection="1">
      <protection locked="0"/>
    </xf>
    <xf numFmtId="37" fontId="13" fillId="11" borderId="1" xfId="1" quotePrefix="1" applyNumberFormat="1" applyFont="1" applyFill="1" applyBorder="1" applyProtection="1">
      <protection locked="0"/>
    </xf>
    <xf numFmtId="37" fontId="13" fillId="11" borderId="1" xfId="1" applyNumberFormat="1" applyFont="1" applyFill="1" applyBorder="1" applyProtection="1">
      <protection locked="0"/>
    </xf>
    <xf numFmtId="2" fontId="13" fillId="11" borderId="1" xfId="0" quotePrefix="1" applyNumberFormat="1" applyFont="1" applyFill="1" applyBorder="1" applyProtection="1">
      <protection locked="0"/>
    </xf>
    <xf numFmtId="2" fontId="13" fillId="11" borderId="1" xfId="1" quotePrefix="1" applyNumberFormat="1" applyFont="1" applyFill="1" applyBorder="1" applyProtection="1">
      <protection locked="0"/>
    </xf>
    <xf numFmtId="2" fontId="13" fillId="11" borderId="1" xfId="4" quotePrefix="1" applyNumberFormat="1" applyFont="1" applyFill="1" applyBorder="1" applyProtection="1">
      <protection locked="0"/>
    </xf>
    <xf numFmtId="2" fontId="13" fillId="11" borderId="1" xfId="1" applyNumberFormat="1" applyFont="1" applyFill="1" applyBorder="1" applyProtection="1">
      <protection locked="0"/>
    </xf>
    <xf numFmtId="37" fontId="13" fillId="11" borderId="1" xfId="4" quotePrefix="1" applyNumberFormat="1" applyFont="1" applyFill="1" applyBorder="1" applyProtection="1">
      <protection locked="0"/>
    </xf>
    <xf numFmtId="1" fontId="13" fillId="11" borderId="1" xfId="0" quotePrefix="1" applyNumberFormat="1" applyFont="1" applyFill="1" applyBorder="1" applyProtection="1">
      <protection locked="0"/>
    </xf>
    <xf numFmtId="37" fontId="13" fillId="10" borderId="1" xfId="0" quotePrefix="1" applyFont="1" applyFill="1" applyBorder="1" applyProtection="1">
      <protection locked="0"/>
    </xf>
    <xf numFmtId="167" fontId="13" fillId="10" borderId="1" xfId="0" quotePrefix="1" applyNumberFormat="1" applyFont="1" applyFill="1" applyBorder="1" applyProtection="1">
      <protection locked="0"/>
    </xf>
    <xf numFmtId="38" fontId="13" fillId="10" borderId="8" xfId="0" applyNumberFormat="1" applyFont="1" applyFill="1" applyBorder="1" applyProtection="1">
      <protection locked="0"/>
    </xf>
    <xf numFmtId="38" fontId="13" fillId="10" borderId="2" xfId="0" applyNumberFormat="1" applyFont="1" applyFill="1" applyBorder="1" applyProtection="1">
      <protection locked="0"/>
    </xf>
    <xf numFmtId="3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4" xfId="0" applyNumberFormat="1" applyFont="1" applyFill="1" applyBorder="1" applyProtection="1">
      <protection locked="0"/>
    </xf>
    <xf numFmtId="166" fontId="13" fillId="10" borderId="14" xfId="0" applyNumberFormat="1" applyFont="1" applyFill="1" applyBorder="1" applyAlignment="1" applyProtection="1">
      <alignment horizontal="left"/>
      <protection locked="0"/>
    </xf>
    <xf numFmtId="49" fontId="13" fillId="10" borderId="1" xfId="0" quotePrefix="1" applyNumberFormat="1" applyFont="1" applyFill="1" applyBorder="1" applyProtection="1">
      <protection locked="0"/>
    </xf>
    <xf numFmtId="168" fontId="13" fillId="10" borderId="1" xfId="0" quotePrefix="1" applyNumberFormat="1" applyFont="1" applyFill="1" applyBorder="1" applyAlignment="1" applyProtection="1">
      <alignment horizontal="left"/>
      <protection locked="0"/>
    </xf>
    <xf numFmtId="0" fontId="29" fillId="11" borderId="14" xfId="2" applyFont="1" applyFill="1" applyBorder="1">
      <alignment vertical="top"/>
      <protection locked="0"/>
    </xf>
    <xf numFmtId="38" fontId="13" fillId="10" borderId="1" xfId="0" applyNumberFormat="1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7" fontId="13" fillId="10" borderId="1" xfId="0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center"/>
      <protection locked="0"/>
    </xf>
    <xf numFmtId="38" fontId="13" fillId="11" borderId="1" xfId="0" applyNumberFormat="1" applyFont="1" applyFill="1" applyBorder="1" applyProtection="1">
      <protection locked="0"/>
    </xf>
    <xf numFmtId="37" fontId="30" fillId="10" borderId="35" xfId="0" quotePrefix="1" applyFont="1" applyFill="1" applyBorder="1" applyAlignment="1">
      <alignment horizontal="left"/>
    </xf>
    <xf numFmtId="37" fontId="3" fillId="10" borderId="33" xfId="0" applyFont="1" applyFill="1" applyBorder="1"/>
    <xf numFmtId="38" fontId="3" fillId="10" borderId="33" xfId="0" applyNumberFormat="1" applyFont="1" applyFill="1" applyBorder="1"/>
    <xf numFmtId="37" fontId="3" fillId="10" borderId="38" xfId="0" applyFont="1" applyFill="1" applyBorder="1"/>
    <xf numFmtId="37" fontId="3" fillId="10" borderId="36" xfId="0" quotePrefix="1" applyFont="1" applyFill="1" applyBorder="1" applyAlignment="1">
      <alignment vertical="center" readingOrder="1"/>
    </xf>
    <xf numFmtId="37" fontId="3" fillId="10" borderId="0" xfId="0" quotePrefix="1" applyFont="1" applyFill="1" applyAlignment="1">
      <alignment horizontal="left"/>
    </xf>
    <xf numFmtId="38" fontId="3" fillId="10" borderId="0" xfId="0" applyNumberFormat="1" applyFont="1" applyFill="1"/>
    <xf numFmtId="37" fontId="3" fillId="10" borderId="0" xfId="0" applyFont="1" applyFill="1"/>
    <xf numFmtId="37" fontId="3" fillId="10" borderId="39" xfId="0" applyFont="1" applyFill="1" applyBorder="1"/>
    <xf numFmtId="37" fontId="2" fillId="10" borderId="36" xfId="0" quotePrefix="1" applyFont="1" applyFill="1" applyBorder="1"/>
    <xf numFmtId="37" fontId="3" fillId="10" borderId="36" xfId="0" applyFont="1" applyFill="1" applyBorder="1" applyAlignment="1">
      <alignment vertical="center" readingOrder="1"/>
    </xf>
    <xf numFmtId="37" fontId="2" fillId="10" borderId="37" xfId="0" quotePrefix="1" applyFont="1" applyFill="1" applyBorder="1"/>
    <xf numFmtId="37" fontId="3" fillId="10" borderId="34" xfId="0" applyFont="1" applyFill="1" applyBorder="1"/>
    <xf numFmtId="38" fontId="3" fillId="10" borderId="34" xfId="0" applyNumberFormat="1" applyFont="1" applyFill="1" applyBorder="1"/>
    <xf numFmtId="37" fontId="3" fillId="10" borderId="40" xfId="0" applyFont="1" applyFill="1" applyBorder="1"/>
    <xf numFmtId="37" fontId="31" fillId="0" borderId="0" xfId="0" applyFont="1"/>
    <xf numFmtId="37" fontId="11" fillId="10" borderId="0" xfId="0" applyFont="1" applyFill="1" applyProtection="1"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4" borderId="2" xfId="0" applyFont="1" applyFill="1" applyBorder="1"/>
    <xf numFmtId="37" fontId="23" fillId="5" borderId="2" xfId="0" applyFont="1" applyFill="1" applyBorder="1"/>
    <xf numFmtId="37" fontId="26" fillId="0" borderId="0" xfId="0" applyFont="1"/>
    <xf numFmtId="37" fontId="23" fillId="5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5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5" borderId="2" xfId="0" quotePrefix="1" applyFont="1" applyFill="1" applyBorder="1"/>
    <xf numFmtId="39" fontId="23" fillId="5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5" borderId="2" xfId="0" applyNumberFormat="1" applyFont="1" applyFill="1" applyBorder="1"/>
    <xf numFmtId="2" fontId="23" fillId="0" borderId="2" xfId="0" applyNumberFormat="1" applyFont="1" applyBorder="1"/>
    <xf numFmtId="3" fontId="23" fillId="5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1" borderId="0" xfId="0" applyFont="1" applyFill="1"/>
    <xf numFmtId="2" fontId="11" fillId="11" borderId="0" xfId="0" applyNumberFormat="1" applyFont="1" applyFill="1"/>
    <xf numFmtId="37" fontId="13" fillId="3" borderId="0" xfId="0" applyFont="1" applyFill="1" applyAlignment="1">
      <alignment horizontal="center" vertical="center"/>
    </xf>
    <xf numFmtId="37" fontId="38" fillId="0" borderId="0" xfId="0" applyFont="1" applyAlignment="1">
      <alignment vertical="center"/>
    </xf>
    <xf numFmtId="37" fontId="39" fillId="0" borderId="0" xfId="0" applyFont="1" applyAlignment="1">
      <alignment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692150</xdr:colOff>
      <xdr:row>2</xdr:row>
      <xdr:rowOff>163830</xdr:rowOff>
    </xdr:to>
    <xdr:pic>
      <xdr:nvPicPr>
        <xdr:cNvPr id="4" name="Picture 3" descr="A picture containing text&#10;&#10;Description automatically generated">
          <a:extLst>
            <a:ext uri="{FF2B5EF4-FFF2-40B4-BE49-F238E27FC236}">
              <a16:creationId xmlns:a16="http://schemas.microsoft.com/office/drawing/2014/main" id="{0E694D44-E3CB-45EC-97D9-FBADF92D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F95A-7281-49CD-9BAA-859B6F71A287}">
  <sheetPr syncVertical="1" syncRef="A402" transitionEvaluation="1" transitionEntry="1" codeName="Sheet1">
    <tabColor rgb="FF92D050"/>
    <pageSetUpPr autoPageBreaks="0" fitToPage="1"/>
  </sheetPr>
  <dimension ref="A3:CF718"/>
  <sheetViews>
    <sheetView tabSelected="1" topLeftCell="A402" zoomScaleNormal="100" workbookViewId="0">
      <selection activeCell="H425" sqref="H425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3" spans="1:6" x14ac:dyDescent="0.25">
      <c r="A3" s="56" t="s">
        <v>0</v>
      </c>
      <c r="C3" s="13"/>
    </row>
    <row r="4" spans="1:6" x14ac:dyDescent="0.25">
      <c r="A4" s="56" t="s">
        <v>1</v>
      </c>
      <c r="C4" s="13"/>
      <c r="F4" s="317" t="s">
        <v>1382</v>
      </c>
    </row>
    <row r="5" spans="1:6" x14ac:dyDescent="0.25">
      <c r="A5" s="11" t="s">
        <v>2</v>
      </c>
      <c r="C5" s="13"/>
    </row>
    <row r="6" spans="1:6" x14ac:dyDescent="0.25">
      <c r="C6" s="13"/>
    </row>
    <row r="7" spans="1:6" x14ac:dyDescent="0.25">
      <c r="A7" s="274" t="s">
        <v>3</v>
      </c>
    </row>
    <row r="8" spans="1:6" x14ac:dyDescent="0.25">
      <c r="A8" s="11" t="s">
        <v>4</v>
      </c>
    </row>
    <row r="9" spans="1:6" x14ac:dyDescent="0.25">
      <c r="A9" s="11" t="s">
        <v>5</v>
      </c>
    </row>
    <row r="10" spans="1:6" x14ac:dyDescent="0.25">
      <c r="C10" s="13"/>
    </row>
    <row r="11" spans="1:6" x14ac:dyDescent="0.25">
      <c r="A11" s="56" t="s">
        <v>6</v>
      </c>
      <c r="C11" s="13"/>
    </row>
    <row r="12" spans="1:6" x14ac:dyDescent="0.25">
      <c r="A12" s="11" t="s">
        <v>7</v>
      </c>
      <c r="C12" s="13"/>
    </row>
    <row r="13" spans="1:6" x14ac:dyDescent="0.25">
      <c r="A13" s="14" t="s">
        <v>8</v>
      </c>
      <c r="C13" s="13"/>
    </row>
    <row r="14" spans="1:6" x14ac:dyDescent="0.25">
      <c r="A14" s="12" t="s">
        <v>9</v>
      </c>
      <c r="C14" s="13"/>
    </row>
    <row r="15" spans="1:6" x14ac:dyDescent="0.25">
      <c r="A15" s="11" t="s">
        <v>10</v>
      </c>
      <c r="C15" s="13"/>
    </row>
    <row r="16" spans="1:6" x14ac:dyDescent="0.25">
      <c r="C16" s="13"/>
    </row>
    <row r="17" spans="1:10" x14ac:dyDescent="0.25">
      <c r="A17" s="59" t="s">
        <v>11</v>
      </c>
    </row>
    <row r="18" spans="1:10" x14ac:dyDescent="0.25">
      <c r="A18" s="12" t="s">
        <v>12</v>
      </c>
    </row>
    <row r="19" spans="1:10" x14ac:dyDescent="0.25">
      <c r="A19" s="14" t="s">
        <v>13</v>
      </c>
    </row>
    <row r="20" spans="1:10" ht="14.45" customHeight="1" x14ac:dyDescent="0.25">
      <c r="A20" s="14" t="s">
        <v>14</v>
      </c>
    </row>
    <row r="21" spans="1:10" ht="14.45" customHeight="1" x14ac:dyDescent="0.25">
      <c r="A21" s="14" t="s">
        <v>15</v>
      </c>
    </row>
    <row r="22" spans="1:10" ht="14.45" customHeight="1" x14ac:dyDescent="0.25">
      <c r="A22" s="12"/>
      <c r="E22" s="58"/>
      <c r="F22" s="58"/>
      <c r="G22" s="58"/>
    </row>
    <row r="23" spans="1:10" ht="14.45" customHeight="1" x14ac:dyDescent="0.25">
      <c r="A23" s="60" t="s">
        <v>16</v>
      </c>
      <c r="E23" s="58"/>
      <c r="F23" s="58"/>
      <c r="G23" s="58"/>
      <c r="I23" s="58"/>
      <c r="J23" s="58"/>
    </row>
    <row r="24" spans="1:10" ht="16.5" x14ac:dyDescent="0.25">
      <c r="A24" s="14" t="s">
        <v>17</v>
      </c>
      <c r="E24" s="57"/>
      <c r="F24" s="57"/>
      <c r="G24" s="57"/>
      <c r="I24" s="57"/>
      <c r="J24" s="57"/>
    </row>
    <row r="25" spans="1:10" ht="16.5" x14ac:dyDescent="0.25">
      <c r="A25" s="14" t="s">
        <v>18</v>
      </c>
      <c r="E25" s="57"/>
      <c r="F25" s="57"/>
      <c r="G25" s="57"/>
      <c r="I25" s="57"/>
      <c r="J25" s="57"/>
    </row>
    <row r="26" spans="1:10" x14ac:dyDescent="0.25">
      <c r="A26" s="14" t="s">
        <v>19</v>
      </c>
    </row>
    <row r="27" spans="1:10" x14ac:dyDescent="0.25">
      <c r="A27" s="14" t="s">
        <v>20</v>
      </c>
    </row>
    <row r="28" spans="1:10" x14ac:dyDescent="0.25">
      <c r="A28" s="14"/>
    </row>
    <row r="29" spans="1:10" x14ac:dyDescent="0.25">
      <c r="A29" s="12" t="s">
        <v>21</v>
      </c>
      <c r="C29" s="13"/>
    </row>
    <row r="30" spans="1:10" x14ac:dyDescent="0.25">
      <c r="A30" s="14" t="s">
        <v>22</v>
      </c>
      <c r="C30" s="13"/>
    </row>
    <row r="31" spans="1:10" x14ac:dyDescent="0.25">
      <c r="C31" s="13"/>
    </row>
    <row r="32" spans="1:10" x14ac:dyDescent="0.25">
      <c r="A32" s="11" t="s">
        <v>23</v>
      </c>
      <c r="C32" s="232" t="s">
        <v>24</v>
      </c>
      <c r="F32" s="15"/>
    </row>
    <row r="33" spans="1:83" x14ac:dyDescent="0.25">
      <c r="C33" s="13"/>
    </row>
    <row r="34" spans="1:83" x14ac:dyDescent="0.25">
      <c r="A34" s="56" t="s">
        <v>25</v>
      </c>
      <c r="B34" s="58"/>
      <c r="C34" s="58"/>
      <c r="D34" s="58"/>
    </row>
    <row r="35" spans="1:83" x14ac:dyDescent="0.25">
      <c r="A35" s="14" t="s">
        <v>26</v>
      </c>
      <c r="B35" s="58"/>
      <c r="C35" s="58"/>
      <c r="D35" s="58"/>
    </row>
    <row r="36" spans="1:83" ht="16.5" x14ac:dyDescent="0.25">
      <c r="A36" s="14" t="s">
        <v>27</v>
      </c>
      <c r="B36" s="57"/>
      <c r="C36" s="57"/>
      <c r="D36" s="57"/>
    </row>
    <row r="37" spans="1:83" ht="16.5" x14ac:dyDescent="0.25">
      <c r="B37" s="57"/>
      <c r="C37" s="57"/>
      <c r="D37" s="57"/>
    </row>
    <row r="38" spans="1:83" x14ac:dyDescent="0.25">
      <c r="A38" s="259" t="s">
        <v>28</v>
      </c>
      <c r="B38" s="260"/>
      <c r="C38" s="261"/>
      <c r="D38" s="260"/>
      <c r="E38" s="260"/>
      <c r="F38" s="260"/>
      <c r="G38" s="262"/>
    </row>
    <row r="39" spans="1:83" x14ac:dyDescent="0.25">
      <c r="A39" s="263" t="s">
        <v>29</v>
      </c>
      <c r="B39" s="264"/>
      <c r="C39" s="265"/>
      <c r="D39" s="266"/>
      <c r="E39" s="266"/>
      <c r="F39" s="266"/>
      <c r="G39" s="267"/>
    </row>
    <row r="40" spans="1:83" x14ac:dyDescent="0.25">
      <c r="A40" s="268" t="s">
        <v>30</v>
      </c>
      <c r="B40" s="264"/>
      <c r="C40" s="265"/>
      <c r="D40" s="266"/>
      <c r="E40" s="266"/>
      <c r="F40" s="266"/>
      <c r="G40" s="267"/>
    </row>
    <row r="41" spans="1:83" x14ac:dyDescent="0.25">
      <c r="A41" s="269" t="s">
        <v>31</v>
      </c>
      <c r="B41" s="266"/>
      <c r="C41" s="265"/>
      <c r="D41" s="266"/>
      <c r="E41" s="266"/>
      <c r="F41" s="266"/>
      <c r="G41" s="267"/>
    </row>
    <row r="42" spans="1:83" x14ac:dyDescent="0.25">
      <c r="A42" s="270" t="s">
        <v>32</v>
      </c>
      <c r="B42" s="271"/>
      <c r="C42" s="272"/>
      <c r="D42" s="271"/>
      <c r="E42" s="271"/>
      <c r="F42" s="271"/>
      <c r="G42" s="273"/>
    </row>
    <row r="43" spans="1:83" x14ac:dyDescent="0.25">
      <c r="C43" s="13"/>
    </row>
    <row r="44" spans="1:83" x14ac:dyDescent="0.25">
      <c r="A44" s="11" t="s">
        <v>33</v>
      </c>
      <c r="C44" s="13"/>
      <c r="F44" s="15" t="s">
        <v>34</v>
      </c>
    </row>
    <row r="45" spans="1:83" x14ac:dyDescent="0.25">
      <c r="A45" s="15" t="s">
        <v>35</v>
      </c>
      <c r="C45" s="13"/>
    </row>
    <row r="46" spans="1:83" x14ac:dyDescent="0.25">
      <c r="A46" s="16"/>
      <c r="B46" s="16"/>
      <c r="C46" s="17" t="s">
        <v>36</v>
      </c>
      <c r="D46" s="18" t="s">
        <v>37</v>
      </c>
      <c r="E46" s="18" t="s">
        <v>38</v>
      </c>
      <c r="F46" s="18" t="s">
        <v>39</v>
      </c>
      <c r="G46" s="18" t="s">
        <v>40</v>
      </c>
      <c r="H46" s="18" t="s">
        <v>41</v>
      </c>
      <c r="I46" s="18" t="s">
        <v>42</v>
      </c>
      <c r="J46" s="18" t="s">
        <v>43</v>
      </c>
      <c r="K46" s="18" t="s">
        <v>44</v>
      </c>
      <c r="L46" s="18" t="s">
        <v>45</v>
      </c>
      <c r="M46" s="18" t="s">
        <v>46</v>
      </c>
      <c r="N46" s="18" t="s">
        <v>47</v>
      </c>
      <c r="O46" s="18" t="s">
        <v>48</v>
      </c>
      <c r="P46" s="18" t="s">
        <v>49</v>
      </c>
      <c r="Q46" s="18" t="s">
        <v>50</v>
      </c>
      <c r="R46" s="18" t="s">
        <v>51</v>
      </c>
      <c r="S46" s="18" t="s">
        <v>52</v>
      </c>
      <c r="T46" s="18" t="s">
        <v>53</v>
      </c>
      <c r="U46" s="18" t="s">
        <v>54</v>
      </c>
      <c r="V46" s="18" t="s">
        <v>55</v>
      </c>
      <c r="W46" s="18" t="s">
        <v>56</v>
      </c>
      <c r="X46" s="18" t="s">
        <v>57</v>
      </c>
      <c r="Y46" s="18" t="s">
        <v>58</v>
      </c>
      <c r="Z46" s="18" t="s">
        <v>59</v>
      </c>
      <c r="AA46" s="18" t="s">
        <v>60</v>
      </c>
      <c r="AB46" s="18" t="s">
        <v>61</v>
      </c>
      <c r="AC46" s="18" t="s">
        <v>62</v>
      </c>
      <c r="AD46" s="18" t="s">
        <v>63</v>
      </c>
      <c r="AE46" s="18" t="s">
        <v>64</v>
      </c>
      <c r="AF46" s="18" t="s">
        <v>65</v>
      </c>
      <c r="AG46" s="18" t="s">
        <v>66</v>
      </c>
      <c r="AH46" s="18" t="s">
        <v>67</v>
      </c>
      <c r="AI46" s="18" t="s">
        <v>68</v>
      </c>
      <c r="AJ46" s="18" t="s">
        <v>69</v>
      </c>
      <c r="AK46" s="18" t="s">
        <v>70</v>
      </c>
      <c r="AL46" s="18" t="s">
        <v>71</v>
      </c>
      <c r="AM46" s="18" t="s">
        <v>72</v>
      </c>
      <c r="AN46" s="18" t="s">
        <v>73</v>
      </c>
      <c r="AO46" s="18" t="s">
        <v>74</v>
      </c>
      <c r="AP46" s="18" t="s">
        <v>75</v>
      </c>
      <c r="AQ46" s="18" t="s">
        <v>76</v>
      </c>
      <c r="AR46" s="18" t="s">
        <v>77</v>
      </c>
      <c r="AS46" s="18" t="s">
        <v>78</v>
      </c>
      <c r="AT46" s="18" t="s">
        <v>79</v>
      </c>
      <c r="AU46" s="18" t="s">
        <v>80</v>
      </c>
      <c r="AV46" s="18" t="s">
        <v>81</v>
      </c>
      <c r="AW46" s="18" t="s">
        <v>82</v>
      </c>
      <c r="AX46" s="18" t="s">
        <v>83</v>
      </c>
      <c r="AY46" s="18" t="s">
        <v>84</v>
      </c>
      <c r="AZ46" s="18" t="s">
        <v>85</v>
      </c>
      <c r="BA46" s="18" t="s">
        <v>86</v>
      </c>
      <c r="BB46" s="18" t="s">
        <v>87</v>
      </c>
      <c r="BC46" s="18" t="s">
        <v>88</v>
      </c>
      <c r="BD46" s="18" t="s">
        <v>89</v>
      </c>
      <c r="BE46" s="18" t="s">
        <v>90</v>
      </c>
      <c r="BF46" s="18" t="s">
        <v>91</v>
      </c>
      <c r="BG46" s="18" t="s">
        <v>92</v>
      </c>
      <c r="BH46" s="18" t="s">
        <v>93</v>
      </c>
      <c r="BI46" s="18" t="s">
        <v>94</v>
      </c>
      <c r="BJ46" s="18" t="s">
        <v>95</v>
      </c>
      <c r="BK46" s="18" t="s">
        <v>96</v>
      </c>
      <c r="BL46" s="18" t="s">
        <v>97</v>
      </c>
      <c r="BM46" s="18" t="s">
        <v>98</v>
      </c>
      <c r="BN46" s="18" t="s">
        <v>99</v>
      </c>
      <c r="BO46" s="18" t="s">
        <v>100</v>
      </c>
      <c r="BP46" s="18" t="s">
        <v>101</v>
      </c>
      <c r="BQ46" s="18" t="s">
        <v>102</v>
      </c>
      <c r="BR46" s="18" t="s">
        <v>103</v>
      </c>
      <c r="BS46" s="18" t="s">
        <v>104</v>
      </c>
      <c r="BT46" s="18" t="s">
        <v>105</v>
      </c>
      <c r="BU46" s="18" t="s">
        <v>106</v>
      </c>
      <c r="BV46" s="18" t="s">
        <v>107</v>
      </c>
      <c r="BW46" s="18" t="s">
        <v>108</v>
      </c>
      <c r="BX46" s="18" t="s">
        <v>109</v>
      </c>
      <c r="BY46" s="18" t="s">
        <v>110</v>
      </c>
      <c r="BZ46" s="18" t="s">
        <v>111</v>
      </c>
      <c r="CA46" s="18" t="s">
        <v>112</v>
      </c>
      <c r="CB46" s="18" t="s">
        <v>113</v>
      </c>
      <c r="CC46" s="18" t="s">
        <v>114</v>
      </c>
      <c r="CD46" s="18" t="s">
        <v>115</v>
      </c>
      <c r="CE46" s="18" t="s">
        <v>116</v>
      </c>
    </row>
    <row r="47" spans="1:83" x14ac:dyDescent="0.25">
      <c r="A47" s="16"/>
      <c r="B47" s="19" t="s">
        <v>117</v>
      </c>
      <c r="C47" s="17" t="s">
        <v>118</v>
      </c>
      <c r="D47" s="18" t="s">
        <v>119</v>
      </c>
      <c r="E47" s="18" t="s">
        <v>120</v>
      </c>
      <c r="F47" s="18" t="s">
        <v>121</v>
      </c>
      <c r="G47" s="18" t="s">
        <v>122</v>
      </c>
      <c r="H47" s="18" t="s">
        <v>123</v>
      </c>
      <c r="I47" s="18" t="s">
        <v>124</v>
      </c>
      <c r="J47" s="18" t="s">
        <v>125</v>
      </c>
      <c r="K47" s="18" t="s">
        <v>126</v>
      </c>
      <c r="L47" s="18" t="s">
        <v>127</v>
      </c>
      <c r="M47" s="18" t="s">
        <v>128</v>
      </c>
      <c r="N47" s="18" t="s">
        <v>129</v>
      </c>
      <c r="O47" s="18" t="s">
        <v>130</v>
      </c>
      <c r="P47" s="18" t="s">
        <v>131</v>
      </c>
      <c r="Q47" s="18" t="s">
        <v>132</v>
      </c>
      <c r="R47" s="18" t="s">
        <v>133</v>
      </c>
      <c r="S47" s="18" t="s">
        <v>134</v>
      </c>
      <c r="T47" s="18" t="s">
        <v>135</v>
      </c>
      <c r="U47" s="18" t="s">
        <v>136</v>
      </c>
      <c r="V47" s="18" t="s">
        <v>137</v>
      </c>
      <c r="W47" s="18" t="s">
        <v>138</v>
      </c>
      <c r="X47" s="18" t="s">
        <v>139</v>
      </c>
      <c r="Y47" s="18" t="s">
        <v>140</v>
      </c>
      <c r="Z47" s="18" t="s">
        <v>140</v>
      </c>
      <c r="AA47" s="18" t="s">
        <v>141</v>
      </c>
      <c r="AB47" s="18" t="s">
        <v>142</v>
      </c>
      <c r="AC47" s="18" t="s">
        <v>143</v>
      </c>
      <c r="AD47" s="18" t="s">
        <v>144</v>
      </c>
      <c r="AE47" s="18" t="s">
        <v>122</v>
      </c>
      <c r="AF47" s="18" t="s">
        <v>123</v>
      </c>
      <c r="AG47" s="18" t="s">
        <v>145</v>
      </c>
      <c r="AH47" s="18" t="s">
        <v>146</v>
      </c>
      <c r="AI47" s="18" t="s">
        <v>147</v>
      </c>
      <c r="AJ47" s="18" t="s">
        <v>148</v>
      </c>
      <c r="AK47" s="18" t="s">
        <v>149</v>
      </c>
      <c r="AL47" s="18" t="s">
        <v>150</v>
      </c>
      <c r="AM47" s="18" t="s">
        <v>151</v>
      </c>
      <c r="AN47" s="18" t="s">
        <v>137</v>
      </c>
      <c r="AO47" s="18" t="s">
        <v>152</v>
      </c>
      <c r="AP47" s="18" t="s">
        <v>153</v>
      </c>
      <c r="AQ47" s="18" t="s">
        <v>154</v>
      </c>
      <c r="AR47" s="18" t="s">
        <v>155</v>
      </c>
      <c r="AS47" s="18" t="s">
        <v>156</v>
      </c>
      <c r="AT47" s="18" t="s">
        <v>157</v>
      </c>
      <c r="AU47" s="18" t="s">
        <v>158</v>
      </c>
      <c r="AV47" s="18" t="s">
        <v>159</v>
      </c>
      <c r="AW47" s="18" t="s">
        <v>160</v>
      </c>
      <c r="AX47" s="18" t="s">
        <v>161</v>
      </c>
      <c r="AY47" s="18" t="s">
        <v>162</v>
      </c>
      <c r="AZ47" s="18" t="s">
        <v>163</v>
      </c>
      <c r="BA47" s="18" t="s">
        <v>164</v>
      </c>
      <c r="BB47" s="18" t="s">
        <v>165</v>
      </c>
      <c r="BC47" s="18" t="s">
        <v>134</v>
      </c>
      <c r="BD47" s="18" t="s">
        <v>166</v>
      </c>
      <c r="BE47" s="18" t="s">
        <v>167</v>
      </c>
      <c r="BF47" s="18" t="s">
        <v>168</v>
      </c>
      <c r="BG47" s="18" t="s">
        <v>169</v>
      </c>
      <c r="BH47" s="18" t="s">
        <v>170</v>
      </c>
      <c r="BI47" s="18" t="s">
        <v>171</v>
      </c>
      <c r="BJ47" s="18" t="s">
        <v>172</v>
      </c>
      <c r="BK47" s="18" t="s">
        <v>173</v>
      </c>
      <c r="BL47" s="18" t="s">
        <v>174</v>
      </c>
      <c r="BM47" s="18" t="s">
        <v>159</v>
      </c>
      <c r="BN47" s="18" t="s">
        <v>175</v>
      </c>
      <c r="BO47" s="18" t="s">
        <v>176</v>
      </c>
      <c r="BP47" s="18" t="s">
        <v>177</v>
      </c>
      <c r="BQ47" s="18" t="s">
        <v>178</v>
      </c>
      <c r="BR47" s="18" t="s">
        <v>179</v>
      </c>
      <c r="BS47" s="18" t="s">
        <v>180</v>
      </c>
      <c r="BT47" s="18" t="s">
        <v>181</v>
      </c>
      <c r="BU47" s="18" t="s">
        <v>182</v>
      </c>
      <c r="BV47" s="18" t="s">
        <v>182</v>
      </c>
      <c r="BW47" s="18" t="s">
        <v>182</v>
      </c>
      <c r="BX47" s="18" t="s">
        <v>183</v>
      </c>
      <c r="BY47" s="18" t="s">
        <v>184</v>
      </c>
      <c r="BZ47" s="18" t="s">
        <v>185</v>
      </c>
      <c r="CA47" s="18" t="s">
        <v>186</v>
      </c>
      <c r="CB47" s="18" t="s">
        <v>187</v>
      </c>
      <c r="CC47" s="18" t="s">
        <v>159</v>
      </c>
      <c r="CD47" s="18"/>
      <c r="CE47" s="18" t="s">
        <v>188</v>
      </c>
    </row>
    <row r="48" spans="1:83" x14ac:dyDescent="0.25">
      <c r="A48" s="16" t="s">
        <v>11</v>
      </c>
      <c r="B48" s="18" t="s">
        <v>189</v>
      </c>
      <c r="C48" s="17" t="s">
        <v>190</v>
      </c>
      <c r="D48" s="18" t="s">
        <v>190</v>
      </c>
      <c r="E48" s="18" t="s">
        <v>190</v>
      </c>
      <c r="F48" s="18" t="s">
        <v>191</v>
      </c>
      <c r="G48" s="18" t="s">
        <v>192</v>
      </c>
      <c r="H48" s="18" t="s">
        <v>190</v>
      </c>
      <c r="I48" s="18" t="s">
        <v>193</v>
      </c>
      <c r="J48" s="18"/>
      <c r="K48" s="18" t="s">
        <v>184</v>
      </c>
      <c r="L48" s="18" t="s">
        <v>194</v>
      </c>
      <c r="M48" s="18" t="s">
        <v>195</v>
      </c>
      <c r="N48" s="18" t="s">
        <v>196</v>
      </c>
      <c r="O48" s="18" t="s">
        <v>197</v>
      </c>
      <c r="P48" s="18" t="s">
        <v>196</v>
      </c>
      <c r="Q48" s="18" t="s">
        <v>198</v>
      </c>
      <c r="R48" s="18"/>
      <c r="S48" s="18" t="s">
        <v>196</v>
      </c>
      <c r="T48" s="18" t="s">
        <v>199</v>
      </c>
      <c r="U48" s="18"/>
      <c r="V48" s="18" t="s">
        <v>200</v>
      </c>
      <c r="W48" s="18" t="s">
        <v>201</v>
      </c>
      <c r="X48" s="18" t="s">
        <v>202</v>
      </c>
      <c r="Y48" s="18" t="s">
        <v>203</v>
      </c>
      <c r="Z48" s="18" t="s">
        <v>204</v>
      </c>
      <c r="AA48" s="18" t="s">
        <v>205</v>
      </c>
      <c r="AB48" s="18"/>
      <c r="AC48" s="18" t="s">
        <v>199</v>
      </c>
      <c r="AD48" s="18"/>
      <c r="AE48" s="18" t="s">
        <v>199</v>
      </c>
      <c r="AF48" s="18" t="s">
        <v>206</v>
      </c>
      <c r="AG48" s="18" t="s">
        <v>198</v>
      </c>
      <c r="AH48" s="18"/>
      <c r="AI48" s="18" t="s">
        <v>207</v>
      </c>
      <c r="AJ48" s="18"/>
      <c r="AK48" s="18" t="s">
        <v>199</v>
      </c>
      <c r="AL48" s="18" t="s">
        <v>199</v>
      </c>
      <c r="AM48" s="18" t="s">
        <v>199</v>
      </c>
      <c r="AN48" s="18" t="s">
        <v>208</v>
      </c>
      <c r="AO48" s="18" t="s">
        <v>209</v>
      </c>
      <c r="AP48" s="18" t="s">
        <v>148</v>
      </c>
      <c r="AQ48" s="18" t="s">
        <v>210</v>
      </c>
      <c r="AR48" s="18" t="s">
        <v>196</v>
      </c>
      <c r="AS48" s="18"/>
      <c r="AT48" s="18" t="s">
        <v>211</v>
      </c>
      <c r="AU48" s="18" t="s">
        <v>212</v>
      </c>
      <c r="AV48" s="18" t="s">
        <v>213</v>
      </c>
      <c r="AW48" s="18" t="s">
        <v>214</v>
      </c>
      <c r="AX48" s="18" t="s">
        <v>215</v>
      </c>
      <c r="AY48" s="18"/>
      <c r="AZ48" s="18"/>
      <c r="BA48" s="18" t="s">
        <v>216</v>
      </c>
      <c r="BB48" s="18" t="s">
        <v>196</v>
      </c>
      <c r="BC48" s="18" t="s">
        <v>210</v>
      </c>
      <c r="BD48" s="18"/>
      <c r="BE48" s="18"/>
      <c r="BF48" s="18"/>
      <c r="BG48" s="18"/>
      <c r="BH48" s="18" t="s">
        <v>217</v>
      </c>
      <c r="BI48" s="18" t="s">
        <v>196</v>
      </c>
      <c r="BJ48" s="18"/>
      <c r="BK48" s="18" t="s">
        <v>218</v>
      </c>
      <c r="BL48" s="18"/>
      <c r="BM48" s="18" t="s">
        <v>219</v>
      </c>
      <c r="BN48" s="18" t="s">
        <v>220</v>
      </c>
      <c r="BO48" s="18" t="s">
        <v>221</v>
      </c>
      <c r="BP48" s="18" t="s">
        <v>222</v>
      </c>
      <c r="BQ48" s="18" t="s">
        <v>223</v>
      </c>
      <c r="BR48" s="18"/>
      <c r="BS48" s="18" t="s">
        <v>224</v>
      </c>
      <c r="BT48" s="18" t="s">
        <v>196</v>
      </c>
      <c r="BU48" s="18" t="s">
        <v>225</v>
      </c>
      <c r="BV48" s="18" t="s">
        <v>226</v>
      </c>
      <c r="BW48" s="18" t="s">
        <v>227</v>
      </c>
      <c r="BX48" s="18" t="s">
        <v>178</v>
      </c>
      <c r="BY48" s="18" t="s">
        <v>220</v>
      </c>
      <c r="BZ48" s="18" t="s">
        <v>179</v>
      </c>
      <c r="CA48" s="18" t="s">
        <v>228</v>
      </c>
      <c r="CB48" s="18" t="s">
        <v>228</v>
      </c>
      <c r="CC48" s="18" t="s">
        <v>229</v>
      </c>
      <c r="CD48" s="18"/>
      <c r="CE48" s="18" t="s">
        <v>230</v>
      </c>
    </row>
    <row r="49" spans="1:84" x14ac:dyDescent="0.25">
      <c r="A49" s="16" t="s">
        <v>231</v>
      </c>
      <c r="B49" s="233">
        <v>42607905.890000008</v>
      </c>
      <c r="C49" s="234">
        <v>1435528.65</v>
      </c>
      <c r="D49" s="234">
        <v>0</v>
      </c>
      <c r="E49" s="234">
        <v>5374984.1100000003</v>
      </c>
      <c r="F49" s="234">
        <v>1003666.09791</v>
      </c>
      <c r="G49" s="234">
        <v>0</v>
      </c>
      <c r="H49" s="234">
        <v>1139839.8600000001</v>
      </c>
      <c r="I49" s="234">
        <v>0</v>
      </c>
      <c r="J49" s="234">
        <v>201215.17209000004</v>
      </c>
      <c r="K49" s="234">
        <v>0</v>
      </c>
      <c r="L49" s="234">
        <v>0</v>
      </c>
      <c r="M49" s="234">
        <v>0</v>
      </c>
      <c r="N49" s="234">
        <v>851753.54</v>
      </c>
      <c r="O49" s="234">
        <v>0</v>
      </c>
      <c r="P49" s="234">
        <v>1569288.58</v>
      </c>
      <c r="Q49" s="234">
        <v>293596.15000000002</v>
      </c>
      <c r="R49" s="234">
        <v>917251.28</v>
      </c>
      <c r="S49" s="234">
        <v>164878.25</v>
      </c>
      <c r="T49" s="234">
        <v>496831.3</v>
      </c>
      <c r="U49" s="234">
        <v>785675.36</v>
      </c>
      <c r="V49" s="234">
        <v>0</v>
      </c>
      <c r="W49" s="234">
        <v>157673.95000000001</v>
      </c>
      <c r="X49" s="234">
        <v>415813.62</v>
      </c>
      <c r="Y49" s="234">
        <v>1885281.04</v>
      </c>
      <c r="Z49" s="234">
        <v>265119.8</v>
      </c>
      <c r="AA49" s="234">
        <v>210874.37</v>
      </c>
      <c r="AB49" s="234">
        <v>1690888.46</v>
      </c>
      <c r="AC49" s="234">
        <v>435584.78</v>
      </c>
      <c r="AD49" s="234">
        <v>0</v>
      </c>
      <c r="AE49" s="234">
        <v>407271.1</v>
      </c>
      <c r="AF49" s="234">
        <v>711473.75</v>
      </c>
      <c r="AG49" s="234">
        <v>2682263.41</v>
      </c>
      <c r="AH49" s="234">
        <v>0</v>
      </c>
      <c r="AI49" s="234">
        <v>922195.07</v>
      </c>
      <c r="AJ49" s="234">
        <v>10752654.9</v>
      </c>
      <c r="AK49" s="234">
        <v>0</v>
      </c>
      <c r="AL49" s="234">
        <v>0</v>
      </c>
      <c r="AM49" s="234">
        <v>0</v>
      </c>
      <c r="AN49" s="234">
        <v>0</v>
      </c>
      <c r="AO49" s="234">
        <v>0</v>
      </c>
      <c r="AP49" s="234">
        <v>943878.81</v>
      </c>
      <c r="AQ49" s="234">
        <v>0</v>
      </c>
      <c r="AR49" s="234">
        <v>0</v>
      </c>
      <c r="AS49" s="234">
        <v>0</v>
      </c>
      <c r="AT49" s="234">
        <v>0</v>
      </c>
      <c r="AU49" s="234">
        <v>0</v>
      </c>
      <c r="AV49" s="234">
        <v>88179.45</v>
      </c>
      <c r="AW49" s="234">
        <v>0</v>
      </c>
      <c r="AX49" s="234">
        <v>0</v>
      </c>
      <c r="AY49" s="234">
        <v>785385.8</v>
      </c>
      <c r="AZ49" s="234">
        <v>0</v>
      </c>
      <c r="BA49" s="234">
        <v>0</v>
      </c>
      <c r="BB49" s="234">
        <v>740733.78</v>
      </c>
      <c r="BC49" s="234">
        <v>156598.81</v>
      </c>
      <c r="BD49" s="234">
        <v>0</v>
      </c>
      <c r="BE49" s="234">
        <v>820400.25</v>
      </c>
      <c r="BF49" s="234">
        <v>1057638.68</v>
      </c>
      <c r="BG49" s="234">
        <v>262286.99</v>
      </c>
      <c r="BH49" s="234">
        <v>0</v>
      </c>
      <c r="BI49" s="234">
        <v>0</v>
      </c>
      <c r="BJ49" s="234">
        <v>0</v>
      </c>
      <c r="BK49" s="234">
        <v>0</v>
      </c>
      <c r="BL49" s="234">
        <v>0</v>
      </c>
      <c r="BM49" s="234">
        <v>0</v>
      </c>
      <c r="BN49" s="234">
        <v>499377.95</v>
      </c>
      <c r="BO49" s="234">
        <v>60903.83</v>
      </c>
      <c r="BP49" s="234">
        <v>0</v>
      </c>
      <c r="BQ49" s="234">
        <v>0</v>
      </c>
      <c r="BR49" s="234">
        <v>0</v>
      </c>
      <c r="BS49" s="234">
        <v>196389.67</v>
      </c>
      <c r="BT49" s="234">
        <v>109656.62</v>
      </c>
      <c r="BU49" s="234">
        <v>19999.22</v>
      </c>
      <c r="BV49" s="234">
        <v>0</v>
      </c>
      <c r="BW49" s="234">
        <v>119817.73</v>
      </c>
      <c r="BX49" s="234">
        <v>0</v>
      </c>
      <c r="BY49" s="234">
        <v>710721.9</v>
      </c>
      <c r="BZ49" s="234">
        <v>129750.04</v>
      </c>
      <c r="CA49" s="234">
        <v>516760.67</v>
      </c>
      <c r="CB49" s="234">
        <v>0</v>
      </c>
      <c r="CC49" s="234">
        <v>617823.09</v>
      </c>
      <c r="CD49" s="16"/>
      <c r="CE49" s="25">
        <f>SUM(C49:CC49)</f>
        <v>42607905.890000008</v>
      </c>
      <c r="CF49" s="314">
        <v>0</v>
      </c>
    </row>
    <row r="50" spans="1:84" x14ac:dyDescent="0.25">
      <c r="A50" s="25" t="s">
        <v>232</v>
      </c>
      <c r="B50" s="233">
        <v>540374.97</v>
      </c>
      <c r="C50" s="25">
        <f t="shared" ref="C50:AH50" si="0">IF($B$50,(ROUND((($B$50/$CE$63)*C63),0)))</f>
        <v>16830</v>
      </c>
      <c r="D50" s="25">
        <f t="shared" si="0"/>
        <v>0</v>
      </c>
      <c r="E50" s="25">
        <f t="shared" si="0"/>
        <v>59722</v>
      </c>
      <c r="F50" s="25">
        <f t="shared" si="0"/>
        <v>11938</v>
      </c>
      <c r="G50" s="25">
        <f t="shared" si="0"/>
        <v>0</v>
      </c>
      <c r="H50" s="25">
        <f t="shared" si="0"/>
        <v>12438</v>
      </c>
      <c r="I50" s="25">
        <f t="shared" si="0"/>
        <v>0</v>
      </c>
      <c r="J50" s="25">
        <f t="shared" si="0"/>
        <v>2393</v>
      </c>
      <c r="K50" s="25">
        <f t="shared" si="0"/>
        <v>0</v>
      </c>
      <c r="L50" s="25">
        <f t="shared" si="0"/>
        <v>0</v>
      </c>
      <c r="M50" s="25">
        <f t="shared" si="0"/>
        <v>0</v>
      </c>
      <c r="N50" s="25">
        <f t="shared" si="0"/>
        <v>19391</v>
      </c>
      <c r="O50" s="25">
        <f t="shared" si="0"/>
        <v>0</v>
      </c>
      <c r="P50" s="25">
        <f t="shared" si="0"/>
        <v>20723</v>
      </c>
      <c r="Q50" s="25">
        <f t="shared" si="0"/>
        <v>3229</v>
      </c>
      <c r="R50" s="25">
        <f t="shared" si="0"/>
        <v>21595</v>
      </c>
      <c r="S50" s="25">
        <f t="shared" si="0"/>
        <v>1567</v>
      </c>
      <c r="T50" s="25">
        <f t="shared" si="0"/>
        <v>5388</v>
      </c>
      <c r="U50" s="25">
        <f t="shared" si="0"/>
        <v>9177</v>
      </c>
      <c r="V50" s="25">
        <f t="shared" si="0"/>
        <v>0</v>
      </c>
      <c r="W50" s="25">
        <f t="shared" si="0"/>
        <v>2241</v>
      </c>
      <c r="X50" s="25">
        <f t="shared" si="0"/>
        <v>4921</v>
      </c>
      <c r="Y50" s="25">
        <f t="shared" si="0"/>
        <v>21382</v>
      </c>
      <c r="Z50" s="25">
        <f t="shared" si="0"/>
        <v>3229</v>
      </c>
      <c r="AA50" s="25">
        <f t="shared" si="0"/>
        <v>3168</v>
      </c>
      <c r="AB50" s="25">
        <f t="shared" si="0"/>
        <v>20341</v>
      </c>
      <c r="AC50" s="25">
        <f t="shared" si="0"/>
        <v>5789</v>
      </c>
      <c r="AD50" s="25">
        <f t="shared" si="0"/>
        <v>0</v>
      </c>
      <c r="AE50" s="25">
        <f t="shared" si="0"/>
        <v>4654</v>
      </c>
      <c r="AF50" s="25">
        <f t="shared" si="0"/>
        <v>9650</v>
      </c>
      <c r="AG50" s="25">
        <f t="shared" si="0"/>
        <v>33988</v>
      </c>
      <c r="AH50" s="25">
        <f t="shared" si="0"/>
        <v>0</v>
      </c>
      <c r="AI50" s="25">
        <f t="shared" ref="AI50:BN50" si="1">IF($B$50,(ROUND((($B$50/$CE$63)*AI63),0)))</f>
        <v>10208</v>
      </c>
      <c r="AJ50" s="25">
        <f t="shared" si="1"/>
        <v>146521</v>
      </c>
      <c r="AK50" s="25">
        <f t="shared" si="1"/>
        <v>0</v>
      </c>
      <c r="AL50" s="25">
        <f t="shared" si="1"/>
        <v>0</v>
      </c>
      <c r="AM50" s="25">
        <f t="shared" si="1"/>
        <v>0</v>
      </c>
      <c r="AN50" s="25">
        <f t="shared" si="1"/>
        <v>0</v>
      </c>
      <c r="AO50" s="25">
        <f t="shared" si="1"/>
        <v>0</v>
      </c>
      <c r="AP50" s="25">
        <f t="shared" si="1"/>
        <v>11794</v>
      </c>
      <c r="AQ50" s="25">
        <f t="shared" si="1"/>
        <v>0</v>
      </c>
      <c r="AR50" s="25">
        <f t="shared" si="1"/>
        <v>0</v>
      </c>
      <c r="AS50" s="25">
        <f t="shared" si="1"/>
        <v>0</v>
      </c>
      <c r="AT50" s="25">
        <f t="shared" si="1"/>
        <v>0</v>
      </c>
      <c r="AU50" s="25">
        <f t="shared" si="1"/>
        <v>0</v>
      </c>
      <c r="AV50" s="25">
        <f t="shared" si="1"/>
        <v>934</v>
      </c>
      <c r="AW50" s="25">
        <f t="shared" si="1"/>
        <v>0</v>
      </c>
      <c r="AX50" s="25">
        <f t="shared" si="1"/>
        <v>0</v>
      </c>
      <c r="AY50" s="25">
        <f t="shared" si="1"/>
        <v>7470</v>
      </c>
      <c r="AZ50" s="25">
        <f t="shared" si="1"/>
        <v>0</v>
      </c>
      <c r="BA50" s="25">
        <f t="shared" si="1"/>
        <v>0</v>
      </c>
      <c r="BB50" s="25">
        <f t="shared" si="1"/>
        <v>9660</v>
      </c>
      <c r="BC50" s="25">
        <f t="shared" si="1"/>
        <v>1107</v>
      </c>
      <c r="BD50" s="25">
        <f t="shared" si="1"/>
        <v>0</v>
      </c>
      <c r="BE50" s="25">
        <f t="shared" si="1"/>
        <v>8645</v>
      </c>
      <c r="BF50" s="25">
        <f t="shared" si="1"/>
        <v>8959</v>
      </c>
      <c r="BG50" s="25">
        <f t="shared" si="1"/>
        <v>2175</v>
      </c>
      <c r="BH50" s="25">
        <f t="shared" si="1"/>
        <v>0</v>
      </c>
      <c r="BI50" s="25">
        <f t="shared" si="1"/>
        <v>0</v>
      </c>
      <c r="BJ50" s="25">
        <f t="shared" si="1"/>
        <v>0</v>
      </c>
      <c r="BK50" s="25">
        <f t="shared" si="1"/>
        <v>0</v>
      </c>
      <c r="BL50" s="25">
        <f t="shared" si="1"/>
        <v>0</v>
      </c>
      <c r="BM50" s="25">
        <f t="shared" si="1"/>
        <v>0</v>
      </c>
      <c r="BN50" s="25">
        <f t="shared" si="1"/>
        <v>9142</v>
      </c>
      <c r="BO50" s="25">
        <f t="shared" ref="BO50:CD50" si="2">IF($B$50,(ROUND((($B$50/$CE$63)*BO63),0)))</f>
        <v>869</v>
      </c>
      <c r="BP50" s="25">
        <f t="shared" si="2"/>
        <v>0</v>
      </c>
      <c r="BQ50" s="25">
        <f t="shared" si="2"/>
        <v>0</v>
      </c>
      <c r="BR50" s="25">
        <f t="shared" si="2"/>
        <v>0</v>
      </c>
      <c r="BS50" s="25">
        <f t="shared" si="2"/>
        <v>2151</v>
      </c>
      <c r="BT50" s="25">
        <f t="shared" si="2"/>
        <v>1354</v>
      </c>
      <c r="BU50" s="25">
        <f t="shared" si="2"/>
        <v>183</v>
      </c>
      <c r="BV50" s="25">
        <f t="shared" si="2"/>
        <v>0</v>
      </c>
      <c r="BW50" s="25">
        <f t="shared" si="2"/>
        <v>1221</v>
      </c>
      <c r="BX50" s="25">
        <f t="shared" si="2"/>
        <v>0</v>
      </c>
      <c r="BY50" s="25">
        <f t="shared" si="2"/>
        <v>9348</v>
      </c>
      <c r="BZ50" s="25">
        <f t="shared" si="2"/>
        <v>704</v>
      </c>
      <c r="CA50" s="25">
        <f t="shared" si="2"/>
        <v>5628</v>
      </c>
      <c r="CB50" s="25">
        <f t="shared" si="2"/>
        <v>0</v>
      </c>
      <c r="CC50" s="25">
        <f t="shared" si="2"/>
        <v>8549</v>
      </c>
      <c r="CD50" s="25">
        <f t="shared" si="2"/>
        <v>0</v>
      </c>
      <c r="CE50" s="25">
        <f>SUM(C50:CD50)</f>
        <v>540376</v>
      </c>
      <c r="CF50" s="314">
        <v>0</v>
      </c>
    </row>
    <row r="51" spans="1:84" x14ac:dyDescent="0.25">
      <c r="A51" s="16" t="s">
        <v>233</v>
      </c>
      <c r="B51" s="25">
        <f>B49+B50</f>
        <v>43148280.860000007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314">
        <v>0</v>
      </c>
    </row>
    <row r="52" spans="1:84" x14ac:dyDescent="0.25">
      <c r="A52" s="16" t="s">
        <v>16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314">
        <v>0</v>
      </c>
    </row>
    <row r="53" spans="1:84" x14ac:dyDescent="0.25">
      <c r="A53" s="21" t="s">
        <v>234</v>
      </c>
      <c r="B53" s="234">
        <v>13031414.27</v>
      </c>
      <c r="C53" s="234">
        <v>74670.61</v>
      </c>
      <c r="D53" s="234">
        <v>0</v>
      </c>
      <c r="E53" s="234">
        <v>141994.72</v>
      </c>
      <c r="F53" s="234">
        <v>89415.577789999996</v>
      </c>
      <c r="G53" s="234">
        <v>0</v>
      </c>
      <c r="H53" s="234">
        <v>10705.17</v>
      </c>
      <c r="I53" s="234">
        <v>0</v>
      </c>
      <c r="J53" s="234">
        <v>17926.052210000005</v>
      </c>
      <c r="K53" s="234">
        <v>0</v>
      </c>
      <c r="L53" s="234">
        <v>0</v>
      </c>
      <c r="M53" s="234">
        <v>0</v>
      </c>
      <c r="N53" s="234">
        <v>0</v>
      </c>
      <c r="O53" s="234">
        <v>0</v>
      </c>
      <c r="P53" s="234">
        <v>754044.32</v>
      </c>
      <c r="Q53" s="234">
        <v>0</v>
      </c>
      <c r="R53" s="234">
        <v>0</v>
      </c>
      <c r="S53" s="234">
        <v>82983.95</v>
      </c>
      <c r="T53" s="234">
        <v>7568.26</v>
      </c>
      <c r="U53" s="234">
        <v>7801.52</v>
      </c>
      <c r="V53" s="234">
        <v>0</v>
      </c>
      <c r="W53" s="234">
        <v>210646.9</v>
      </c>
      <c r="X53" s="234">
        <v>79430.58</v>
      </c>
      <c r="Y53" s="234">
        <v>715023.34</v>
      </c>
      <c r="Z53" s="234">
        <v>22690.639999999999</v>
      </c>
      <c r="AA53" s="234">
        <v>71279.460000000006</v>
      </c>
      <c r="AB53" s="234">
        <v>69480.97</v>
      </c>
      <c r="AC53" s="234">
        <v>103829.06</v>
      </c>
      <c r="AD53" s="234">
        <v>1048.73</v>
      </c>
      <c r="AE53" s="234">
        <v>3000.47</v>
      </c>
      <c r="AF53" s="234">
        <v>0</v>
      </c>
      <c r="AG53" s="234">
        <v>182591.35999999999</v>
      </c>
      <c r="AH53" s="234">
        <v>0</v>
      </c>
      <c r="AI53" s="234">
        <v>176444.4</v>
      </c>
      <c r="AJ53" s="234">
        <v>72293.740000000005</v>
      </c>
      <c r="AK53" s="234">
        <v>0</v>
      </c>
      <c r="AL53" s="234">
        <v>0</v>
      </c>
      <c r="AM53" s="234">
        <v>0</v>
      </c>
      <c r="AN53" s="234">
        <v>0</v>
      </c>
      <c r="AO53" s="234">
        <v>0</v>
      </c>
      <c r="AP53" s="234">
        <v>37616.639999999999</v>
      </c>
      <c r="AQ53" s="234">
        <v>0</v>
      </c>
      <c r="AR53" s="234">
        <v>0</v>
      </c>
      <c r="AS53" s="234">
        <v>0</v>
      </c>
      <c r="AT53" s="234">
        <v>0</v>
      </c>
      <c r="AU53" s="234">
        <v>0</v>
      </c>
      <c r="AV53" s="234">
        <v>24169.63</v>
      </c>
      <c r="AW53" s="234">
        <v>0</v>
      </c>
      <c r="AX53" s="234">
        <v>0</v>
      </c>
      <c r="AY53" s="234">
        <v>90282.91</v>
      </c>
      <c r="AZ53" s="234">
        <v>0</v>
      </c>
      <c r="BA53" s="234">
        <v>0</v>
      </c>
      <c r="BB53" s="234">
        <v>0</v>
      </c>
      <c r="BC53" s="234">
        <v>10878.08</v>
      </c>
      <c r="BD53" s="234">
        <v>0</v>
      </c>
      <c r="BE53" s="234">
        <v>216136.81</v>
      </c>
      <c r="BF53" s="234">
        <v>13944.13</v>
      </c>
      <c r="BG53" s="234">
        <v>2133.14</v>
      </c>
      <c r="BH53" s="234">
        <v>0</v>
      </c>
      <c r="BI53" s="234">
        <v>0</v>
      </c>
      <c r="BJ53" s="234">
        <v>0</v>
      </c>
      <c r="BK53" s="234">
        <v>0</v>
      </c>
      <c r="BL53" s="234">
        <v>0</v>
      </c>
      <c r="BM53" s="234">
        <v>0</v>
      </c>
      <c r="BN53" s="234">
        <v>7816920.0599999996</v>
      </c>
      <c r="BO53" s="234">
        <v>0</v>
      </c>
      <c r="BP53" s="234">
        <v>0</v>
      </c>
      <c r="BQ53" s="234">
        <v>0</v>
      </c>
      <c r="BR53" s="234">
        <v>0</v>
      </c>
      <c r="BS53" s="234">
        <v>0</v>
      </c>
      <c r="BT53" s="234">
        <v>0</v>
      </c>
      <c r="BU53" s="234">
        <v>0</v>
      </c>
      <c r="BV53" s="234">
        <v>0</v>
      </c>
      <c r="BW53" s="234">
        <v>0</v>
      </c>
      <c r="BX53" s="234">
        <v>0</v>
      </c>
      <c r="BY53" s="234">
        <v>441772.94</v>
      </c>
      <c r="BZ53" s="234">
        <v>0</v>
      </c>
      <c r="CA53" s="234">
        <v>0</v>
      </c>
      <c r="CB53" s="234">
        <v>0</v>
      </c>
      <c r="CC53" s="234">
        <v>1482690.1</v>
      </c>
      <c r="CD53" s="16"/>
      <c r="CE53" s="25">
        <f>SUM(C53:CD53)</f>
        <v>13031414.27</v>
      </c>
      <c r="CF53" s="314">
        <v>0</v>
      </c>
    </row>
    <row r="54" spans="1:84" x14ac:dyDescent="0.25">
      <c r="A54" s="31" t="s">
        <v>235</v>
      </c>
      <c r="B54" s="235">
        <v>7511486.5099999998</v>
      </c>
      <c r="C54" s="25">
        <f t="shared" ref="C54:AH54" si="3">IF($B$54,ROUND(($B$54/($CE$92+$CF$92)*C92),0))</f>
        <v>106624</v>
      </c>
      <c r="D54" s="25">
        <f t="shared" si="3"/>
        <v>0</v>
      </c>
      <c r="E54" s="25">
        <f t="shared" si="3"/>
        <v>475026</v>
      </c>
      <c r="F54" s="25">
        <f t="shared" si="3"/>
        <v>57265</v>
      </c>
      <c r="G54" s="25">
        <f t="shared" si="3"/>
        <v>0</v>
      </c>
      <c r="H54" s="25">
        <f t="shared" si="3"/>
        <v>0</v>
      </c>
      <c r="I54" s="25">
        <f t="shared" si="3"/>
        <v>0</v>
      </c>
      <c r="J54" s="25">
        <f t="shared" si="3"/>
        <v>0</v>
      </c>
      <c r="K54" s="25">
        <f t="shared" si="3"/>
        <v>0</v>
      </c>
      <c r="L54" s="25">
        <f t="shared" si="3"/>
        <v>0</v>
      </c>
      <c r="M54" s="25">
        <f t="shared" si="3"/>
        <v>0</v>
      </c>
      <c r="N54" s="25">
        <f t="shared" si="3"/>
        <v>0</v>
      </c>
      <c r="O54" s="25">
        <f t="shared" si="3"/>
        <v>0</v>
      </c>
      <c r="P54" s="25">
        <f t="shared" si="3"/>
        <v>163838</v>
      </c>
      <c r="Q54" s="25">
        <f t="shared" si="3"/>
        <v>93113</v>
      </c>
      <c r="R54" s="25">
        <f t="shared" si="3"/>
        <v>0</v>
      </c>
      <c r="S54" s="25">
        <f t="shared" si="3"/>
        <v>116930</v>
      </c>
      <c r="T54" s="25">
        <f t="shared" si="3"/>
        <v>263655</v>
      </c>
      <c r="U54" s="25">
        <f t="shared" si="3"/>
        <v>63114</v>
      </c>
      <c r="V54" s="25">
        <f t="shared" si="3"/>
        <v>0</v>
      </c>
      <c r="W54" s="25">
        <f t="shared" si="3"/>
        <v>11392</v>
      </c>
      <c r="X54" s="25">
        <f t="shared" si="3"/>
        <v>25057</v>
      </c>
      <c r="Y54" s="25">
        <f t="shared" si="3"/>
        <v>119199</v>
      </c>
      <c r="Z54" s="25">
        <f t="shared" si="3"/>
        <v>13490</v>
      </c>
      <c r="AA54" s="25">
        <f t="shared" si="3"/>
        <v>0</v>
      </c>
      <c r="AB54" s="25">
        <f t="shared" si="3"/>
        <v>50790</v>
      </c>
      <c r="AC54" s="25">
        <f t="shared" si="3"/>
        <v>16449</v>
      </c>
      <c r="AD54" s="25">
        <f t="shared" si="3"/>
        <v>5351</v>
      </c>
      <c r="AE54" s="25">
        <f t="shared" si="3"/>
        <v>155997</v>
      </c>
      <c r="AF54" s="25">
        <f t="shared" si="3"/>
        <v>0</v>
      </c>
      <c r="AG54" s="25">
        <f t="shared" si="3"/>
        <v>249505</v>
      </c>
      <c r="AH54" s="25">
        <f t="shared" si="3"/>
        <v>0</v>
      </c>
      <c r="AI54" s="25">
        <f t="shared" ref="AI54:BN54" si="4">IF($B$54,ROUND(($B$54/($CE$92+$CF$92)*AI92),0))</f>
        <v>0</v>
      </c>
      <c r="AJ54" s="25">
        <f t="shared" si="4"/>
        <v>1799539</v>
      </c>
      <c r="AK54" s="25">
        <f t="shared" si="4"/>
        <v>0</v>
      </c>
      <c r="AL54" s="25">
        <f t="shared" si="4"/>
        <v>0</v>
      </c>
      <c r="AM54" s="25">
        <f t="shared" si="4"/>
        <v>0</v>
      </c>
      <c r="AN54" s="25">
        <f t="shared" si="4"/>
        <v>0</v>
      </c>
      <c r="AO54" s="25">
        <f t="shared" si="4"/>
        <v>0</v>
      </c>
      <c r="AP54" s="25">
        <f t="shared" si="4"/>
        <v>0</v>
      </c>
      <c r="AQ54" s="25">
        <f t="shared" si="4"/>
        <v>0</v>
      </c>
      <c r="AR54" s="25">
        <f t="shared" si="4"/>
        <v>0</v>
      </c>
      <c r="AS54" s="25">
        <f t="shared" si="4"/>
        <v>0</v>
      </c>
      <c r="AT54" s="25">
        <f t="shared" si="4"/>
        <v>0</v>
      </c>
      <c r="AU54" s="25">
        <f t="shared" si="4"/>
        <v>0</v>
      </c>
      <c r="AV54" s="25">
        <f t="shared" si="4"/>
        <v>3512</v>
      </c>
      <c r="AW54" s="25">
        <f t="shared" si="4"/>
        <v>0</v>
      </c>
      <c r="AX54" s="25">
        <f t="shared" si="4"/>
        <v>0</v>
      </c>
      <c r="AY54" s="25">
        <f t="shared" si="4"/>
        <v>158844</v>
      </c>
      <c r="AZ54" s="25">
        <f t="shared" si="4"/>
        <v>0</v>
      </c>
      <c r="BA54" s="25">
        <f t="shared" si="4"/>
        <v>0</v>
      </c>
      <c r="BB54" s="25">
        <f t="shared" si="4"/>
        <v>17547</v>
      </c>
      <c r="BC54" s="25">
        <f t="shared" si="4"/>
        <v>0</v>
      </c>
      <c r="BD54" s="25">
        <f t="shared" si="4"/>
        <v>0</v>
      </c>
      <c r="BE54" s="25">
        <f t="shared" si="4"/>
        <v>2487771</v>
      </c>
      <c r="BF54" s="25">
        <f t="shared" si="4"/>
        <v>39424</v>
      </c>
      <c r="BG54" s="25">
        <f t="shared" si="4"/>
        <v>0</v>
      </c>
      <c r="BH54" s="25">
        <f t="shared" si="4"/>
        <v>0</v>
      </c>
      <c r="BI54" s="25">
        <f t="shared" si="4"/>
        <v>0</v>
      </c>
      <c r="BJ54" s="25">
        <f t="shared" si="4"/>
        <v>0</v>
      </c>
      <c r="BK54" s="25">
        <f t="shared" si="4"/>
        <v>0</v>
      </c>
      <c r="BL54" s="25">
        <f t="shared" si="4"/>
        <v>0</v>
      </c>
      <c r="BM54" s="25">
        <f t="shared" si="4"/>
        <v>0</v>
      </c>
      <c r="BN54" s="25">
        <f t="shared" si="4"/>
        <v>926731</v>
      </c>
      <c r="BO54" s="25">
        <f t="shared" ref="BO54:CD54" si="5">IF($B$54,ROUND(($B$54/($CE$92+$CF$92)*BO92),0))</f>
        <v>0</v>
      </c>
      <c r="BP54" s="25">
        <f t="shared" si="5"/>
        <v>0</v>
      </c>
      <c r="BQ54" s="25">
        <f t="shared" si="5"/>
        <v>0</v>
      </c>
      <c r="BR54" s="25">
        <f t="shared" si="5"/>
        <v>0</v>
      </c>
      <c r="BS54" s="25">
        <f t="shared" si="5"/>
        <v>12196</v>
      </c>
      <c r="BT54" s="25">
        <f t="shared" si="5"/>
        <v>0</v>
      </c>
      <c r="BU54" s="25">
        <f t="shared" si="5"/>
        <v>0</v>
      </c>
      <c r="BV54" s="25">
        <f t="shared" si="5"/>
        <v>71848</v>
      </c>
      <c r="BW54" s="25">
        <f t="shared" si="5"/>
        <v>0</v>
      </c>
      <c r="BX54" s="25">
        <f t="shared" si="5"/>
        <v>0</v>
      </c>
      <c r="BY54" s="25">
        <f t="shared" si="5"/>
        <v>7279</v>
      </c>
      <c r="BZ54" s="25">
        <f t="shared" si="5"/>
        <v>0</v>
      </c>
      <c r="CA54" s="25">
        <f t="shared" si="5"/>
        <v>0</v>
      </c>
      <c r="CB54" s="25">
        <f t="shared" si="5"/>
        <v>0</v>
      </c>
      <c r="CC54" s="25">
        <f t="shared" si="5"/>
        <v>0</v>
      </c>
      <c r="CD54" s="25">
        <f t="shared" si="5"/>
        <v>0</v>
      </c>
      <c r="CE54" s="25">
        <f>SUM(C54:CD54)</f>
        <v>7511486</v>
      </c>
      <c r="CF54" s="314">
        <v>0</v>
      </c>
    </row>
    <row r="55" spans="1:84" x14ac:dyDescent="0.25">
      <c r="A55" s="16" t="s">
        <v>233</v>
      </c>
      <c r="B55" s="25">
        <f>B53+B54</f>
        <v>20542900.780000001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314">
        <v>0</v>
      </c>
    </row>
    <row r="56" spans="1:84" x14ac:dyDescent="0.25">
      <c r="A56" s="16"/>
      <c r="B56" s="16"/>
      <c r="C56" s="22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314">
        <v>0</v>
      </c>
    </row>
    <row r="57" spans="1:84" x14ac:dyDescent="0.25">
      <c r="A57" s="21" t="s">
        <v>236</v>
      </c>
      <c r="B57" s="16"/>
      <c r="C57" s="17" t="s">
        <v>36</v>
      </c>
      <c r="D57" s="18" t="s">
        <v>37</v>
      </c>
      <c r="E57" s="18" t="s">
        <v>38</v>
      </c>
      <c r="F57" s="18" t="s">
        <v>39</v>
      </c>
      <c r="G57" s="18" t="s">
        <v>40</v>
      </c>
      <c r="H57" s="18" t="s">
        <v>41</v>
      </c>
      <c r="I57" s="18" t="s">
        <v>42</v>
      </c>
      <c r="J57" s="18" t="s">
        <v>43</v>
      </c>
      <c r="K57" s="18" t="s">
        <v>44</v>
      </c>
      <c r="L57" s="18" t="s">
        <v>45</v>
      </c>
      <c r="M57" s="18" t="s">
        <v>46</v>
      </c>
      <c r="N57" s="18" t="s">
        <v>47</v>
      </c>
      <c r="O57" s="18" t="s">
        <v>48</v>
      </c>
      <c r="P57" s="18" t="s">
        <v>49</v>
      </c>
      <c r="Q57" s="18" t="s">
        <v>50</v>
      </c>
      <c r="R57" s="18" t="s">
        <v>51</v>
      </c>
      <c r="S57" s="18" t="s">
        <v>52</v>
      </c>
      <c r="T57" s="23" t="s">
        <v>53</v>
      </c>
      <c r="U57" s="18" t="s">
        <v>54</v>
      </c>
      <c r="V57" s="18" t="s">
        <v>55</v>
      </c>
      <c r="W57" s="18" t="s">
        <v>56</v>
      </c>
      <c r="X57" s="18" t="s">
        <v>57</v>
      </c>
      <c r="Y57" s="18" t="s">
        <v>58</v>
      </c>
      <c r="Z57" s="18" t="s">
        <v>59</v>
      </c>
      <c r="AA57" s="18" t="s">
        <v>60</v>
      </c>
      <c r="AB57" s="18" t="s">
        <v>61</v>
      </c>
      <c r="AC57" s="18" t="s">
        <v>62</v>
      </c>
      <c r="AD57" s="18" t="s">
        <v>63</v>
      </c>
      <c r="AE57" s="18" t="s">
        <v>64</v>
      </c>
      <c r="AF57" s="18" t="s">
        <v>65</v>
      </c>
      <c r="AG57" s="18" t="s">
        <v>66</v>
      </c>
      <c r="AH57" s="18" t="s">
        <v>67</v>
      </c>
      <c r="AI57" s="18" t="s">
        <v>68</v>
      </c>
      <c r="AJ57" s="18" t="s">
        <v>69</v>
      </c>
      <c r="AK57" s="18" t="s">
        <v>70</v>
      </c>
      <c r="AL57" s="18" t="s">
        <v>71</v>
      </c>
      <c r="AM57" s="18" t="s">
        <v>72</v>
      </c>
      <c r="AN57" s="18" t="s">
        <v>73</v>
      </c>
      <c r="AO57" s="18" t="s">
        <v>74</v>
      </c>
      <c r="AP57" s="18" t="s">
        <v>75</v>
      </c>
      <c r="AQ57" s="18" t="s">
        <v>76</v>
      </c>
      <c r="AR57" s="18" t="s">
        <v>77</v>
      </c>
      <c r="AS57" s="18" t="s">
        <v>78</v>
      </c>
      <c r="AT57" s="18" t="s">
        <v>79</v>
      </c>
      <c r="AU57" s="18" t="s">
        <v>80</v>
      </c>
      <c r="AV57" s="18" t="s">
        <v>81</v>
      </c>
      <c r="AW57" s="18" t="s">
        <v>82</v>
      </c>
      <c r="AX57" s="18" t="s">
        <v>83</v>
      </c>
      <c r="AY57" s="18" t="s">
        <v>84</v>
      </c>
      <c r="AZ57" s="18" t="s">
        <v>85</v>
      </c>
      <c r="BA57" s="18" t="s">
        <v>86</v>
      </c>
      <c r="BB57" s="18" t="s">
        <v>87</v>
      </c>
      <c r="BC57" s="18" t="s">
        <v>88</v>
      </c>
      <c r="BD57" s="18" t="s">
        <v>89</v>
      </c>
      <c r="BE57" s="18" t="s">
        <v>90</v>
      </c>
      <c r="BF57" s="18" t="s">
        <v>91</v>
      </c>
      <c r="BG57" s="18" t="s">
        <v>92</v>
      </c>
      <c r="BH57" s="18" t="s">
        <v>93</v>
      </c>
      <c r="BI57" s="18" t="s">
        <v>94</v>
      </c>
      <c r="BJ57" s="18" t="s">
        <v>95</v>
      </c>
      <c r="BK57" s="18" t="s">
        <v>96</v>
      </c>
      <c r="BL57" s="18" t="s">
        <v>97</v>
      </c>
      <c r="BM57" s="18" t="s">
        <v>98</v>
      </c>
      <c r="BN57" s="18" t="s">
        <v>99</v>
      </c>
      <c r="BO57" s="18" t="s">
        <v>100</v>
      </c>
      <c r="BP57" s="18" t="s">
        <v>101</v>
      </c>
      <c r="BQ57" s="18" t="s">
        <v>102</v>
      </c>
      <c r="BR57" s="18" t="s">
        <v>103</v>
      </c>
      <c r="BS57" s="18" t="s">
        <v>104</v>
      </c>
      <c r="BT57" s="18" t="s">
        <v>105</v>
      </c>
      <c r="BU57" s="18" t="s">
        <v>106</v>
      </c>
      <c r="BV57" s="18" t="s">
        <v>107</v>
      </c>
      <c r="BW57" s="18" t="s">
        <v>108</v>
      </c>
      <c r="BX57" s="18" t="s">
        <v>109</v>
      </c>
      <c r="BY57" s="18" t="s">
        <v>110</v>
      </c>
      <c r="BZ57" s="18" t="s">
        <v>111</v>
      </c>
      <c r="CA57" s="18" t="s">
        <v>112</v>
      </c>
      <c r="CB57" s="18" t="s">
        <v>113</v>
      </c>
      <c r="CC57" s="18" t="s">
        <v>114</v>
      </c>
      <c r="CD57" s="18" t="s">
        <v>115</v>
      </c>
      <c r="CE57" s="18" t="s">
        <v>116</v>
      </c>
      <c r="CF57" s="314">
        <v>0</v>
      </c>
    </row>
    <row r="58" spans="1:84" x14ac:dyDescent="0.25">
      <c r="A58" s="21" t="s">
        <v>237</v>
      </c>
      <c r="B58" s="16"/>
      <c r="C58" s="17" t="s">
        <v>118</v>
      </c>
      <c r="D58" s="18" t="s">
        <v>119</v>
      </c>
      <c r="E58" s="18" t="s">
        <v>120</v>
      </c>
      <c r="F58" s="18" t="s">
        <v>121</v>
      </c>
      <c r="G58" s="18" t="s">
        <v>122</v>
      </c>
      <c r="H58" s="18" t="s">
        <v>123</v>
      </c>
      <c r="I58" s="18" t="s">
        <v>124</v>
      </c>
      <c r="J58" s="18" t="s">
        <v>125</v>
      </c>
      <c r="K58" s="18" t="s">
        <v>126</v>
      </c>
      <c r="L58" s="18" t="s">
        <v>127</v>
      </c>
      <c r="M58" s="18" t="s">
        <v>128</v>
      </c>
      <c r="N58" s="18" t="s">
        <v>129</v>
      </c>
      <c r="O58" s="18" t="s">
        <v>130</v>
      </c>
      <c r="P58" s="18" t="s">
        <v>131</v>
      </c>
      <c r="Q58" s="18" t="s">
        <v>132</v>
      </c>
      <c r="R58" s="18" t="s">
        <v>133</v>
      </c>
      <c r="S58" s="18" t="s">
        <v>134</v>
      </c>
      <c r="T58" s="18" t="s">
        <v>135</v>
      </c>
      <c r="U58" s="18" t="s">
        <v>136</v>
      </c>
      <c r="V58" s="18" t="s">
        <v>137</v>
      </c>
      <c r="W58" s="18" t="s">
        <v>138</v>
      </c>
      <c r="X58" s="18" t="s">
        <v>139</v>
      </c>
      <c r="Y58" s="18" t="s">
        <v>140</v>
      </c>
      <c r="Z58" s="18" t="s">
        <v>140</v>
      </c>
      <c r="AA58" s="18" t="s">
        <v>141</v>
      </c>
      <c r="AB58" s="18" t="s">
        <v>142</v>
      </c>
      <c r="AC58" s="18" t="s">
        <v>143</v>
      </c>
      <c r="AD58" s="18" t="s">
        <v>144</v>
      </c>
      <c r="AE58" s="18" t="s">
        <v>122</v>
      </c>
      <c r="AF58" s="18" t="s">
        <v>123</v>
      </c>
      <c r="AG58" s="18" t="s">
        <v>145</v>
      </c>
      <c r="AH58" s="18" t="s">
        <v>146</v>
      </c>
      <c r="AI58" s="18" t="s">
        <v>147</v>
      </c>
      <c r="AJ58" s="18" t="s">
        <v>148</v>
      </c>
      <c r="AK58" s="18" t="s">
        <v>149</v>
      </c>
      <c r="AL58" s="18" t="s">
        <v>150</v>
      </c>
      <c r="AM58" s="18" t="s">
        <v>151</v>
      </c>
      <c r="AN58" s="18" t="s">
        <v>137</v>
      </c>
      <c r="AO58" s="18" t="s">
        <v>152</v>
      </c>
      <c r="AP58" s="18" t="s">
        <v>153</v>
      </c>
      <c r="AQ58" s="18" t="s">
        <v>154</v>
      </c>
      <c r="AR58" s="18" t="s">
        <v>155</v>
      </c>
      <c r="AS58" s="18" t="s">
        <v>156</v>
      </c>
      <c r="AT58" s="18" t="s">
        <v>157</v>
      </c>
      <c r="AU58" s="18" t="s">
        <v>158</v>
      </c>
      <c r="AV58" s="18" t="s">
        <v>159</v>
      </c>
      <c r="AW58" s="18" t="s">
        <v>160</v>
      </c>
      <c r="AX58" s="18" t="s">
        <v>161</v>
      </c>
      <c r="AY58" s="18" t="s">
        <v>162</v>
      </c>
      <c r="AZ58" s="18" t="s">
        <v>163</v>
      </c>
      <c r="BA58" s="18" t="s">
        <v>164</v>
      </c>
      <c r="BB58" s="18" t="s">
        <v>165</v>
      </c>
      <c r="BC58" s="18" t="s">
        <v>134</v>
      </c>
      <c r="BD58" s="18" t="s">
        <v>166</v>
      </c>
      <c r="BE58" s="18" t="s">
        <v>167</v>
      </c>
      <c r="BF58" s="18" t="s">
        <v>168</v>
      </c>
      <c r="BG58" s="18" t="s">
        <v>169</v>
      </c>
      <c r="BH58" s="18" t="s">
        <v>170</v>
      </c>
      <c r="BI58" s="18" t="s">
        <v>171</v>
      </c>
      <c r="BJ58" s="18" t="s">
        <v>172</v>
      </c>
      <c r="BK58" s="18" t="s">
        <v>173</v>
      </c>
      <c r="BL58" s="18" t="s">
        <v>174</v>
      </c>
      <c r="BM58" s="18" t="s">
        <v>159</v>
      </c>
      <c r="BN58" s="18" t="s">
        <v>175</v>
      </c>
      <c r="BO58" s="18" t="s">
        <v>176</v>
      </c>
      <c r="BP58" s="18" t="s">
        <v>177</v>
      </c>
      <c r="BQ58" s="18" t="s">
        <v>178</v>
      </c>
      <c r="BR58" s="18" t="s">
        <v>179</v>
      </c>
      <c r="BS58" s="18" t="s">
        <v>180</v>
      </c>
      <c r="BT58" s="18" t="s">
        <v>181</v>
      </c>
      <c r="BU58" s="18" t="s">
        <v>182</v>
      </c>
      <c r="BV58" s="18" t="s">
        <v>182</v>
      </c>
      <c r="BW58" s="18" t="s">
        <v>182</v>
      </c>
      <c r="BX58" s="18" t="s">
        <v>183</v>
      </c>
      <c r="BY58" s="18" t="s">
        <v>184</v>
      </c>
      <c r="BZ58" s="18" t="s">
        <v>185</v>
      </c>
      <c r="CA58" s="18" t="s">
        <v>186</v>
      </c>
      <c r="CB58" s="18" t="s">
        <v>187</v>
      </c>
      <c r="CC58" s="18" t="s">
        <v>159</v>
      </c>
      <c r="CD58" s="18" t="s">
        <v>238</v>
      </c>
      <c r="CE58" s="18" t="s">
        <v>188</v>
      </c>
      <c r="CF58" s="314">
        <v>0</v>
      </c>
    </row>
    <row r="59" spans="1:84" x14ac:dyDescent="0.25">
      <c r="A59" s="21" t="s">
        <v>239</v>
      </c>
      <c r="B59" s="16"/>
      <c r="C59" s="17" t="s">
        <v>190</v>
      </c>
      <c r="D59" s="18" t="s">
        <v>190</v>
      </c>
      <c r="E59" s="18" t="s">
        <v>190</v>
      </c>
      <c r="F59" s="18" t="s">
        <v>191</v>
      </c>
      <c r="G59" s="18" t="s">
        <v>192</v>
      </c>
      <c r="H59" s="18" t="s">
        <v>190</v>
      </c>
      <c r="I59" s="18" t="s">
        <v>193</v>
      </c>
      <c r="J59" s="18"/>
      <c r="K59" s="18" t="s">
        <v>184</v>
      </c>
      <c r="L59" s="18" t="s">
        <v>194</v>
      </c>
      <c r="M59" s="18" t="s">
        <v>195</v>
      </c>
      <c r="N59" s="18" t="s">
        <v>196</v>
      </c>
      <c r="O59" s="18" t="s">
        <v>197</v>
      </c>
      <c r="P59" s="18" t="s">
        <v>196</v>
      </c>
      <c r="Q59" s="18" t="s">
        <v>198</v>
      </c>
      <c r="R59" s="18"/>
      <c r="S59" s="18" t="s">
        <v>196</v>
      </c>
      <c r="T59" s="18" t="s">
        <v>199</v>
      </c>
      <c r="U59" s="18"/>
      <c r="V59" s="18" t="s">
        <v>200</v>
      </c>
      <c r="W59" s="18" t="s">
        <v>201</v>
      </c>
      <c r="X59" s="18" t="s">
        <v>202</v>
      </c>
      <c r="Y59" s="18" t="s">
        <v>203</v>
      </c>
      <c r="Z59" s="18" t="s">
        <v>204</v>
      </c>
      <c r="AA59" s="18" t="s">
        <v>205</v>
      </c>
      <c r="AB59" s="18"/>
      <c r="AC59" s="18" t="s">
        <v>199</v>
      </c>
      <c r="AD59" s="18"/>
      <c r="AE59" s="18" t="s">
        <v>199</v>
      </c>
      <c r="AF59" s="18" t="s">
        <v>206</v>
      </c>
      <c r="AG59" s="18" t="s">
        <v>198</v>
      </c>
      <c r="AH59" s="18"/>
      <c r="AI59" s="18" t="s">
        <v>207</v>
      </c>
      <c r="AJ59" s="18"/>
      <c r="AK59" s="18" t="s">
        <v>199</v>
      </c>
      <c r="AL59" s="18" t="s">
        <v>199</v>
      </c>
      <c r="AM59" s="18" t="s">
        <v>199</v>
      </c>
      <c r="AN59" s="18" t="s">
        <v>208</v>
      </c>
      <c r="AO59" s="18" t="s">
        <v>209</v>
      </c>
      <c r="AP59" s="18" t="s">
        <v>148</v>
      </c>
      <c r="AQ59" s="18" t="s">
        <v>210</v>
      </c>
      <c r="AR59" s="18" t="s">
        <v>196</v>
      </c>
      <c r="AS59" s="18"/>
      <c r="AT59" s="18" t="s">
        <v>211</v>
      </c>
      <c r="AU59" s="18" t="s">
        <v>212</v>
      </c>
      <c r="AV59" s="18" t="s">
        <v>213</v>
      </c>
      <c r="AW59" s="18" t="s">
        <v>214</v>
      </c>
      <c r="AX59" s="18" t="s">
        <v>215</v>
      </c>
      <c r="AY59" s="18"/>
      <c r="AZ59" s="18"/>
      <c r="BA59" s="18" t="s">
        <v>216</v>
      </c>
      <c r="BB59" s="18" t="s">
        <v>196</v>
      </c>
      <c r="BC59" s="18" t="s">
        <v>210</v>
      </c>
      <c r="BD59" s="18"/>
      <c r="BE59" s="18"/>
      <c r="BF59" s="18"/>
      <c r="BG59" s="18"/>
      <c r="BH59" s="18" t="s">
        <v>217</v>
      </c>
      <c r="BI59" s="18" t="s">
        <v>196</v>
      </c>
      <c r="BJ59" s="18"/>
      <c r="BK59" s="18" t="s">
        <v>218</v>
      </c>
      <c r="BL59" s="18"/>
      <c r="BM59" s="18" t="s">
        <v>219</v>
      </c>
      <c r="BN59" s="18" t="s">
        <v>220</v>
      </c>
      <c r="BO59" s="18" t="s">
        <v>221</v>
      </c>
      <c r="BP59" s="18" t="s">
        <v>222</v>
      </c>
      <c r="BQ59" s="18" t="s">
        <v>223</v>
      </c>
      <c r="BR59" s="18"/>
      <c r="BS59" s="18" t="s">
        <v>224</v>
      </c>
      <c r="BT59" s="18" t="s">
        <v>196</v>
      </c>
      <c r="BU59" s="18" t="s">
        <v>225</v>
      </c>
      <c r="BV59" s="18" t="s">
        <v>226</v>
      </c>
      <c r="BW59" s="18" t="s">
        <v>227</v>
      </c>
      <c r="BX59" s="18" t="s">
        <v>178</v>
      </c>
      <c r="BY59" s="18" t="s">
        <v>220</v>
      </c>
      <c r="BZ59" s="18" t="s">
        <v>179</v>
      </c>
      <c r="CA59" s="18" t="s">
        <v>228</v>
      </c>
      <c r="CB59" s="18" t="s">
        <v>228</v>
      </c>
      <c r="CC59" s="18" t="s">
        <v>229</v>
      </c>
      <c r="CD59" s="18" t="s">
        <v>240</v>
      </c>
      <c r="CE59" s="18" t="s">
        <v>230</v>
      </c>
      <c r="CF59" s="314">
        <v>0</v>
      </c>
    </row>
    <row r="60" spans="1:84" x14ac:dyDescent="0.25">
      <c r="A60" s="21" t="s">
        <v>241</v>
      </c>
      <c r="B60" s="16"/>
      <c r="C60" s="17" t="s">
        <v>242</v>
      </c>
      <c r="D60" s="18" t="s">
        <v>242</v>
      </c>
      <c r="E60" s="18" t="s">
        <v>242</v>
      </c>
      <c r="F60" s="18" t="s">
        <v>242</v>
      </c>
      <c r="G60" s="18" t="s">
        <v>242</v>
      </c>
      <c r="H60" s="18" t="s">
        <v>242</v>
      </c>
      <c r="I60" s="18" t="s">
        <v>242</v>
      </c>
      <c r="J60" s="18" t="s">
        <v>243</v>
      </c>
      <c r="K60" s="18" t="s">
        <v>242</v>
      </c>
      <c r="L60" s="18" t="s">
        <v>242</v>
      </c>
      <c r="M60" s="18" t="s">
        <v>242</v>
      </c>
      <c r="N60" s="18" t="s">
        <v>242</v>
      </c>
      <c r="O60" s="18" t="s">
        <v>1380</v>
      </c>
      <c r="P60" s="18" t="s">
        <v>245</v>
      </c>
      <c r="Q60" s="18" t="s">
        <v>246</v>
      </c>
      <c r="R60" s="19" t="s">
        <v>247</v>
      </c>
      <c r="S60" s="24" t="s">
        <v>248</v>
      </c>
      <c r="T60" s="24" t="s">
        <v>248</v>
      </c>
      <c r="U60" s="18" t="s">
        <v>249</v>
      </c>
      <c r="V60" s="18" t="s">
        <v>249</v>
      </c>
      <c r="W60" s="18" t="s">
        <v>244</v>
      </c>
      <c r="X60" s="18" t="s">
        <v>244</v>
      </c>
      <c r="Y60" s="18" t="s">
        <v>244</v>
      </c>
      <c r="Z60" s="18" t="s">
        <v>244</v>
      </c>
      <c r="AA60" s="18" t="s">
        <v>244</v>
      </c>
      <c r="AB60" s="24" t="s">
        <v>248</v>
      </c>
      <c r="AC60" s="18" t="s">
        <v>244</v>
      </c>
      <c r="AD60" s="18" t="s">
        <v>253</v>
      </c>
      <c r="AE60" s="18" t="s">
        <v>244</v>
      </c>
      <c r="AF60" s="18" t="s">
        <v>255</v>
      </c>
      <c r="AG60" s="18" t="s">
        <v>255</v>
      </c>
      <c r="AH60" s="18" t="s">
        <v>256</v>
      </c>
      <c r="AI60" s="18" t="s">
        <v>255</v>
      </c>
      <c r="AJ60" s="18" t="s">
        <v>255</v>
      </c>
      <c r="AK60" s="18" t="s">
        <v>253</v>
      </c>
      <c r="AL60" s="18" t="s">
        <v>253</v>
      </c>
      <c r="AM60" s="18" t="s">
        <v>253</v>
      </c>
      <c r="AN60" s="18" t="s">
        <v>244</v>
      </c>
      <c r="AO60" s="18" t="s">
        <v>254</v>
      </c>
      <c r="AP60" s="18" t="s">
        <v>255</v>
      </c>
      <c r="AQ60" s="18" t="s">
        <v>256</v>
      </c>
      <c r="AR60" s="18" t="s">
        <v>255</v>
      </c>
      <c r="AS60" s="18" t="s">
        <v>253</v>
      </c>
      <c r="AT60" s="18" t="s">
        <v>258</v>
      </c>
      <c r="AU60" s="18" t="s">
        <v>255</v>
      </c>
      <c r="AV60" s="24" t="s">
        <v>248</v>
      </c>
      <c r="AW60" s="24" t="s">
        <v>248</v>
      </c>
      <c r="AX60" s="24" t="s">
        <v>248</v>
      </c>
      <c r="AY60" s="18" t="s">
        <v>259</v>
      </c>
      <c r="AZ60" s="18" t="s">
        <v>259</v>
      </c>
      <c r="BA60" s="24" t="s">
        <v>248</v>
      </c>
      <c r="BB60" s="24" t="s">
        <v>248</v>
      </c>
      <c r="BC60" s="24" t="s">
        <v>248</v>
      </c>
      <c r="BD60" s="24" t="s">
        <v>248</v>
      </c>
      <c r="BE60" s="18" t="s">
        <v>260</v>
      </c>
      <c r="BF60" s="24" t="s">
        <v>248</v>
      </c>
      <c r="BG60" s="24" t="s">
        <v>248</v>
      </c>
      <c r="BH60" s="24" t="s">
        <v>248</v>
      </c>
      <c r="BI60" s="24" t="s">
        <v>248</v>
      </c>
      <c r="BJ60" s="24" t="s">
        <v>248</v>
      </c>
      <c r="BK60" s="24" t="s">
        <v>248</v>
      </c>
      <c r="BL60" s="24" t="s">
        <v>248</v>
      </c>
      <c r="BM60" s="24" t="s">
        <v>248</v>
      </c>
      <c r="BN60" s="24" t="s">
        <v>248</v>
      </c>
      <c r="BO60" s="24" t="s">
        <v>248</v>
      </c>
      <c r="BP60" s="24" t="s">
        <v>248</v>
      </c>
      <c r="BQ60" s="24" t="s">
        <v>248</v>
      </c>
      <c r="BR60" s="24" t="s">
        <v>248</v>
      </c>
      <c r="BS60" s="24" t="s">
        <v>248</v>
      </c>
      <c r="BT60" s="24" t="s">
        <v>248</v>
      </c>
      <c r="BU60" s="24" t="s">
        <v>248</v>
      </c>
      <c r="BV60" s="24" t="s">
        <v>248</v>
      </c>
      <c r="BW60" s="24" t="s">
        <v>248</v>
      </c>
      <c r="BX60" s="24" t="s">
        <v>248</v>
      </c>
      <c r="BY60" s="24" t="s">
        <v>248</v>
      </c>
      <c r="BZ60" s="24" t="s">
        <v>248</v>
      </c>
      <c r="CA60" s="24" t="s">
        <v>248</v>
      </c>
      <c r="CB60" s="24" t="s">
        <v>248</v>
      </c>
      <c r="CC60" s="24" t="s">
        <v>248</v>
      </c>
      <c r="CD60" s="24" t="s">
        <v>248</v>
      </c>
      <c r="CE60" s="24" t="s">
        <v>248</v>
      </c>
      <c r="CF60" s="314">
        <v>0</v>
      </c>
    </row>
    <row r="61" spans="1:84" x14ac:dyDescent="0.25">
      <c r="A61" s="31" t="s">
        <v>261</v>
      </c>
      <c r="B61" s="25"/>
      <c r="C61" s="234">
        <v>2874</v>
      </c>
      <c r="D61" s="234">
        <v>0</v>
      </c>
      <c r="E61" s="234">
        <v>21925</v>
      </c>
      <c r="F61" s="234">
        <v>1579</v>
      </c>
      <c r="G61" s="234">
        <v>0</v>
      </c>
      <c r="H61" s="234">
        <v>4909</v>
      </c>
      <c r="I61" s="234">
        <v>0</v>
      </c>
      <c r="J61" s="234">
        <v>1279</v>
      </c>
      <c r="K61" s="234">
        <v>0</v>
      </c>
      <c r="L61" s="234">
        <v>0</v>
      </c>
      <c r="M61" s="234">
        <v>0</v>
      </c>
      <c r="N61" s="234">
        <v>19068</v>
      </c>
      <c r="O61" s="234">
        <v>762</v>
      </c>
      <c r="P61" s="236">
        <v>322409</v>
      </c>
      <c r="Q61" s="236">
        <v>365921</v>
      </c>
      <c r="R61" s="236">
        <v>367772</v>
      </c>
      <c r="S61" s="229">
        <v>0</v>
      </c>
      <c r="T61" s="229">
        <v>0</v>
      </c>
      <c r="U61" s="237">
        <v>501557</v>
      </c>
      <c r="V61" s="236">
        <v>0</v>
      </c>
      <c r="W61" s="236">
        <v>4149</v>
      </c>
      <c r="X61" s="236">
        <v>32516</v>
      </c>
      <c r="Y61" s="236">
        <v>95368</v>
      </c>
      <c r="Z61" s="236">
        <v>9414</v>
      </c>
      <c r="AA61" s="236">
        <v>1766</v>
      </c>
      <c r="AB61" s="229">
        <v>0</v>
      </c>
      <c r="AC61" s="236">
        <v>30865</v>
      </c>
      <c r="AD61" s="236">
        <v>988</v>
      </c>
      <c r="AE61" s="236">
        <v>31526</v>
      </c>
      <c r="AF61" s="236">
        <v>10824</v>
      </c>
      <c r="AG61" s="236">
        <v>52632</v>
      </c>
      <c r="AH61" s="236">
        <v>0</v>
      </c>
      <c r="AI61" s="236">
        <v>9843</v>
      </c>
      <c r="AJ61" s="236">
        <v>188918</v>
      </c>
      <c r="AK61" s="236">
        <v>0</v>
      </c>
      <c r="AL61" s="236">
        <v>0</v>
      </c>
      <c r="AM61" s="236">
        <v>0</v>
      </c>
      <c r="AN61" s="236">
        <v>0</v>
      </c>
      <c r="AO61" s="236">
        <v>0</v>
      </c>
      <c r="AP61" s="236">
        <v>27065</v>
      </c>
      <c r="AQ61" s="236">
        <v>0</v>
      </c>
      <c r="AR61" s="236">
        <v>0</v>
      </c>
      <c r="AS61" s="236">
        <v>0</v>
      </c>
      <c r="AT61" s="236">
        <v>0</v>
      </c>
      <c r="AU61" s="236">
        <v>0</v>
      </c>
      <c r="AV61" s="229">
        <v>0</v>
      </c>
      <c r="AW61" s="229">
        <v>0</v>
      </c>
      <c r="AX61" s="229">
        <v>0</v>
      </c>
      <c r="AY61" s="236">
        <v>108838</v>
      </c>
      <c r="AZ61" s="236">
        <v>0</v>
      </c>
      <c r="BA61" s="229">
        <v>0</v>
      </c>
      <c r="BB61" s="229">
        <v>0</v>
      </c>
      <c r="BC61" s="229">
        <v>0</v>
      </c>
      <c r="BD61" s="229">
        <v>0</v>
      </c>
      <c r="BE61" s="236">
        <v>588172</v>
      </c>
      <c r="BF61" s="229">
        <v>0</v>
      </c>
      <c r="BG61" s="229">
        <v>0</v>
      </c>
      <c r="BH61" s="229">
        <v>0</v>
      </c>
      <c r="BI61" s="229">
        <v>0</v>
      </c>
      <c r="BJ61" s="229">
        <v>0</v>
      </c>
      <c r="BK61" s="229">
        <v>0</v>
      </c>
      <c r="BL61" s="229">
        <v>0</v>
      </c>
      <c r="BM61" s="229">
        <v>0</v>
      </c>
      <c r="BN61" s="229">
        <v>0</v>
      </c>
      <c r="BO61" s="229">
        <v>0</v>
      </c>
      <c r="BP61" s="229">
        <v>0</v>
      </c>
      <c r="BQ61" s="229">
        <v>0</v>
      </c>
      <c r="BR61" s="229">
        <v>0</v>
      </c>
      <c r="BS61" s="229">
        <v>0</v>
      </c>
      <c r="BT61" s="229">
        <v>0</v>
      </c>
      <c r="BU61" s="229">
        <v>0</v>
      </c>
      <c r="BV61" s="229">
        <v>0</v>
      </c>
      <c r="BW61" s="229">
        <v>0</v>
      </c>
      <c r="BX61" s="229">
        <v>0</v>
      </c>
      <c r="BY61" s="229">
        <v>0</v>
      </c>
      <c r="BZ61" s="229">
        <v>0</v>
      </c>
      <c r="CA61" s="229">
        <v>0</v>
      </c>
      <c r="CB61" s="229">
        <v>0</v>
      </c>
      <c r="CC61" s="229">
        <v>0</v>
      </c>
      <c r="CD61" s="223">
        <v>0</v>
      </c>
      <c r="CE61" s="25">
        <v>0</v>
      </c>
      <c r="CF61" s="314">
        <v>0</v>
      </c>
    </row>
    <row r="62" spans="1:84" s="201" customFormat="1" x14ac:dyDescent="0.25">
      <c r="A62" s="206" t="s">
        <v>262</v>
      </c>
      <c r="B62" s="207"/>
      <c r="C62" s="238">
        <v>36.008417885091667</v>
      </c>
      <c r="D62" s="238">
        <v>0</v>
      </c>
      <c r="E62" s="238">
        <v>185.02132495874372</v>
      </c>
      <c r="F62" s="238">
        <v>27.690808227148437</v>
      </c>
      <c r="G62" s="238">
        <v>0</v>
      </c>
      <c r="H62" s="238">
        <v>36.601086968821839</v>
      </c>
      <c r="I62" s="238">
        <v>0</v>
      </c>
      <c r="J62" s="238">
        <v>5.5514585521414048</v>
      </c>
      <c r="K62" s="238">
        <v>0</v>
      </c>
      <c r="L62" s="238">
        <v>0</v>
      </c>
      <c r="M62" s="238">
        <v>0</v>
      </c>
      <c r="N62" s="238">
        <v>14.413657071154883</v>
      </c>
      <c r="O62" s="238">
        <v>0</v>
      </c>
      <c r="P62" s="239">
        <v>41.711087189860443</v>
      </c>
      <c r="Q62" s="239">
        <v>6.1840737360358391</v>
      </c>
      <c r="R62" s="239">
        <v>14.797462747105905</v>
      </c>
      <c r="S62" s="240">
        <v>8.2308785882389373</v>
      </c>
      <c r="T62" s="240">
        <v>12.803415390120389</v>
      </c>
      <c r="U62" s="241">
        <v>30.437035683866981</v>
      </c>
      <c r="V62" s="239">
        <v>0</v>
      </c>
      <c r="W62" s="239">
        <v>4.7559475426861022</v>
      </c>
      <c r="X62" s="239">
        <v>11.503752459859065</v>
      </c>
      <c r="Y62" s="239">
        <v>57.984257327743777</v>
      </c>
      <c r="Z62" s="239">
        <v>6.0355299668376956</v>
      </c>
      <c r="AA62" s="239">
        <v>4.689484809277503</v>
      </c>
      <c r="AB62" s="240">
        <v>47.773320913232048</v>
      </c>
      <c r="AC62" s="239">
        <v>14.457183258169119</v>
      </c>
      <c r="AD62" s="239">
        <v>0</v>
      </c>
      <c r="AE62" s="239">
        <v>12.434351306759718</v>
      </c>
      <c r="AF62" s="239">
        <v>20.254292328215659</v>
      </c>
      <c r="AG62" s="239">
        <v>90.022118291995156</v>
      </c>
      <c r="AH62" s="239">
        <v>0</v>
      </c>
      <c r="AI62" s="239">
        <v>24.445172232881784</v>
      </c>
      <c r="AJ62" s="239">
        <v>322.02623740472734</v>
      </c>
      <c r="AK62" s="239">
        <v>0</v>
      </c>
      <c r="AL62" s="239">
        <v>0</v>
      </c>
      <c r="AM62" s="239">
        <v>0</v>
      </c>
      <c r="AN62" s="239">
        <v>0</v>
      </c>
      <c r="AO62" s="239">
        <v>0</v>
      </c>
      <c r="AP62" s="239">
        <v>29.015469598658985</v>
      </c>
      <c r="AQ62" s="239">
        <v>0</v>
      </c>
      <c r="AR62" s="239">
        <v>0</v>
      </c>
      <c r="AS62" s="239">
        <v>0</v>
      </c>
      <c r="AT62" s="239">
        <v>0</v>
      </c>
      <c r="AU62" s="239">
        <v>0</v>
      </c>
      <c r="AV62" s="240">
        <v>2.5963585493363448</v>
      </c>
      <c r="AW62" s="240">
        <v>0</v>
      </c>
      <c r="AX62" s="240">
        <v>0</v>
      </c>
      <c r="AY62" s="239">
        <v>37.2617680724343</v>
      </c>
      <c r="AZ62" s="239">
        <v>0</v>
      </c>
      <c r="BA62" s="240">
        <v>0</v>
      </c>
      <c r="BB62" s="240">
        <v>24.182750403646697</v>
      </c>
      <c r="BC62" s="240">
        <v>5.6537719186234385</v>
      </c>
      <c r="BD62" s="240">
        <v>0</v>
      </c>
      <c r="BE62" s="239">
        <v>34.271948842241393</v>
      </c>
      <c r="BF62" s="240">
        <v>49.872423527579357</v>
      </c>
      <c r="BG62" s="240">
        <v>10.001785351388875</v>
      </c>
      <c r="BH62" s="240">
        <v>0</v>
      </c>
      <c r="BI62" s="240">
        <v>0</v>
      </c>
      <c r="BJ62" s="240">
        <v>0</v>
      </c>
      <c r="BK62" s="240">
        <v>0</v>
      </c>
      <c r="BL62" s="240">
        <v>0</v>
      </c>
      <c r="BM62" s="240">
        <v>0</v>
      </c>
      <c r="BN62" s="240">
        <v>6.7078870077860104</v>
      </c>
      <c r="BO62" s="240">
        <v>2.9043032004789273</v>
      </c>
      <c r="BP62" s="240">
        <v>0</v>
      </c>
      <c r="BQ62" s="240">
        <v>0</v>
      </c>
      <c r="BR62" s="240">
        <v>0</v>
      </c>
      <c r="BS62" s="240">
        <v>12.463037686993692</v>
      </c>
      <c r="BT62" s="240">
        <v>3.4643128510194288</v>
      </c>
      <c r="BU62" s="240">
        <v>0.42419272577996714</v>
      </c>
      <c r="BV62" s="240">
        <v>0</v>
      </c>
      <c r="BW62" s="240">
        <v>3.6234255996168585</v>
      </c>
      <c r="BX62" s="240">
        <v>0</v>
      </c>
      <c r="BY62" s="240">
        <v>18.522235316112496</v>
      </c>
      <c r="BZ62" s="240">
        <v>1.1981296820949667</v>
      </c>
      <c r="CA62" s="240">
        <v>14.628824735755336</v>
      </c>
      <c r="CB62" s="240">
        <v>0</v>
      </c>
      <c r="CC62" s="240">
        <v>15.427967835043773</v>
      </c>
      <c r="CD62" s="208" t="s">
        <v>248</v>
      </c>
      <c r="CE62" s="226">
        <f t="shared" ref="CE62:CE70" si="6">SUM(C62:CD62)</f>
        <v>1308.0529477453067</v>
      </c>
      <c r="CF62" s="315">
        <v>0</v>
      </c>
    </row>
    <row r="63" spans="1:84" x14ac:dyDescent="0.25">
      <c r="A63" s="31" t="s">
        <v>263</v>
      </c>
      <c r="B63" s="16"/>
      <c r="C63" s="234">
        <v>4824050.95</v>
      </c>
      <c r="D63" s="234">
        <v>0</v>
      </c>
      <c r="E63" s="234">
        <v>17118334.23</v>
      </c>
      <c r="F63" s="234">
        <v>3421867.18041</v>
      </c>
      <c r="G63" s="234">
        <v>0</v>
      </c>
      <c r="H63" s="234">
        <v>3565224.18</v>
      </c>
      <c r="I63" s="234">
        <v>0</v>
      </c>
      <c r="J63" s="234">
        <v>686016.58959000011</v>
      </c>
      <c r="K63" s="234">
        <v>0</v>
      </c>
      <c r="L63" s="234">
        <v>0</v>
      </c>
      <c r="M63" s="234">
        <v>0</v>
      </c>
      <c r="N63" s="234">
        <v>5557948.7999999998</v>
      </c>
      <c r="O63" s="234">
        <v>0</v>
      </c>
      <c r="P63" s="236">
        <v>5939736.2999999998</v>
      </c>
      <c r="Q63" s="236">
        <v>925412.83</v>
      </c>
      <c r="R63" s="236">
        <v>6189715.4800000004</v>
      </c>
      <c r="S63" s="242">
        <v>449204.45</v>
      </c>
      <c r="T63" s="242">
        <v>1544386.14</v>
      </c>
      <c r="U63" s="237">
        <v>2630512.09</v>
      </c>
      <c r="V63" s="236">
        <v>0</v>
      </c>
      <c r="W63" s="236">
        <v>642303.56000000006</v>
      </c>
      <c r="X63" s="236">
        <v>1410418.34</v>
      </c>
      <c r="Y63" s="236">
        <v>6128666.7699999996</v>
      </c>
      <c r="Z63" s="236">
        <v>925565.56</v>
      </c>
      <c r="AA63" s="236">
        <v>908041.81</v>
      </c>
      <c r="AB63" s="243">
        <v>5830325.5300000003</v>
      </c>
      <c r="AC63" s="236">
        <v>1659296.8</v>
      </c>
      <c r="AD63" s="236">
        <v>0</v>
      </c>
      <c r="AE63" s="236">
        <v>1334016.43</v>
      </c>
      <c r="AF63" s="236">
        <v>2766113.86</v>
      </c>
      <c r="AG63" s="236">
        <v>9742063.0500000007</v>
      </c>
      <c r="AH63" s="236">
        <v>0</v>
      </c>
      <c r="AI63" s="236">
        <v>2925802.37</v>
      </c>
      <c r="AJ63" s="236">
        <v>41997655.770000003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3380469.58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267674.5</v>
      </c>
      <c r="AW63" s="242">
        <v>0</v>
      </c>
      <c r="AX63" s="242">
        <v>0</v>
      </c>
      <c r="AY63" s="236">
        <v>2141032.4500000002</v>
      </c>
      <c r="AZ63" s="236">
        <v>0</v>
      </c>
      <c r="BA63" s="242">
        <v>0</v>
      </c>
      <c r="BB63" s="242">
        <v>2768759.97</v>
      </c>
      <c r="BC63" s="242">
        <v>317164.64</v>
      </c>
      <c r="BD63" s="242">
        <v>0</v>
      </c>
      <c r="BE63" s="236">
        <v>2477902.5699999998</v>
      </c>
      <c r="BF63" s="242">
        <v>2568075.15</v>
      </c>
      <c r="BG63" s="242">
        <v>623433.99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2620331.16</v>
      </c>
      <c r="BO63" s="242">
        <v>248963.66</v>
      </c>
      <c r="BP63" s="242">
        <v>0</v>
      </c>
      <c r="BQ63" s="242">
        <v>0</v>
      </c>
      <c r="BR63" s="242">
        <v>0</v>
      </c>
      <c r="BS63" s="242">
        <v>616468.15</v>
      </c>
      <c r="BT63" s="242">
        <v>388237.53</v>
      </c>
      <c r="BU63" s="242">
        <v>52321.93</v>
      </c>
      <c r="BV63" s="242">
        <v>0</v>
      </c>
      <c r="BW63" s="242">
        <v>350086.95</v>
      </c>
      <c r="BX63" s="242">
        <v>0</v>
      </c>
      <c r="BY63" s="242">
        <v>2679559.19</v>
      </c>
      <c r="BZ63" s="242">
        <v>201687.61</v>
      </c>
      <c r="CA63" s="242">
        <v>1613214.17</v>
      </c>
      <c r="CB63" s="242">
        <v>0</v>
      </c>
      <c r="CC63" s="242">
        <v>2450546.73</v>
      </c>
      <c r="CD63" s="24" t="s">
        <v>248</v>
      </c>
      <c r="CE63" s="25">
        <f t="shared" si="6"/>
        <v>154888609</v>
      </c>
      <c r="CF63" s="314">
        <v>0</v>
      </c>
    </row>
    <row r="64" spans="1:84" x14ac:dyDescent="0.25">
      <c r="A64" s="31" t="s">
        <v>11</v>
      </c>
      <c r="B64" s="16"/>
      <c r="C64" s="25">
        <f t="shared" ref="C64:AH64" si="7">ROUND(C49+C50,0)</f>
        <v>1452359</v>
      </c>
      <c r="D64" s="25">
        <f t="shared" si="7"/>
        <v>0</v>
      </c>
      <c r="E64" s="25">
        <f t="shared" si="7"/>
        <v>5434706</v>
      </c>
      <c r="F64" s="25">
        <f t="shared" si="7"/>
        <v>1015604</v>
      </c>
      <c r="G64" s="25">
        <f t="shared" si="7"/>
        <v>0</v>
      </c>
      <c r="H64" s="25">
        <f t="shared" si="7"/>
        <v>1152278</v>
      </c>
      <c r="I64" s="25">
        <f t="shared" si="7"/>
        <v>0</v>
      </c>
      <c r="J64" s="25">
        <f t="shared" si="7"/>
        <v>203608</v>
      </c>
      <c r="K64" s="25">
        <f t="shared" si="7"/>
        <v>0</v>
      </c>
      <c r="L64" s="25">
        <f t="shared" si="7"/>
        <v>0</v>
      </c>
      <c r="M64" s="25">
        <f t="shared" si="7"/>
        <v>0</v>
      </c>
      <c r="N64" s="25">
        <f t="shared" si="7"/>
        <v>871145</v>
      </c>
      <c r="O64" s="25">
        <f t="shared" si="7"/>
        <v>0</v>
      </c>
      <c r="P64" s="25">
        <f t="shared" si="7"/>
        <v>1590012</v>
      </c>
      <c r="Q64" s="25">
        <f t="shared" si="7"/>
        <v>296825</v>
      </c>
      <c r="R64" s="25">
        <f t="shared" si="7"/>
        <v>938846</v>
      </c>
      <c r="S64" s="25">
        <f t="shared" si="7"/>
        <v>166445</v>
      </c>
      <c r="T64" s="25">
        <f t="shared" si="7"/>
        <v>502219</v>
      </c>
      <c r="U64" s="25">
        <f t="shared" si="7"/>
        <v>794852</v>
      </c>
      <c r="V64" s="25">
        <f t="shared" si="7"/>
        <v>0</v>
      </c>
      <c r="W64" s="25">
        <f t="shared" si="7"/>
        <v>159915</v>
      </c>
      <c r="X64" s="25">
        <f t="shared" si="7"/>
        <v>420735</v>
      </c>
      <c r="Y64" s="25">
        <f t="shared" si="7"/>
        <v>1906663</v>
      </c>
      <c r="Z64" s="25">
        <f t="shared" si="7"/>
        <v>268349</v>
      </c>
      <c r="AA64" s="25">
        <f t="shared" si="7"/>
        <v>214042</v>
      </c>
      <c r="AB64" s="25">
        <f t="shared" si="7"/>
        <v>1711229</v>
      </c>
      <c r="AC64" s="25">
        <f t="shared" si="7"/>
        <v>441374</v>
      </c>
      <c r="AD64" s="25">
        <f t="shared" si="7"/>
        <v>0</v>
      </c>
      <c r="AE64" s="25">
        <f t="shared" si="7"/>
        <v>411925</v>
      </c>
      <c r="AF64" s="25">
        <f t="shared" si="7"/>
        <v>721124</v>
      </c>
      <c r="AG64" s="25">
        <f t="shared" si="7"/>
        <v>2716251</v>
      </c>
      <c r="AH64" s="25">
        <f t="shared" si="7"/>
        <v>0</v>
      </c>
      <c r="AI64" s="25">
        <f t="shared" ref="AI64:BN64" si="8">ROUND(AI49+AI50,0)</f>
        <v>932403</v>
      </c>
      <c r="AJ64" s="25">
        <f t="shared" si="8"/>
        <v>10899176</v>
      </c>
      <c r="AK64" s="25">
        <f t="shared" si="8"/>
        <v>0</v>
      </c>
      <c r="AL64" s="25">
        <f t="shared" si="8"/>
        <v>0</v>
      </c>
      <c r="AM64" s="25">
        <f t="shared" si="8"/>
        <v>0</v>
      </c>
      <c r="AN64" s="25">
        <f t="shared" si="8"/>
        <v>0</v>
      </c>
      <c r="AO64" s="25">
        <f t="shared" si="8"/>
        <v>0</v>
      </c>
      <c r="AP64" s="25">
        <f t="shared" si="8"/>
        <v>955673</v>
      </c>
      <c r="AQ64" s="25">
        <f t="shared" si="8"/>
        <v>0</v>
      </c>
      <c r="AR64" s="25">
        <f t="shared" si="8"/>
        <v>0</v>
      </c>
      <c r="AS64" s="25">
        <f t="shared" si="8"/>
        <v>0</v>
      </c>
      <c r="AT64" s="25">
        <f t="shared" si="8"/>
        <v>0</v>
      </c>
      <c r="AU64" s="25">
        <f t="shared" si="8"/>
        <v>0</v>
      </c>
      <c r="AV64" s="25">
        <f t="shared" si="8"/>
        <v>89113</v>
      </c>
      <c r="AW64" s="25">
        <f t="shared" si="8"/>
        <v>0</v>
      </c>
      <c r="AX64" s="25">
        <f t="shared" si="8"/>
        <v>0</v>
      </c>
      <c r="AY64" s="25">
        <f t="shared" si="8"/>
        <v>792856</v>
      </c>
      <c r="AZ64" s="25">
        <f t="shared" si="8"/>
        <v>0</v>
      </c>
      <c r="BA64" s="25">
        <f t="shared" si="8"/>
        <v>0</v>
      </c>
      <c r="BB64" s="25">
        <f t="shared" si="8"/>
        <v>750394</v>
      </c>
      <c r="BC64" s="25">
        <f t="shared" si="8"/>
        <v>157706</v>
      </c>
      <c r="BD64" s="25">
        <f t="shared" si="8"/>
        <v>0</v>
      </c>
      <c r="BE64" s="25">
        <f t="shared" si="8"/>
        <v>829045</v>
      </c>
      <c r="BF64" s="25">
        <f t="shared" si="8"/>
        <v>1066598</v>
      </c>
      <c r="BG64" s="25">
        <f t="shared" si="8"/>
        <v>264462</v>
      </c>
      <c r="BH64" s="25">
        <f t="shared" si="8"/>
        <v>0</v>
      </c>
      <c r="BI64" s="25">
        <f t="shared" si="8"/>
        <v>0</v>
      </c>
      <c r="BJ64" s="25">
        <f t="shared" si="8"/>
        <v>0</v>
      </c>
      <c r="BK64" s="25">
        <f t="shared" si="8"/>
        <v>0</v>
      </c>
      <c r="BL64" s="25">
        <f t="shared" si="8"/>
        <v>0</v>
      </c>
      <c r="BM64" s="25">
        <f t="shared" si="8"/>
        <v>0</v>
      </c>
      <c r="BN64" s="25">
        <f t="shared" si="8"/>
        <v>508520</v>
      </c>
      <c r="BO64" s="25">
        <f t="shared" ref="BO64:CC64" si="9">ROUND(BO49+BO50,0)</f>
        <v>61773</v>
      </c>
      <c r="BP64" s="25">
        <f t="shared" si="9"/>
        <v>0</v>
      </c>
      <c r="BQ64" s="25">
        <f t="shared" si="9"/>
        <v>0</v>
      </c>
      <c r="BR64" s="25">
        <f t="shared" si="9"/>
        <v>0</v>
      </c>
      <c r="BS64" s="25">
        <f t="shared" si="9"/>
        <v>198541</v>
      </c>
      <c r="BT64" s="25">
        <f t="shared" si="9"/>
        <v>111011</v>
      </c>
      <c r="BU64" s="25">
        <f t="shared" si="9"/>
        <v>20182</v>
      </c>
      <c r="BV64" s="25">
        <f t="shared" si="9"/>
        <v>0</v>
      </c>
      <c r="BW64" s="25">
        <f t="shared" si="9"/>
        <v>121039</v>
      </c>
      <c r="BX64" s="25">
        <f t="shared" si="9"/>
        <v>0</v>
      </c>
      <c r="BY64" s="25">
        <f t="shared" si="9"/>
        <v>720070</v>
      </c>
      <c r="BZ64" s="25">
        <f t="shared" si="9"/>
        <v>130454</v>
      </c>
      <c r="CA64" s="25">
        <f t="shared" si="9"/>
        <v>522389</v>
      </c>
      <c r="CB64" s="25">
        <f t="shared" si="9"/>
        <v>0</v>
      </c>
      <c r="CC64" s="25">
        <f t="shared" si="9"/>
        <v>626372</v>
      </c>
      <c r="CD64" s="24" t="s">
        <v>248</v>
      </c>
      <c r="CE64" s="25">
        <f t="shared" si="6"/>
        <v>43148283</v>
      </c>
      <c r="CF64" s="314">
        <v>0</v>
      </c>
    </row>
    <row r="65" spans="1:84" x14ac:dyDescent="0.25">
      <c r="A65" s="31" t="s">
        <v>264</v>
      </c>
      <c r="B65" s="16"/>
      <c r="C65" s="234">
        <v>0</v>
      </c>
      <c r="D65" s="234">
        <v>0</v>
      </c>
      <c r="E65" s="234">
        <v>0</v>
      </c>
      <c r="F65" s="234">
        <v>2519.3251999999998</v>
      </c>
      <c r="G65" s="234">
        <v>0</v>
      </c>
      <c r="H65" s="234">
        <v>0</v>
      </c>
      <c r="I65" s="234">
        <v>0</v>
      </c>
      <c r="J65" s="234">
        <v>505.07480000000015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6">
        <v>1042385</v>
      </c>
      <c r="Q65" s="236">
        <v>0</v>
      </c>
      <c r="R65" s="236">
        <v>0</v>
      </c>
      <c r="S65" s="242">
        <v>0</v>
      </c>
      <c r="T65" s="242">
        <v>0</v>
      </c>
      <c r="U65" s="237">
        <v>0</v>
      </c>
      <c r="V65" s="236">
        <v>0</v>
      </c>
      <c r="W65" s="236">
        <v>0</v>
      </c>
      <c r="X65" s="236">
        <v>0</v>
      </c>
      <c r="Y65" s="236">
        <v>13223.5</v>
      </c>
      <c r="Z65" s="236">
        <v>0</v>
      </c>
      <c r="AA65" s="236">
        <v>0</v>
      </c>
      <c r="AB65" s="243">
        <v>0</v>
      </c>
      <c r="AC65" s="236">
        <v>0</v>
      </c>
      <c r="AD65" s="236">
        <v>0</v>
      </c>
      <c r="AE65" s="236">
        <v>0</v>
      </c>
      <c r="AF65" s="236">
        <v>0</v>
      </c>
      <c r="AG65" s="236">
        <v>1291757.92</v>
      </c>
      <c r="AH65" s="236">
        <v>0</v>
      </c>
      <c r="AI65" s="236">
        <v>0</v>
      </c>
      <c r="AJ65" s="236">
        <v>3856329.01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0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0</v>
      </c>
      <c r="AW65" s="242">
        <v>0</v>
      </c>
      <c r="AX65" s="242">
        <v>0</v>
      </c>
      <c r="AY65" s="236">
        <v>0</v>
      </c>
      <c r="AZ65" s="236">
        <v>0</v>
      </c>
      <c r="BA65" s="242">
        <v>0</v>
      </c>
      <c r="BB65" s="242">
        <v>250900</v>
      </c>
      <c r="BC65" s="242">
        <v>0</v>
      </c>
      <c r="BD65" s="242">
        <v>0</v>
      </c>
      <c r="BE65" s="236">
        <v>0</v>
      </c>
      <c r="BF65" s="242">
        <v>0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525000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54420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f t="shared" si="6"/>
        <v>7037039.8300000001</v>
      </c>
      <c r="CF65" s="314">
        <v>0</v>
      </c>
    </row>
    <row r="66" spans="1:84" x14ac:dyDescent="0.25">
      <c r="A66" s="31" t="s">
        <v>265</v>
      </c>
      <c r="B66" s="16"/>
      <c r="C66" s="234">
        <v>498099.24</v>
      </c>
      <c r="D66" s="234">
        <v>0</v>
      </c>
      <c r="E66" s="234">
        <v>1571293.16</v>
      </c>
      <c r="F66" s="234">
        <v>427343.76908999996</v>
      </c>
      <c r="G66" s="234">
        <v>0</v>
      </c>
      <c r="H66" s="234">
        <v>79927.86</v>
      </c>
      <c r="I66" s="234">
        <v>0</v>
      </c>
      <c r="J66" s="234">
        <v>85673.960910000009</v>
      </c>
      <c r="K66" s="234">
        <v>0</v>
      </c>
      <c r="L66" s="234">
        <v>0</v>
      </c>
      <c r="M66" s="234">
        <v>0</v>
      </c>
      <c r="N66" s="234">
        <v>2149.19</v>
      </c>
      <c r="O66" s="234">
        <v>0</v>
      </c>
      <c r="P66" s="236">
        <v>8961704.7899999991</v>
      </c>
      <c r="Q66" s="236">
        <v>52436.5</v>
      </c>
      <c r="R66" s="236">
        <v>13731.84</v>
      </c>
      <c r="S66" s="242">
        <v>165522.04999999999</v>
      </c>
      <c r="T66" s="242">
        <v>372842.09</v>
      </c>
      <c r="U66" s="237">
        <v>370093.98</v>
      </c>
      <c r="V66" s="236">
        <v>0</v>
      </c>
      <c r="W66" s="236">
        <v>38338.33</v>
      </c>
      <c r="X66" s="236">
        <v>348704.62</v>
      </c>
      <c r="Y66" s="236">
        <v>3514789.37</v>
      </c>
      <c r="Z66" s="236">
        <v>14963.03</v>
      </c>
      <c r="AA66" s="236">
        <v>380979.28</v>
      </c>
      <c r="AB66" s="243">
        <v>23593862.66</v>
      </c>
      <c r="AC66" s="236">
        <v>284672.31</v>
      </c>
      <c r="AD66" s="236">
        <v>21241.89</v>
      </c>
      <c r="AE66" s="236">
        <v>15195.51</v>
      </c>
      <c r="AF66" s="236">
        <v>113966.34</v>
      </c>
      <c r="AG66" s="236">
        <v>1457461.38</v>
      </c>
      <c r="AH66" s="236">
        <v>0</v>
      </c>
      <c r="AI66" s="236">
        <v>1528824.46</v>
      </c>
      <c r="AJ66" s="236">
        <v>3320233.86</v>
      </c>
      <c r="AK66" s="236">
        <v>0</v>
      </c>
      <c r="AL66" s="236">
        <v>0</v>
      </c>
      <c r="AM66" s="236">
        <v>0</v>
      </c>
      <c r="AN66" s="236">
        <v>0</v>
      </c>
      <c r="AO66" s="236">
        <v>0</v>
      </c>
      <c r="AP66" s="236">
        <v>492104.79</v>
      </c>
      <c r="AQ66" s="236">
        <v>0</v>
      </c>
      <c r="AR66" s="236">
        <v>0</v>
      </c>
      <c r="AS66" s="236">
        <v>0</v>
      </c>
      <c r="AT66" s="236">
        <v>0</v>
      </c>
      <c r="AU66" s="236">
        <v>0</v>
      </c>
      <c r="AV66" s="242">
        <v>4974.53</v>
      </c>
      <c r="AW66" s="242">
        <v>0</v>
      </c>
      <c r="AX66" s="242">
        <v>0</v>
      </c>
      <c r="AY66" s="236">
        <v>1156377.79</v>
      </c>
      <c r="AZ66" s="236">
        <v>0</v>
      </c>
      <c r="BA66" s="242">
        <v>0</v>
      </c>
      <c r="BB66" s="242">
        <v>2724.43</v>
      </c>
      <c r="BC66" s="242">
        <v>0</v>
      </c>
      <c r="BD66" s="242">
        <v>0</v>
      </c>
      <c r="BE66" s="236">
        <v>726993.2</v>
      </c>
      <c r="BF66" s="242">
        <v>400527.92</v>
      </c>
      <c r="BG66" s="242">
        <v>16386.919999999998</v>
      </c>
      <c r="BH66" s="242">
        <v>0</v>
      </c>
      <c r="BI66" s="242">
        <v>0</v>
      </c>
      <c r="BJ66" s="242">
        <v>0</v>
      </c>
      <c r="BK66" s="242">
        <v>0</v>
      </c>
      <c r="BL66" s="242">
        <v>0</v>
      </c>
      <c r="BM66" s="242">
        <v>0</v>
      </c>
      <c r="BN66" s="242">
        <v>17014.63</v>
      </c>
      <c r="BO66" s="242">
        <v>0</v>
      </c>
      <c r="BP66" s="242">
        <v>0</v>
      </c>
      <c r="BQ66" s="242">
        <v>0</v>
      </c>
      <c r="BR66" s="242">
        <v>0</v>
      </c>
      <c r="BS66" s="242">
        <v>51715.01</v>
      </c>
      <c r="BT66" s="242">
        <v>1398.2</v>
      </c>
      <c r="BU66" s="242">
        <v>0</v>
      </c>
      <c r="BV66" s="242">
        <v>0</v>
      </c>
      <c r="BW66" s="242">
        <v>137552.56</v>
      </c>
      <c r="BX66" s="242">
        <v>-244.98</v>
      </c>
      <c r="BY66" s="242">
        <v>32485.96</v>
      </c>
      <c r="BZ66" s="242">
        <v>0</v>
      </c>
      <c r="CA66" s="242">
        <v>12630.98</v>
      </c>
      <c r="CB66" s="242">
        <v>0</v>
      </c>
      <c r="CC66" s="242">
        <v>-60642.429999999898</v>
      </c>
      <c r="CD66" s="24" t="s">
        <v>248</v>
      </c>
      <c r="CE66" s="25">
        <f t="shared" si="6"/>
        <v>50226050.980000019</v>
      </c>
      <c r="CF66" s="314">
        <v>0</v>
      </c>
    </row>
    <row r="67" spans="1:84" x14ac:dyDescent="0.25">
      <c r="A67" s="31" t="s">
        <v>266</v>
      </c>
      <c r="B67" s="16"/>
      <c r="C67" s="234">
        <v>0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6">
        <v>0</v>
      </c>
      <c r="Q67" s="236">
        <v>0</v>
      </c>
      <c r="R67" s="236">
        <v>0</v>
      </c>
      <c r="S67" s="242">
        <v>0</v>
      </c>
      <c r="T67" s="242">
        <v>0</v>
      </c>
      <c r="U67" s="237">
        <v>0</v>
      </c>
      <c r="V67" s="236">
        <v>0</v>
      </c>
      <c r="W67" s="236">
        <v>0</v>
      </c>
      <c r="X67" s="236">
        <v>0</v>
      </c>
      <c r="Y67" s="236">
        <v>0</v>
      </c>
      <c r="Z67" s="236">
        <v>0</v>
      </c>
      <c r="AA67" s="236">
        <v>0</v>
      </c>
      <c r="AB67" s="243">
        <v>0</v>
      </c>
      <c r="AC67" s="236">
        <v>0</v>
      </c>
      <c r="AD67" s="236">
        <v>0</v>
      </c>
      <c r="AE67" s="236">
        <v>0</v>
      </c>
      <c r="AF67" s="236">
        <v>0</v>
      </c>
      <c r="AG67" s="236">
        <v>0</v>
      </c>
      <c r="AH67" s="236">
        <v>0</v>
      </c>
      <c r="AI67" s="236">
        <v>0</v>
      </c>
      <c r="AJ67" s="236">
        <v>27850.83</v>
      </c>
      <c r="AK67" s="236">
        <v>0</v>
      </c>
      <c r="AL67" s="236">
        <v>0</v>
      </c>
      <c r="AM67" s="236">
        <v>0</v>
      </c>
      <c r="AN67" s="236">
        <v>0</v>
      </c>
      <c r="AO67" s="236">
        <v>0</v>
      </c>
      <c r="AP67" s="236">
        <v>3274.71</v>
      </c>
      <c r="AQ67" s="236">
        <v>0</v>
      </c>
      <c r="AR67" s="236">
        <v>0</v>
      </c>
      <c r="AS67" s="236">
        <v>0</v>
      </c>
      <c r="AT67" s="236">
        <v>0</v>
      </c>
      <c r="AU67" s="236">
        <v>0</v>
      </c>
      <c r="AV67" s="242">
        <v>0</v>
      </c>
      <c r="AW67" s="242">
        <v>0</v>
      </c>
      <c r="AX67" s="242">
        <v>0</v>
      </c>
      <c r="AY67" s="236">
        <v>0</v>
      </c>
      <c r="AZ67" s="236">
        <v>0</v>
      </c>
      <c r="BA67" s="242">
        <v>0</v>
      </c>
      <c r="BB67" s="242">
        <v>0</v>
      </c>
      <c r="BC67" s="242">
        <v>0</v>
      </c>
      <c r="BD67" s="242">
        <v>0</v>
      </c>
      <c r="BE67" s="236">
        <v>2774877.92</v>
      </c>
      <c r="BF67" s="242">
        <v>326912.26</v>
      </c>
      <c r="BG67" s="242">
        <v>0</v>
      </c>
      <c r="BH67" s="242">
        <v>0</v>
      </c>
      <c r="BI67" s="242">
        <v>0</v>
      </c>
      <c r="BJ67" s="242">
        <v>0</v>
      </c>
      <c r="BK67" s="242">
        <v>0</v>
      </c>
      <c r="BL67" s="242">
        <v>0</v>
      </c>
      <c r="BM67" s="242">
        <v>0</v>
      </c>
      <c r="BN67" s="242">
        <v>0</v>
      </c>
      <c r="BO67" s="242">
        <v>0</v>
      </c>
      <c r="BP67" s="242">
        <v>0</v>
      </c>
      <c r="BQ67" s="242">
        <v>0</v>
      </c>
      <c r="BR67" s="242">
        <v>0</v>
      </c>
      <c r="BS67" s="242">
        <v>0</v>
      </c>
      <c r="BT67" s="242">
        <v>0</v>
      </c>
      <c r="BU67" s="242">
        <v>0</v>
      </c>
      <c r="BV67" s="242">
        <v>0</v>
      </c>
      <c r="BW67" s="242">
        <v>0</v>
      </c>
      <c r="BX67" s="242">
        <v>0</v>
      </c>
      <c r="BY67" s="242">
        <v>0</v>
      </c>
      <c r="BZ67" s="242">
        <v>0</v>
      </c>
      <c r="CA67" s="242">
        <v>0</v>
      </c>
      <c r="CB67" s="242">
        <v>0</v>
      </c>
      <c r="CC67" s="242">
        <v>0</v>
      </c>
      <c r="CD67" s="24" t="s">
        <v>248</v>
      </c>
      <c r="CE67" s="25">
        <f t="shared" si="6"/>
        <v>3132915.7199999997</v>
      </c>
      <c r="CF67" s="314">
        <v>0</v>
      </c>
    </row>
    <row r="68" spans="1:84" x14ac:dyDescent="0.25">
      <c r="A68" s="31" t="s">
        <v>267</v>
      </c>
      <c r="B68" s="16"/>
      <c r="C68" s="234">
        <v>455.95</v>
      </c>
      <c r="D68" s="234">
        <v>0</v>
      </c>
      <c r="E68" s="234">
        <v>17759.86</v>
      </c>
      <c r="F68" s="234">
        <v>102111.19</v>
      </c>
      <c r="G68" s="234">
        <v>0</v>
      </c>
      <c r="H68" s="234">
        <v>4681.01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557.16</v>
      </c>
      <c r="O68" s="234">
        <v>0</v>
      </c>
      <c r="P68" s="236">
        <v>364838.93</v>
      </c>
      <c r="Q68" s="236">
        <v>10972.15</v>
      </c>
      <c r="R68" s="236">
        <v>905.07</v>
      </c>
      <c r="S68" s="242">
        <v>16921.28</v>
      </c>
      <c r="T68" s="242">
        <v>12050.64</v>
      </c>
      <c r="U68" s="237">
        <v>157060.64000000001</v>
      </c>
      <c r="V68" s="236">
        <v>0</v>
      </c>
      <c r="W68" s="236">
        <v>3720.82</v>
      </c>
      <c r="X68" s="236">
        <v>0</v>
      </c>
      <c r="Y68" s="236">
        <v>1289092.94</v>
      </c>
      <c r="Z68" s="236">
        <v>5005</v>
      </c>
      <c r="AA68" s="236">
        <v>8377.07</v>
      </c>
      <c r="AB68" s="243">
        <v>1362561.31</v>
      </c>
      <c r="AC68" s="236">
        <v>120.82</v>
      </c>
      <c r="AD68" s="236">
        <v>595874.35</v>
      </c>
      <c r="AE68" s="236">
        <v>348.79</v>
      </c>
      <c r="AF68" s="236">
        <v>19013.400000000001</v>
      </c>
      <c r="AG68" s="236">
        <v>102927.86</v>
      </c>
      <c r="AH68" s="236">
        <v>0</v>
      </c>
      <c r="AI68" s="236">
        <v>10837.28</v>
      </c>
      <c r="AJ68" s="236">
        <v>224627.55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13328.23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862.68</v>
      </c>
      <c r="AW68" s="242">
        <v>0</v>
      </c>
      <c r="AX68" s="242">
        <v>0</v>
      </c>
      <c r="AY68" s="236">
        <v>12417.39</v>
      </c>
      <c r="AZ68" s="236">
        <v>0</v>
      </c>
      <c r="BA68" s="242">
        <v>0</v>
      </c>
      <c r="BB68" s="242">
        <v>425999.86</v>
      </c>
      <c r="BC68" s="242">
        <v>0</v>
      </c>
      <c r="BD68" s="242">
        <v>0</v>
      </c>
      <c r="BE68" s="236">
        <v>3999585.83</v>
      </c>
      <c r="BF68" s="242">
        <v>336141.25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7032.92</v>
      </c>
      <c r="BO68" s="242">
        <v>0</v>
      </c>
      <c r="BP68" s="242">
        <v>0</v>
      </c>
      <c r="BQ68" s="242">
        <v>0</v>
      </c>
      <c r="BR68" s="242">
        <v>0</v>
      </c>
      <c r="BS68" s="242">
        <v>200</v>
      </c>
      <c r="BT68" s="242">
        <v>20.74</v>
      </c>
      <c r="BU68" s="242">
        <v>0</v>
      </c>
      <c r="BV68" s="242">
        <v>2262.2399999999998</v>
      </c>
      <c r="BW68" s="242">
        <v>318.01</v>
      </c>
      <c r="BX68" s="242">
        <v>0</v>
      </c>
      <c r="BY68" s="242">
        <v>29289.759999999998</v>
      </c>
      <c r="BZ68" s="242">
        <v>0</v>
      </c>
      <c r="CA68" s="242">
        <v>6280.1</v>
      </c>
      <c r="CB68" s="242">
        <v>0</v>
      </c>
      <c r="CC68" s="242">
        <v>11502.64</v>
      </c>
      <c r="CD68" s="24" t="s">
        <v>248</v>
      </c>
      <c r="CE68" s="25">
        <f t="shared" si="6"/>
        <v>9156062.7199999988</v>
      </c>
      <c r="CF68" s="314">
        <v>0</v>
      </c>
    </row>
    <row r="69" spans="1:84" x14ac:dyDescent="0.25">
      <c r="A69" s="31" t="s">
        <v>16</v>
      </c>
      <c r="B69" s="16"/>
      <c r="C69" s="25">
        <f t="shared" ref="C69:AH69" si="10">ROUND(C53+C54,0)</f>
        <v>181295</v>
      </c>
      <c r="D69" s="25">
        <f t="shared" si="10"/>
        <v>0</v>
      </c>
      <c r="E69" s="25">
        <f t="shared" si="10"/>
        <v>617021</v>
      </c>
      <c r="F69" s="25">
        <f t="shared" si="10"/>
        <v>146681</v>
      </c>
      <c r="G69" s="25">
        <f t="shared" si="10"/>
        <v>0</v>
      </c>
      <c r="H69" s="25">
        <f t="shared" si="10"/>
        <v>10705</v>
      </c>
      <c r="I69" s="25">
        <f t="shared" si="10"/>
        <v>0</v>
      </c>
      <c r="J69" s="25">
        <f t="shared" si="10"/>
        <v>17926</v>
      </c>
      <c r="K69" s="25">
        <f t="shared" si="10"/>
        <v>0</v>
      </c>
      <c r="L69" s="25">
        <f t="shared" si="10"/>
        <v>0</v>
      </c>
      <c r="M69" s="25">
        <f t="shared" si="10"/>
        <v>0</v>
      </c>
      <c r="N69" s="25">
        <f t="shared" si="10"/>
        <v>0</v>
      </c>
      <c r="O69" s="25">
        <f t="shared" si="10"/>
        <v>0</v>
      </c>
      <c r="P69" s="25">
        <f t="shared" si="10"/>
        <v>917882</v>
      </c>
      <c r="Q69" s="25">
        <f t="shared" si="10"/>
        <v>93113</v>
      </c>
      <c r="R69" s="25">
        <f t="shared" si="10"/>
        <v>0</v>
      </c>
      <c r="S69" s="25">
        <f t="shared" si="10"/>
        <v>199914</v>
      </c>
      <c r="T69" s="25">
        <f t="shared" si="10"/>
        <v>271223</v>
      </c>
      <c r="U69" s="25">
        <f t="shared" si="10"/>
        <v>70916</v>
      </c>
      <c r="V69" s="25">
        <f t="shared" si="10"/>
        <v>0</v>
      </c>
      <c r="W69" s="25">
        <f t="shared" si="10"/>
        <v>222039</v>
      </c>
      <c r="X69" s="25">
        <f t="shared" si="10"/>
        <v>104488</v>
      </c>
      <c r="Y69" s="25">
        <f t="shared" si="10"/>
        <v>834222</v>
      </c>
      <c r="Z69" s="25">
        <f t="shared" si="10"/>
        <v>36181</v>
      </c>
      <c r="AA69" s="25">
        <f t="shared" si="10"/>
        <v>71279</v>
      </c>
      <c r="AB69" s="25">
        <f t="shared" si="10"/>
        <v>120271</v>
      </c>
      <c r="AC69" s="25">
        <f t="shared" si="10"/>
        <v>120278</v>
      </c>
      <c r="AD69" s="25">
        <f t="shared" si="10"/>
        <v>6400</v>
      </c>
      <c r="AE69" s="25">
        <f t="shared" si="10"/>
        <v>158997</v>
      </c>
      <c r="AF69" s="25">
        <f t="shared" si="10"/>
        <v>0</v>
      </c>
      <c r="AG69" s="25">
        <f t="shared" si="10"/>
        <v>432096</v>
      </c>
      <c r="AH69" s="25">
        <f t="shared" si="10"/>
        <v>0</v>
      </c>
      <c r="AI69" s="25">
        <f t="shared" ref="AI69:BN69" si="11">ROUND(AI53+AI54,0)</f>
        <v>176444</v>
      </c>
      <c r="AJ69" s="25">
        <f t="shared" si="11"/>
        <v>1871833</v>
      </c>
      <c r="AK69" s="25">
        <f t="shared" si="11"/>
        <v>0</v>
      </c>
      <c r="AL69" s="25">
        <f t="shared" si="11"/>
        <v>0</v>
      </c>
      <c r="AM69" s="25">
        <f t="shared" si="11"/>
        <v>0</v>
      </c>
      <c r="AN69" s="25">
        <f t="shared" si="11"/>
        <v>0</v>
      </c>
      <c r="AO69" s="25">
        <f t="shared" si="11"/>
        <v>0</v>
      </c>
      <c r="AP69" s="25">
        <f t="shared" si="11"/>
        <v>37617</v>
      </c>
      <c r="AQ69" s="25">
        <f t="shared" si="11"/>
        <v>0</v>
      </c>
      <c r="AR69" s="25">
        <f t="shared" si="11"/>
        <v>0</v>
      </c>
      <c r="AS69" s="25">
        <f t="shared" si="11"/>
        <v>0</v>
      </c>
      <c r="AT69" s="25">
        <f t="shared" si="11"/>
        <v>0</v>
      </c>
      <c r="AU69" s="25">
        <f t="shared" si="11"/>
        <v>0</v>
      </c>
      <c r="AV69" s="25">
        <f t="shared" si="11"/>
        <v>27682</v>
      </c>
      <c r="AW69" s="25">
        <f t="shared" si="11"/>
        <v>0</v>
      </c>
      <c r="AX69" s="25">
        <f t="shared" si="11"/>
        <v>0</v>
      </c>
      <c r="AY69" s="25">
        <f t="shared" si="11"/>
        <v>249127</v>
      </c>
      <c r="AZ69" s="25">
        <f t="shared" si="11"/>
        <v>0</v>
      </c>
      <c r="BA69" s="25">
        <f t="shared" si="11"/>
        <v>0</v>
      </c>
      <c r="BB69" s="25">
        <f t="shared" si="11"/>
        <v>17547</v>
      </c>
      <c r="BC69" s="25">
        <f t="shared" si="11"/>
        <v>10878</v>
      </c>
      <c r="BD69" s="25">
        <f t="shared" si="11"/>
        <v>0</v>
      </c>
      <c r="BE69" s="25">
        <f t="shared" si="11"/>
        <v>2703908</v>
      </c>
      <c r="BF69" s="25">
        <f t="shared" si="11"/>
        <v>53368</v>
      </c>
      <c r="BG69" s="25">
        <f t="shared" si="11"/>
        <v>2133</v>
      </c>
      <c r="BH69" s="25">
        <f t="shared" si="11"/>
        <v>0</v>
      </c>
      <c r="BI69" s="25">
        <f t="shared" si="11"/>
        <v>0</v>
      </c>
      <c r="BJ69" s="25">
        <f t="shared" si="11"/>
        <v>0</v>
      </c>
      <c r="BK69" s="25">
        <f t="shared" si="11"/>
        <v>0</v>
      </c>
      <c r="BL69" s="25">
        <f t="shared" si="11"/>
        <v>0</v>
      </c>
      <c r="BM69" s="25">
        <f t="shared" si="11"/>
        <v>0</v>
      </c>
      <c r="BN69" s="25">
        <f t="shared" si="11"/>
        <v>8743651</v>
      </c>
      <c r="BO69" s="25">
        <f t="shared" ref="BO69:CC69" si="12">ROUND(BO53+BO54,0)</f>
        <v>0</v>
      </c>
      <c r="BP69" s="25">
        <f t="shared" si="12"/>
        <v>0</v>
      </c>
      <c r="BQ69" s="25">
        <f t="shared" si="12"/>
        <v>0</v>
      </c>
      <c r="BR69" s="25">
        <f t="shared" si="12"/>
        <v>0</v>
      </c>
      <c r="BS69" s="25">
        <f t="shared" si="12"/>
        <v>12196</v>
      </c>
      <c r="BT69" s="25">
        <f t="shared" si="12"/>
        <v>0</v>
      </c>
      <c r="BU69" s="25">
        <f t="shared" si="12"/>
        <v>0</v>
      </c>
      <c r="BV69" s="25">
        <f t="shared" si="12"/>
        <v>71848</v>
      </c>
      <c r="BW69" s="25">
        <f t="shared" si="12"/>
        <v>0</v>
      </c>
      <c r="BX69" s="25">
        <f t="shared" si="12"/>
        <v>0</v>
      </c>
      <c r="BY69" s="25">
        <f t="shared" si="12"/>
        <v>449052</v>
      </c>
      <c r="BZ69" s="25">
        <f t="shared" si="12"/>
        <v>0</v>
      </c>
      <c r="CA69" s="25">
        <f t="shared" si="12"/>
        <v>0</v>
      </c>
      <c r="CB69" s="25">
        <f t="shared" si="12"/>
        <v>0</v>
      </c>
      <c r="CC69" s="25">
        <f t="shared" si="12"/>
        <v>1482690</v>
      </c>
      <c r="CD69" s="24" t="s">
        <v>248</v>
      </c>
      <c r="CE69" s="25">
        <f t="shared" si="6"/>
        <v>20542901</v>
      </c>
      <c r="CF69" s="314">
        <v>0</v>
      </c>
    </row>
    <row r="70" spans="1:84" x14ac:dyDescent="0.25">
      <c r="A70" s="31" t="s">
        <v>268</v>
      </c>
      <c r="B70" s="25"/>
      <c r="C70" s="234">
        <v>3494.62</v>
      </c>
      <c r="D70" s="234">
        <v>0</v>
      </c>
      <c r="E70" s="234">
        <v>10053.14</v>
      </c>
      <c r="F70" s="234">
        <v>0</v>
      </c>
      <c r="G70" s="234">
        <v>0</v>
      </c>
      <c r="H70" s="234">
        <v>0</v>
      </c>
      <c r="I70" s="234">
        <v>0</v>
      </c>
      <c r="J70" s="234">
        <v>0</v>
      </c>
      <c r="K70" s="234">
        <v>0</v>
      </c>
      <c r="L70" s="234">
        <v>0</v>
      </c>
      <c r="M70" s="234">
        <v>0</v>
      </c>
      <c r="N70" s="234">
        <v>0</v>
      </c>
      <c r="O70" s="234">
        <v>0</v>
      </c>
      <c r="P70" s="236">
        <v>16769.5</v>
      </c>
      <c r="Q70" s="236">
        <v>0</v>
      </c>
      <c r="R70" s="236">
        <v>0</v>
      </c>
      <c r="S70" s="242">
        <v>0</v>
      </c>
      <c r="T70" s="242">
        <v>2862</v>
      </c>
      <c r="U70" s="237">
        <v>0</v>
      </c>
      <c r="V70" s="236">
        <v>0</v>
      </c>
      <c r="W70" s="236">
        <v>377862.3</v>
      </c>
      <c r="X70" s="236">
        <v>0</v>
      </c>
      <c r="Y70" s="236">
        <v>0</v>
      </c>
      <c r="Z70" s="236">
        <v>0</v>
      </c>
      <c r="AA70" s="236">
        <v>0</v>
      </c>
      <c r="AB70" s="243">
        <v>531669.09</v>
      </c>
      <c r="AC70" s="236">
        <v>0</v>
      </c>
      <c r="AD70" s="236">
        <v>0</v>
      </c>
      <c r="AE70" s="236">
        <v>0</v>
      </c>
      <c r="AF70" s="236">
        <v>0</v>
      </c>
      <c r="AG70" s="236">
        <v>2304.39</v>
      </c>
      <c r="AH70" s="236">
        <v>0</v>
      </c>
      <c r="AI70" s="236">
        <v>3880.79</v>
      </c>
      <c r="AJ70" s="236">
        <v>515508.25</v>
      </c>
      <c r="AK70" s="236">
        <v>0</v>
      </c>
      <c r="AL70" s="236">
        <v>0</v>
      </c>
      <c r="AM70" s="236">
        <v>0</v>
      </c>
      <c r="AN70" s="236">
        <v>0</v>
      </c>
      <c r="AO70" s="236">
        <v>0</v>
      </c>
      <c r="AP70" s="236">
        <v>473241.06</v>
      </c>
      <c r="AQ70" s="236">
        <v>0</v>
      </c>
      <c r="AR70" s="236">
        <v>0</v>
      </c>
      <c r="AS70" s="236">
        <v>0</v>
      </c>
      <c r="AT70" s="236">
        <v>0</v>
      </c>
      <c r="AU70" s="236">
        <v>0</v>
      </c>
      <c r="AV70" s="242">
        <v>0</v>
      </c>
      <c r="AW70" s="242">
        <v>0</v>
      </c>
      <c r="AX70" s="242">
        <v>0</v>
      </c>
      <c r="AY70" s="236">
        <v>0</v>
      </c>
      <c r="AZ70" s="236">
        <v>0</v>
      </c>
      <c r="BA70" s="242">
        <v>0</v>
      </c>
      <c r="BB70" s="242">
        <v>0</v>
      </c>
      <c r="BC70" s="242">
        <v>0</v>
      </c>
      <c r="BD70" s="242">
        <v>0</v>
      </c>
      <c r="BE70" s="236">
        <v>367735.43</v>
      </c>
      <c r="BF70" s="242">
        <v>139.44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" t="s">
        <v>248</v>
      </c>
      <c r="CE70" s="25">
        <f t="shared" si="6"/>
        <v>2305520.0100000002</v>
      </c>
      <c r="CF70" s="314">
        <v>0</v>
      </c>
    </row>
    <row r="71" spans="1:84" x14ac:dyDescent="0.25">
      <c r="A71" s="31" t="s">
        <v>269</v>
      </c>
      <c r="B71" s="16"/>
      <c r="C71" s="25">
        <f t="shared" ref="C71:AH71" si="13">SUM(C72:C85)</f>
        <v>-29356.35</v>
      </c>
      <c r="D71" s="25">
        <f t="shared" si="13"/>
        <v>0</v>
      </c>
      <c r="E71" s="25">
        <f t="shared" si="13"/>
        <v>699494.37</v>
      </c>
      <c r="F71" s="25">
        <f t="shared" si="13"/>
        <v>46791.979999999996</v>
      </c>
      <c r="G71" s="25">
        <f t="shared" si="13"/>
        <v>0</v>
      </c>
      <c r="H71" s="25">
        <f t="shared" si="13"/>
        <v>8060.98</v>
      </c>
      <c r="I71" s="25">
        <f t="shared" si="13"/>
        <v>0</v>
      </c>
      <c r="J71" s="25">
        <f t="shared" si="13"/>
        <v>0</v>
      </c>
      <c r="K71" s="25">
        <f t="shared" si="13"/>
        <v>0</v>
      </c>
      <c r="L71" s="25">
        <f t="shared" si="13"/>
        <v>0</v>
      </c>
      <c r="M71" s="25">
        <f t="shared" si="13"/>
        <v>0</v>
      </c>
      <c r="N71" s="25">
        <f t="shared" si="13"/>
        <v>1036116.5999999999</v>
      </c>
      <c r="O71" s="25">
        <f t="shared" si="13"/>
        <v>0</v>
      </c>
      <c r="P71" s="25">
        <f t="shared" si="13"/>
        <v>103117.77</v>
      </c>
      <c r="Q71" s="25">
        <f t="shared" si="13"/>
        <v>36.11</v>
      </c>
      <c r="R71" s="25">
        <f t="shared" si="13"/>
        <v>613027.65</v>
      </c>
      <c r="S71" s="25">
        <f t="shared" si="13"/>
        <v>6885.41</v>
      </c>
      <c r="T71" s="25">
        <f t="shared" si="13"/>
        <v>1290.06</v>
      </c>
      <c r="U71" s="25">
        <f t="shared" si="13"/>
        <v>5569326.7400000002</v>
      </c>
      <c r="V71" s="25">
        <f t="shared" si="13"/>
        <v>0</v>
      </c>
      <c r="W71" s="25">
        <f t="shared" si="13"/>
        <v>34504.699999999997</v>
      </c>
      <c r="X71" s="25">
        <f t="shared" si="13"/>
        <v>11700.14</v>
      </c>
      <c r="Y71" s="25">
        <f t="shared" si="13"/>
        <v>638222.27</v>
      </c>
      <c r="Z71" s="25">
        <f t="shared" si="13"/>
        <v>40367.14</v>
      </c>
      <c r="AA71" s="25">
        <f t="shared" si="13"/>
        <v>19019.7</v>
      </c>
      <c r="AB71" s="25">
        <f t="shared" si="13"/>
        <v>832838.32999999984</v>
      </c>
      <c r="AC71" s="25">
        <f t="shared" si="13"/>
        <v>37158.44</v>
      </c>
      <c r="AD71" s="25">
        <f t="shared" si="13"/>
        <v>0</v>
      </c>
      <c r="AE71" s="25">
        <f t="shared" si="13"/>
        <v>6552.4</v>
      </c>
      <c r="AF71" s="25">
        <f t="shared" si="13"/>
        <v>1261253.3500000001</v>
      </c>
      <c r="AG71" s="25">
        <f t="shared" si="13"/>
        <v>40573.729999999996</v>
      </c>
      <c r="AH71" s="25">
        <f t="shared" si="13"/>
        <v>0</v>
      </c>
      <c r="AI71" s="25">
        <f t="shared" ref="AI71:BN71" si="14">SUM(AI72:AI85)</f>
        <v>47771.66</v>
      </c>
      <c r="AJ71" s="25">
        <f t="shared" si="14"/>
        <v>3350665.9499999997</v>
      </c>
      <c r="AK71" s="25">
        <f t="shared" si="14"/>
        <v>0</v>
      </c>
      <c r="AL71" s="25">
        <f t="shared" si="14"/>
        <v>0</v>
      </c>
      <c r="AM71" s="25">
        <f t="shared" si="14"/>
        <v>0</v>
      </c>
      <c r="AN71" s="25">
        <f t="shared" si="14"/>
        <v>0</v>
      </c>
      <c r="AO71" s="25">
        <f t="shared" si="14"/>
        <v>0</v>
      </c>
      <c r="AP71" s="25">
        <f t="shared" si="14"/>
        <v>62272.320000000007</v>
      </c>
      <c r="AQ71" s="25">
        <f t="shared" si="14"/>
        <v>0</v>
      </c>
      <c r="AR71" s="25">
        <f t="shared" si="14"/>
        <v>0</v>
      </c>
      <c r="AS71" s="25">
        <f t="shared" si="14"/>
        <v>0</v>
      </c>
      <c r="AT71" s="25">
        <f t="shared" si="14"/>
        <v>0</v>
      </c>
      <c r="AU71" s="25">
        <f t="shared" si="14"/>
        <v>0</v>
      </c>
      <c r="AV71" s="25">
        <f t="shared" si="14"/>
        <v>19.579999999999998</v>
      </c>
      <c r="AW71" s="25">
        <f t="shared" si="14"/>
        <v>0</v>
      </c>
      <c r="AX71" s="25">
        <f t="shared" si="14"/>
        <v>0</v>
      </c>
      <c r="AY71" s="25">
        <f t="shared" si="14"/>
        <v>65880.429999999993</v>
      </c>
      <c r="AZ71" s="25">
        <f t="shared" si="14"/>
        <v>0</v>
      </c>
      <c r="BA71" s="25">
        <f t="shared" si="14"/>
        <v>0</v>
      </c>
      <c r="BB71" s="25">
        <f t="shared" si="14"/>
        <v>78244.349999999991</v>
      </c>
      <c r="BC71" s="25">
        <f t="shared" si="14"/>
        <v>0</v>
      </c>
      <c r="BD71" s="25">
        <f t="shared" si="14"/>
        <v>0</v>
      </c>
      <c r="BE71" s="25">
        <f t="shared" si="14"/>
        <v>2512892.0099999993</v>
      </c>
      <c r="BF71" s="25">
        <f t="shared" si="14"/>
        <v>622319.62</v>
      </c>
      <c r="BG71" s="25">
        <f t="shared" si="14"/>
        <v>292.45999999999998</v>
      </c>
      <c r="BH71" s="25">
        <f t="shared" si="14"/>
        <v>0</v>
      </c>
      <c r="BI71" s="25">
        <f t="shared" si="14"/>
        <v>0</v>
      </c>
      <c r="BJ71" s="25">
        <f t="shared" si="14"/>
        <v>0</v>
      </c>
      <c r="BK71" s="25">
        <f t="shared" si="14"/>
        <v>0</v>
      </c>
      <c r="BL71" s="25">
        <f t="shared" si="14"/>
        <v>0</v>
      </c>
      <c r="BM71" s="25">
        <f t="shared" si="14"/>
        <v>0</v>
      </c>
      <c r="BN71" s="25">
        <f t="shared" si="14"/>
        <v>36435701.530000001</v>
      </c>
      <c r="BO71" s="25">
        <f t="shared" ref="BO71:CD71" si="15">SUM(BO72:BO85)</f>
        <v>0</v>
      </c>
      <c r="BP71" s="25">
        <f t="shared" si="15"/>
        <v>0</v>
      </c>
      <c r="BQ71" s="25">
        <f t="shared" si="15"/>
        <v>0</v>
      </c>
      <c r="BR71" s="25">
        <f t="shared" si="15"/>
        <v>0</v>
      </c>
      <c r="BS71" s="25">
        <f t="shared" si="15"/>
        <v>13439.65</v>
      </c>
      <c r="BT71" s="25">
        <f t="shared" si="15"/>
        <v>17393.239999999998</v>
      </c>
      <c r="BU71" s="25">
        <f t="shared" si="15"/>
        <v>84587.56</v>
      </c>
      <c r="BV71" s="25">
        <f t="shared" si="15"/>
        <v>0</v>
      </c>
      <c r="BW71" s="25">
        <f t="shared" si="15"/>
        <v>5655.05</v>
      </c>
      <c r="BX71" s="25">
        <f t="shared" si="15"/>
        <v>0</v>
      </c>
      <c r="BY71" s="25">
        <f t="shared" si="15"/>
        <v>27600.3</v>
      </c>
      <c r="BZ71" s="25">
        <f t="shared" si="15"/>
        <v>0</v>
      </c>
      <c r="CA71" s="25">
        <f t="shared" si="15"/>
        <v>53574.239999999991</v>
      </c>
      <c r="CB71" s="25">
        <f t="shared" si="15"/>
        <v>0</v>
      </c>
      <c r="CC71" s="25">
        <f t="shared" si="15"/>
        <v>6111274.9299999997</v>
      </c>
      <c r="CD71" s="25">
        <f t="shared" si="15"/>
        <v>12320811.1</v>
      </c>
      <c r="CE71" s="25">
        <f>SUM(CE72:CE85)</f>
        <v>72787377.5</v>
      </c>
      <c r="CF71" s="314">
        <v>0</v>
      </c>
    </row>
    <row r="72" spans="1:84" x14ac:dyDescent="0.25">
      <c r="A72" s="26" t="s">
        <v>270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508236.54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794788.69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ref="CE72:CE87" si="16">SUM(C72:CD72)</f>
        <v>1303025.23</v>
      </c>
      <c r="CF72" s="314">
        <v>0</v>
      </c>
    </row>
    <row r="73" spans="1:84" x14ac:dyDescent="0.25">
      <c r="A73" s="26" t="s">
        <v>271</v>
      </c>
      <c r="B73" s="27"/>
      <c r="C73" s="244">
        <v>-32390.43</v>
      </c>
      <c r="D73" s="244">
        <v>0</v>
      </c>
      <c r="E73" s="244">
        <v>662730.4</v>
      </c>
      <c r="F73" s="244">
        <v>30166.6</v>
      </c>
      <c r="G73" s="244">
        <v>0</v>
      </c>
      <c r="H73" s="244">
        <v>627.9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443639.49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57934.51</v>
      </c>
      <c r="V73" s="244">
        <v>0</v>
      </c>
      <c r="W73" s="244">
        <v>0</v>
      </c>
      <c r="X73" s="244">
        <v>0</v>
      </c>
      <c r="Y73" s="244">
        <v>587888.56999999995</v>
      </c>
      <c r="Z73" s="244">
        <v>0</v>
      </c>
      <c r="AA73" s="244">
        <v>6259.74</v>
      </c>
      <c r="AB73" s="244">
        <v>0</v>
      </c>
      <c r="AC73" s="244">
        <v>33349.32</v>
      </c>
      <c r="AD73" s="244">
        <v>0</v>
      </c>
      <c r="AE73" s="244">
        <v>0</v>
      </c>
      <c r="AF73" s="244">
        <v>1246551.32</v>
      </c>
      <c r="AG73" s="244">
        <v>4880</v>
      </c>
      <c r="AH73" s="244">
        <v>0</v>
      </c>
      <c r="AI73" s="244">
        <v>5669.5</v>
      </c>
      <c r="AJ73" s="244">
        <v>2390542.87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1300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282715.11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80727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3793.65</v>
      </c>
      <c r="BZ73" s="244">
        <v>0</v>
      </c>
      <c r="CA73" s="244">
        <v>0</v>
      </c>
      <c r="CB73" s="244">
        <v>0</v>
      </c>
      <c r="CC73" s="244">
        <v>179000</v>
      </c>
      <c r="CD73" s="244">
        <v>0</v>
      </c>
      <c r="CE73" s="25">
        <f t="shared" si="16"/>
        <v>5985385.5500000007</v>
      </c>
      <c r="CF73" s="314">
        <v>0</v>
      </c>
    </row>
    <row r="74" spans="1:84" x14ac:dyDescent="0.25">
      <c r="A74" s="26" t="s">
        <v>272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6006.4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5816.44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6"/>
        <v>11822.84</v>
      </c>
      <c r="CF74" s="314">
        <v>0</v>
      </c>
    </row>
    <row r="75" spans="1:84" x14ac:dyDescent="0.25">
      <c r="A75" s="26" t="s">
        <v>273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103727.4</v>
      </c>
      <c r="O75" s="244">
        <v>0</v>
      </c>
      <c r="P75" s="244">
        <v>0</v>
      </c>
      <c r="Q75" s="244">
        <v>0</v>
      </c>
      <c r="R75" s="244">
        <v>104327.28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555614.04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37016.400000000001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454804.32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3207202.44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208995.84</v>
      </c>
      <c r="CD75" s="244">
        <v>0</v>
      </c>
      <c r="CE75" s="25">
        <f t="shared" si="16"/>
        <v>4671687.72</v>
      </c>
      <c r="CF75" s="314">
        <v>0</v>
      </c>
    </row>
    <row r="76" spans="1:84" x14ac:dyDescent="0.25">
      <c r="A76" s="26" t="s">
        <v>274</v>
      </c>
      <c r="B76" s="27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2153.73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975.79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633.38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1277.29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51616.56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15782.5</v>
      </c>
      <c r="BF76" s="244">
        <v>620396.62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6"/>
        <v>692835.87</v>
      </c>
      <c r="CF76" s="314">
        <v>0</v>
      </c>
    </row>
    <row r="77" spans="1:84" x14ac:dyDescent="0.25">
      <c r="A77" s="26" t="s">
        <v>275</v>
      </c>
      <c r="B77" s="27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f t="shared" si="16"/>
        <v>0</v>
      </c>
      <c r="CF77" s="314">
        <v>0</v>
      </c>
    </row>
    <row r="78" spans="1:84" x14ac:dyDescent="0.25">
      <c r="A78" s="26" t="s">
        <v>276</v>
      </c>
      <c r="B78" s="203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4980313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6"/>
        <v>4980313</v>
      </c>
      <c r="CF78" s="314">
        <v>0</v>
      </c>
    </row>
    <row r="79" spans="1:84" x14ac:dyDescent="0.25">
      <c r="A79" s="26" t="s">
        <v>277</v>
      </c>
      <c r="B79" s="27"/>
      <c r="C79" s="244">
        <v>0</v>
      </c>
      <c r="D79" s="244">
        <v>0</v>
      </c>
      <c r="E79" s="244">
        <v>0</v>
      </c>
      <c r="F79" s="244">
        <v>327.49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35038.83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1880</v>
      </c>
      <c r="Z79" s="244">
        <v>28993.17</v>
      </c>
      <c r="AA79" s="244">
        <v>0</v>
      </c>
      <c r="AB79" s="244">
        <v>205.57999999999799</v>
      </c>
      <c r="AC79" s="244">
        <v>3409.9</v>
      </c>
      <c r="AD79" s="244">
        <v>0</v>
      </c>
      <c r="AE79" s="244">
        <v>0</v>
      </c>
      <c r="AF79" s="244">
        <v>0</v>
      </c>
      <c r="AG79" s="244">
        <v>4467.5</v>
      </c>
      <c r="AH79" s="244">
        <v>0</v>
      </c>
      <c r="AI79" s="244">
        <v>7603.69</v>
      </c>
      <c r="AJ79" s="244">
        <v>136976.15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4144.3900000000003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1675055.37</v>
      </c>
      <c r="BF79" s="244">
        <v>754.28</v>
      </c>
      <c r="BG79" s="244">
        <v>250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6"/>
        <v>1899106.35</v>
      </c>
      <c r="CF79" s="314">
        <v>0</v>
      </c>
    </row>
    <row r="80" spans="1:84" x14ac:dyDescent="0.25">
      <c r="A80" s="26" t="s">
        <v>278</v>
      </c>
      <c r="B80" s="16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446672.26999999996</v>
      </c>
      <c r="O80" s="244">
        <v>0</v>
      </c>
      <c r="P80" s="244">
        <v>0</v>
      </c>
      <c r="Q80" s="244">
        <v>0</v>
      </c>
      <c r="R80" s="244">
        <v>457945.86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83736.899999999994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32972256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5694835.7400000002</v>
      </c>
      <c r="CD80" s="244">
        <v>0</v>
      </c>
      <c r="CE80" s="25">
        <f t="shared" si="16"/>
        <v>39655446.770000003</v>
      </c>
      <c r="CF80" s="314">
        <v>0</v>
      </c>
    </row>
    <row r="81" spans="1:84" x14ac:dyDescent="0.25">
      <c r="A81" s="26" t="s">
        <v>279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100.5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f t="shared" si="16"/>
        <v>100.5</v>
      </c>
      <c r="CF81" s="314">
        <v>0</v>
      </c>
    </row>
    <row r="82" spans="1:84" x14ac:dyDescent="0.25">
      <c r="A82" s="26" t="s">
        <v>280</v>
      </c>
      <c r="B82" s="16"/>
      <c r="C82" s="244">
        <v>400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33328</v>
      </c>
      <c r="X82" s="244">
        <v>0</v>
      </c>
      <c r="Y82" s="244">
        <v>4581.3100000000004</v>
      </c>
      <c r="Z82" s="244">
        <v>0</v>
      </c>
      <c r="AA82" s="244">
        <v>0</v>
      </c>
      <c r="AB82" s="244">
        <v>1050</v>
      </c>
      <c r="AC82" s="244">
        <v>0</v>
      </c>
      <c r="AD82" s="244">
        <v>0</v>
      </c>
      <c r="AE82" s="244">
        <v>0</v>
      </c>
      <c r="AF82" s="244">
        <v>2320</v>
      </c>
      <c r="AG82" s="244">
        <v>0</v>
      </c>
      <c r="AH82" s="244">
        <v>0</v>
      </c>
      <c r="AI82" s="244">
        <v>770</v>
      </c>
      <c r="AJ82" s="244">
        <v>5226.59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1679.24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1375.28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5675.07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6674.37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6"/>
        <v>63079.859999999993</v>
      </c>
      <c r="CF82" s="314">
        <v>0</v>
      </c>
    </row>
    <row r="83" spans="1:84" x14ac:dyDescent="0.25">
      <c r="A83" s="26" t="s">
        <v>281</v>
      </c>
      <c r="B83" s="16"/>
      <c r="C83" s="244">
        <v>0</v>
      </c>
      <c r="D83" s="244">
        <v>0</v>
      </c>
      <c r="E83" s="244">
        <v>0</v>
      </c>
      <c r="F83" s="244">
        <v>0</v>
      </c>
      <c r="G83" s="244">
        <v>0</v>
      </c>
      <c r="H83" s="244">
        <v>0</v>
      </c>
      <c r="I83" s="244">
        <v>0</v>
      </c>
      <c r="J83" s="244">
        <v>0</v>
      </c>
      <c r="K83" s="244">
        <v>0</v>
      </c>
      <c r="L83" s="244">
        <v>0</v>
      </c>
      <c r="M83" s="244">
        <v>0</v>
      </c>
      <c r="N83" s="244">
        <v>0</v>
      </c>
      <c r="O83" s="244">
        <v>0</v>
      </c>
      <c r="P83" s="244">
        <v>0</v>
      </c>
      <c r="Q83" s="244">
        <v>0</v>
      </c>
      <c r="R83" s="244">
        <v>0</v>
      </c>
      <c r="S83" s="244">
        <v>0</v>
      </c>
      <c r="T83" s="244">
        <v>0</v>
      </c>
      <c r="U83" s="244">
        <v>0</v>
      </c>
      <c r="V83" s="244">
        <v>0</v>
      </c>
      <c r="W83" s="244">
        <v>0</v>
      </c>
      <c r="X83" s="244">
        <v>0</v>
      </c>
      <c r="Y83" s="244">
        <v>0</v>
      </c>
      <c r="Z83" s="244">
        <v>0</v>
      </c>
      <c r="AA83" s="244">
        <v>0</v>
      </c>
      <c r="AB83" s="244">
        <v>303</v>
      </c>
      <c r="AC83" s="244">
        <v>0</v>
      </c>
      <c r="AD83" s="244">
        <v>0</v>
      </c>
      <c r="AE83" s="244">
        <v>0</v>
      </c>
      <c r="AF83" s="244">
        <v>0</v>
      </c>
      <c r="AG83" s="244">
        <v>0</v>
      </c>
      <c r="AH83" s="244">
        <v>0</v>
      </c>
      <c r="AI83" s="244">
        <v>0</v>
      </c>
      <c r="AJ83" s="244">
        <v>327.58999999999997</v>
      </c>
      <c r="AK83" s="244">
        <v>0</v>
      </c>
      <c r="AL83" s="244">
        <v>0</v>
      </c>
      <c r="AM83" s="244">
        <v>0</v>
      </c>
      <c r="AN83" s="244">
        <v>0</v>
      </c>
      <c r="AO83" s="244">
        <v>0</v>
      </c>
      <c r="AP83" s="244">
        <v>2639.44</v>
      </c>
      <c r="AQ83" s="244">
        <v>0</v>
      </c>
      <c r="AR83" s="244">
        <v>0</v>
      </c>
      <c r="AS83" s="244">
        <v>0</v>
      </c>
      <c r="AT83" s="244">
        <v>0</v>
      </c>
      <c r="AU83" s="244">
        <v>0</v>
      </c>
      <c r="AV83" s="244">
        <v>0</v>
      </c>
      <c r="AW83" s="244">
        <v>0</v>
      </c>
      <c r="AX83" s="244">
        <v>0</v>
      </c>
      <c r="AY83" s="244">
        <v>0</v>
      </c>
      <c r="AZ83" s="244">
        <v>0</v>
      </c>
      <c r="BA83" s="244">
        <v>0</v>
      </c>
      <c r="BB83" s="244">
        <v>0</v>
      </c>
      <c r="BC83" s="244">
        <v>0</v>
      </c>
      <c r="BD83" s="244">
        <v>0</v>
      </c>
      <c r="BE83" s="244">
        <v>60056.84</v>
      </c>
      <c r="BF83" s="244">
        <v>0</v>
      </c>
      <c r="BG83" s="244">
        <v>0</v>
      </c>
      <c r="BH83" s="244">
        <v>0</v>
      </c>
      <c r="BI83" s="244">
        <v>0</v>
      </c>
      <c r="BJ83" s="244">
        <v>0</v>
      </c>
      <c r="BK83" s="244">
        <v>0</v>
      </c>
      <c r="BL83" s="244">
        <v>0</v>
      </c>
      <c r="BM83" s="244">
        <v>0</v>
      </c>
      <c r="BN83" s="244">
        <v>0</v>
      </c>
      <c r="BO83" s="244">
        <v>0</v>
      </c>
      <c r="BP83" s="244">
        <v>0</v>
      </c>
      <c r="BQ83" s="244">
        <v>0</v>
      </c>
      <c r="BR83" s="244">
        <v>0</v>
      </c>
      <c r="BS83" s="244">
        <v>0</v>
      </c>
      <c r="BT83" s="244">
        <v>0</v>
      </c>
      <c r="BU83" s="244">
        <v>0</v>
      </c>
      <c r="BV83" s="244">
        <v>0</v>
      </c>
      <c r="BW83" s="244">
        <v>0</v>
      </c>
      <c r="BX83" s="244">
        <v>0</v>
      </c>
      <c r="BY83" s="244">
        <v>0</v>
      </c>
      <c r="BZ83" s="244">
        <v>0</v>
      </c>
      <c r="CA83" s="244">
        <v>0</v>
      </c>
      <c r="CB83" s="244">
        <v>0</v>
      </c>
      <c r="CC83" s="244">
        <v>0</v>
      </c>
      <c r="CD83" s="244">
        <v>12034994.449999999</v>
      </c>
      <c r="CE83" s="25">
        <f t="shared" si="16"/>
        <v>12098321.319999998</v>
      </c>
      <c r="CF83" s="314">
        <v>0</v>
      </c>
    </row>
    <row r="84" spans="1:84" x14ac:dyDescent="0.25">
      <c r="A84" s="26" t="s">
        <v>282</v>
      </c>
      <c r="B84" s="16"/>
      <c r="C84" s="244">
        <v>0</v>
      </c>
      <c r="D84" s="244">
        <v>0</v>
      </c>
      <c r="E84" s="244">
        <v>0</v>
      </c>
      <c r="F84" s="244">
        <v>0</v>
      </c>
      <c r="G84" s="244">
        <v>0</v>
      </c>
      <c r="H84" s="244">
        <v>0</v>
      </c>
      <c r="I84" s="244">
        <v>0</v>
      </c>
      <c r="J84" s="244">
        <v>0</v>
      </c>
      <c r="K84" s="244">
        <v>0</v>
      </c>
      <c r="L84" s="244">
        <v>0</v>
      </c>
      <c r="M84" s="244">
        <v>0</v>
      </c>
      <c r="N84" s="244">
        <v>0</v>
      </c>
      <c r="O84" s="244">
        <v>0</v>
      </c>
      <c r="P84" s="244">
        <v>0</v>
      </c>
      <c r="Q84" s="244">
        <v>0</v>
      </c>
      <c r="R84" s="244">
        <v>0</v>
      </c>
      <c r="S84" s="244">
        <v>0</v>
      </c>
      <c r="T84" s="244">
        <v>0</v>
      </c>
      <c r="U84" s="244">
        <v>0</v>
      </c>
      <c r="V84" s="244">
        <v>0</v>
      </c>
      <c r="W84" s="244">
        <v>0</v>
      </c>
      <c r="X84" s="244">
        <v>0</v>
      </c>
      <c r="Y84" s="244">
        <v>0</v>
      </c>
      <c r="Z84" s="244">
        <v>0</v>
      </c>
      <c r="AA84" s="244">
        <v>0</v>
      </c>
      <c r="AB84" s="244">
        <v>0</v>
      </c>
      <c r="AC84" s="244">
        <v>0</v>
      </c>
      <c r="AD84" s="244">
        <v>0</v>
      </c>
      <c r="AE84" s="244">
        <v>0</v>
      </c>
      <c r="AF84" s="244">
        <v>0</v>
      </c>
      <c r="AG84" s="244">
        <v>0</v>
      </c>
      <c r="AH84" s="244">
        <v>0</v>
      </c>
      <c r="AI84" s="244">
        <v>0</v>
      </c>
      <c r="AJ84" s="244">
        <v>0</v>
      </c>
      <c r="AK84" s="244">
        <v>0</v>
      </c>
      <c r="AL84" s="244">
        <v>0</v>
      </c>
      <c r="AM84" s="244">
        <v>0</v>
      </c>
      <c r="AN84" s="244">
        <v>0</v>
      </c>
      <c r="AO84" s="244">
        <v>0</v>
      </c>
      <c r="AP84" s="244">
        <v>0</v>
      </c>
      <c r="AQ84" s="244">
        <v>0</v>
      </c>
      <c r="AR84" s="244">
        <v>0</v>
      </c>
      <c r="AS84" s="244">
        <v>0</v>
      </c>
      <c r="AT84" s="244">
        <v>0</v>
      </c>
      <c r="AU84" s="244">
        <v>0</v>
      </c>
      <c r="AV84" s="244">
        <v>0</v>
      </c>
      <c r="AW84" s="244">
        <v>0</v>
      </c>
      <c r="AX84" s="244">
        <v>0</v>
      </c>
      <c r="AY84" s="244">
        <v>0</v>
      </c>
      <c r="AZ84" s="244">
        <v>0</v>
      </c>
      <c r="BA84" s="244">
        <v>0</v>
      </c>
      <c r="BB84" s="244">
        <v>0</v>
      </c>
      <c r="BC84" s="244">
        <v>0</v>
      </c>
      <c r="BD84" s="244">
        <v>0</v>
      </c>
      <c r="BE84" s="244">
        <v>0</v>
      </c>
      <c r="BF84" s="244">
        <v>0</v>
      </c>
      <c r="BG84" s="244">
        <v>0</v>
      </c>
      <c r="BH84" s="244">
        <v>0</v>
      </c>
      <c r="BI84" s="244">
        <v>0</v>
      </c>
      <c r="BJ84" s="244">
        <v>0</v>
      </c>
      <c r="BK84" s="244">
        <v>0</v>
      </c>
      <c r="BL84" s="244">
        <v>0</v>
      </c>
      <c r="BM84" s="244">
        <v>0</v>
      </c>
      <c r="BN84" s="244">
        <v>0</v>
      </c>
      <c r="BO84" s="244">
        <v>0</v>
      </c>
      <c r="BP84" s="244">
        <v>0</v>
      </c>
      <c r="BQ84" s="244">
        <v>0</v>
      </c>
      <c r="BR84" s="244">
        <v>0</v>
      </c>
      <c r="BS84" s="244">
        <v>0</v>
      </c>
      <c r="BT84" s="244">
        <v>0</v>
      </c>
      <c r="BU84" s="244">
        <v>0</v>
      </c>
      <c r="BV84" s="244">
        <v>0</v>
      </c>
      <c r="BW84" s="244">
        <v>0</v>
      </c>
      <c r="BX84" s="244">
        <v>0</v>
      </c>
      <c r="BY84" s="244">
        <v>0</v>
      </c>
      <c r="BZ84" s="244">
        <v>0</v>
      </c>
      <c r="CA84" s="244">
        <v>0</v>
      </c>
      <c r="CB84" s="244">
        <v>0</v>
      </c>
      <c r="CC84" s="244">
        <v>0</v>
      </c>
      <c r="CD84" s="244">
        <v>0</v>
      </c>
      <c r="CE84" s="25">
        <f t="shared" si="16"/>
        <v>0</v>
      </c>
      <c r="CF84" s="314">
        <v>0</v>
      </c>
    </row>
    <row r="85" spans="1:84" x14ac:dyDescent="0.25">
      <c r="A85" s="26" t="s">
        <v>283</v>
      </c>
      <c r="B85" s="16"/>
      <c r="C85" s="234">
        <v>2634.08</v>
      </c>
      <c r="D85" s="234">
        <v>0</v>
      </c>
      <c r="E85" s="236">
        <v>36763.970000000008</v>
      </c>
      <c r="F85" s="236">
        <v>16297.89</v>
      </c>
      <c r="G85" s="234">
        <v>0</v>
      </c>
      <c r="H85" s="234">
        <v>7433.08</v>
      </c>
      <c r="I85" s="236">
        <v>0</v>
      </c>
      <c r="J85" s="236">
        <v>0</v>
      </c>
      <c r="K85" s="236">
        <v>0</v>
      </c>
      <c r="L85" s="236">
        <v>0</v>
      </c>
      <c r="M85" s="234">
        <v>0</v>
      </c>
      <c r="N85" s="234">
        <v>39923.709999999992</v>
      </c>
      <c r="O85" s="234">
        <v>0</v>
      </c>
      <c r="P85" s="236">
        <v>62072.54</v>
      </c>
      <c r="Q85" s="236">
        <v>36.11</v>
      </c>
      <c r="R85" s="237">
        <v>50754.509999999995</v>
      </c>
      <c r="S85" s="236">
        <v>6885.41</v>
      </c>
      <c r="T85" s="234">
        <v>1290.06</v>
      </c>
      <c r="U85" s="236">
        <v>22842.690000000002</v>
      </c>
      <c r="V85" s="236">
        <v>0</v>
      </c>
      <c r="W85" s="234">
        <v>1176.7</v>
      </c>
      <c r="X85" s="236">
        <v>11700.14</v>
      </c>
      <c r="Y85" s="236">
        <v>43872.39</v>
      </c>
      <c r="Z85" s="236">
        <v>11373.97</v>
      </c>
      <c r="AA85" s="236">
        <v>11784.17</v>
      </c>
      <c r="AB85" s="236">
        <v>30674.62</v>
      </c>
      <c r="AC85" s="236">
        <v>399.22</v>
      </c>
      <c r="AD85" s="236">
        <v>0</v>
      </c>
      <c r="AE85" s="236">
        <v>6552.4</v>
      </c>
      <c r="AF85" s="236">
        <v>12382.03</v>
      </c>
      <c r="AG85" s="236">
        <v>31226.23</v>
      </c>
      <c r="AH85" s="236">
        <v>0</v>
      </c>
      <c r="AI85" s="236">
        <v>33728.47</v>
      </c>
      <c r="AJ85" s="236">
        <v>177507.93</v>
      </c>
      <c r="AK85" s="236">
        <v>0</v>
      </c>
      <c r="AL85" s="236">
        <v>0</v>
      </c>
      <c r="AM85" s="236">
        <v>0</v>
      </c>
      <c r="AN85" s="236">
        <v>0</v>
      </c>
      <c r="AO85" s="234">
        <v>0</v>
      </c>
      <c r="AP85" s="236">
        <v>18359.95</v>
      </c>
      <c r="AQ85" s="234">
        <v>0</v>
      </c>
      <c r="AR85" s="234">
        <v>0</v>
      </c>
      <c r="AS85" s="234">
        <v>0</v>
      </c>
      <c r="AT85" s="234">
        <v>0</v>
      </c>
      <c r="AU85" s="236">
        <v>0</v>
      </c>
      <c r="AV85" s="236">
        <v>19.579999999999998</v>
      </c>
      <c r="AW85" s="236">
        <v>0</v>
      </c>
      <c r="AX85" s="236">
        <v>0</v>
      </c>
      <c r="AY85" s="236">
        <v>10119.480000000001</v>
      </c>
      <c r="AZ85" s="236">
        <v>0</v>
      </c>
      <c r="BA85" s="236">
        <v>0</v>
      </c>
      <c r="BB85" s="236">
        <v>78244.349999999991</v>
      </c>
      <c r="BC85" s="236">
        <v>0</v>
      </c>
      <c r="BD85" s="236">
        <v>0</v>
      </c>
      <c r="BE85" s="236">
        <v>23102.590000000004</v>
      </c>
      <c r="BF85" s="236">
        <v>1168.7199999999998</v>
      </c>
      <c r="BG85" s="236">
        <v>42.46</v>
      </c>
      <c r="BH85" s="237">
        <v>0</v>
      </c>
      <c r="BI85" s="236">
        <v>0</v>
      </c>
      <c r="BJ85" s="236">
        <v>0</v>
      </c>
      <c r="BK85" s="236">
        <v>0</v>
      </c>
      <c r="BL85" s="236">
        <v>0</v>
      </c>
      <c r="BM85" s="236">
        <v>0</v>
      </c>
      <c r="BN85" s="236">
        <v>169841.02</v>
      </c>
      <c r="BO85" s="236">
        <v>0</v>
      </c>
      <c r="BP85" s="236">
        <v>0</v>
      </c>
      <c r="BQ85" s="236">
        <v>0</v>
      </c>
      <c r="BR85" s="236">
        <v>0</v>
      </c>
      <c r="BS85" s="236">
        <v>13439.65</v>
      </c>
      <c r="BT85" s="236">
        <v>17393.239999999998</v>
      </c>
      <c r="BU85" s="236">
        <v>84587.56</v>
      </c>
      <c r="BV85" s="236">
        <v>0</v>
      </c>
      <c r="BW85" s="236">
        <v>5655.05</v>
      </c>
      <c r="BX85" s="236">
        <v>0</v>
      </c>
      <c r="BY85" s="236">
        <v>17132.28</v>
      </c>
      <c r="BZ85" s="236">
        <v>0</v>
      </c>
      <c r="CA85" s="236">
        <v>53574.239999999991</v>
      </c>
      <c r="CB85" s="236">
        <v>0</v>
      </c>
      <c r="CC85" s="236">
        <v>28443.35</v>
      </c>
      <c r="CD85" s="244">
        <v>285816.65000000002</v>
      </c>
      <c r="CE85" s="25">
        <f t="shared" si="16"/>
        <v>1426252.4900000002</v>
      </c>
      <c r="CF85" s="314">
        <v>0</v>
      </c>
    </row>
    <row r="86" spans="1:84" x14ac:dyDescent="0.25">
      <c r="A86" s="31" t="s">
        <v>284</v>
      </c>
      <c r="B86" s="16"/>
      <c r="C86" s="234">
        <v>500</v>
      </c>
      <c r="D86" s="234">
        <v>0</v>
      </c>
      <c r="E86" s="234">
        <v>3932.34</v>
      </c>
      <c r="F86" s="234">
        <v>15963.11</v>
      </c>
      <c r="G86" s="234">
        <v>0</v>
      </c>
      <c r="H86" s="234">
        <v>0</v>
      </c>
      <c r="I86" s="234">
        <v>0</v>
      </c>
      <c r="J86" s="234">
        <v>0</v>
      </c>
      <c r="K86" s="234">
        <v>0</v>
      </c>
      <c r="L86" s="234">
        <v>0</v>
      </c>
      <c r="M86" s="234">
        <v>0</v>
      </c>
      <c r="N86" s="234">
        <v>0</v>
      </c>
      <c r="O86" s="234">
        <v>0</v>
      </c>
      <c r="P86" s="234">
        <v>0</v>
      </c>
      <c r="Q86" s="234">
        <v>0</v>
      </c>
      <c r="R86" s="234">
        <v>0</v>
      </c>
      <c r="S86" s="234">
        <v>0</v>
      </c>
      <c r="T86" s="234">
        <v>0</v>
      </c>
      <c r="U86" s="234">
        <v>32822.860000000008</v>
      </c>
      <c r="V86" s="234">
        <v>0</v>
      </c>
      <c r="W86" s="234">
        <v>0</v>
      </c>
      <c r="X86" s="234">
        <v>0</v>
      </c>
      <c r="Y86" s="234">
        <v>150</v>
      </c>
      <c r="Z86" s="234">
        <v>375</v>
      </c>
      <c r="AA86" s="234">
        <v>0</v>
      </c>
      <c r="AB86" s="234">
        <v>5886648.9300000006</v>
      </c>
      <c r="AC86" s="234">
        <v>0</v>
      </c>
      <c r="AD86" s="234">
        <v>0</v>
      </c>
      <c r="AE86" s="234">
        <v>0</v>
      </c>
      <c r="AF86" s="234">
        <v>41767.35</v>
      </c>
      <c r="AG86" s="234">
        <v>13945.81</v>
      </c>
      <c r="AH86" s="234">
        <v>0</v>
      </c>
      <c r="AI86" s="234">
        <v>0</v>
      </c>
      <c r="AJ86" s="234">
        <v>542921.6</v>
      </c>
      <c r="AK86" s="234">
        <v>0</v>
      </c>
      <c r="AL86" s="234">
        <v>0</v>
      </c>
      <c r="AM86" s="234">
        <v>0</v>
      </c>
      <c r="AN86" s="234">
        <v>0</v>
      </c>
      <c r="AO86" s="234">
        <v>0</v>
      </c>
      <c r="AP86" s="234">
        <v>95</v>
      </c>
      <c r="AQ86" s="234">
        <v>0</v>
      </c>
      <c r="AR86" s="234">
        <v>0</v>
      </c>
      <c r="AS86" s="234">
        <v>0</v>
      </c>
      <c r="AT86" s="234">
        <v>0</v>
      </c>
      <c r="AU86" s="234">
        <v>0</v>
      </c>
      <c r="AV86" s="234">
        <v>2594.11</v>
      </c>
      <c r="AW86" s="234">
        <v>0</v>
      </c>
      <c r="AX86" s="234">
        <v>0</v>
      </c>
      <c r="AY86" s="234">
        <v>1221783.93</v>
      </c>
      <c r="AZ86" s="234">
        <v>0</v>
      </c>
      <c r="BA86" s="234">
        <v>0</v>
      </c>
      <c r="BB86" s="234">
        <v>0</v>
      </c>
      <c r="BC86" s="234">
        <v>0</v>
      </c>
      <c r="BD86" s="234">
        <v>0</v>
      </c>
      <c r="BE86" s="234">
        <v>295445.83</v>
      </c>
      <c r="BF86" s="234">
        <v>663</v>
      </c>
      <c r="BG86" s="234">
        <v>0</v>
      </c>
      <c r="BH86" s="234">
        <v>0</v>
      </c>
      <c r="BI86" s="234">
        <v>0</v>
      </c>
      <c r="BJ86" s="234">
        <v>0</v>
      </c>
      <c r="BK86" s="234">
        <v>0</v>
      </c>
      <c r="BL86" s="234">
        <v>0</v>
      </c>
      <c r="BM86" s="234">
        <v>0</v>
      </c>
      <c r="BN86" s="234">
        <v>26852.560000000001</v>
      </c>
      <c r="BO86" s="234">
        <v>0</v>
      </c>
      <c r="BP86" s="234">
        <v>0</v>
      </c>
      <c r="BQ86" s="234">
        <v>0</v>
      </c>
      <c r="BR86" s="234">
        <v>0</v>
      </c>
      <c r="BS86" s="234">
        <v>32661.71</v>
      </c>
      <c r="BT86" s="234">
        <v>495</v>
      </c>
      <c r="BU86" s="234">
        <v>0</v>
      </c>
      <c r="BV86" s="234">
        <v>0</v>
      </c>
      <c r="BW86" s="234">
        <v>0</v>
      </c>
      <c r="BX86" s="234">
        <v>0</v>
      </c>
      <c r="BY86" s="234">
        <v>8573</v>
      </c>
      <c r="BZ86" s="234">
        <v>0</v>
      </c>
      <c r="CA86" s="234">
        <v>126688.22</v>
      </c>
      <c r="CB86" s="234">
        <v>18020.53</v>
      </c>
      <c r="CC86" s="234">
        <v>1267844.06</v>
      </c>
      <c r="CD86" s="244">
        <v>452514.20999999996</v>
      </c>
      <c r="CE86" s="25">
        <f t="shared" si="16"/>
        <v>9993258.1600000001</v>
      </c>
      <c r="CF86" s="314">
        <v>0</v>
      </c>
    </row>
    <row r="87" spans="1:84" x14ac:dyDescent="0.25">
      <c r="A87" s="31" t="s">
        <v>285</v>
      </c>
      <c r="B87" s="25"/>
      <c r="C87" s="25">
        <f t="shared" ref="C87:AH87" si="17">SUM(C63:C71)-C86</f>
        <v>6929898.4100000011</v>
      </c>
      <c r="D87" s="25">
        <f t="shared" si="17"/>
        <v>0</v>
      </c>
      <c r="E87" s="25">
        <f t="shared" si="17"/>
        <v>25464729.420000002</v>
      </c>
      <c r="F87" s="25">
        <f t="shared" si="17"/>
        <v>5146955.3346999995</v>
      </c>
      <c r="G87" s="25">
        <f t="shared" si="17"/>
        <v>0</v>
      </c>
      <c r="H87" s="25">
        <f t="shared" si="17"/>
        <v>4820877.03</v>
      </c>
      <c r="I87" s="25">
        <f t="shared" si="17"/>
        <v>0</v>
      </c>
      <c r="J87" s="25">
        <f t="shared" si="17"/>
        <v>993729.62530000007</v>
      </c>
      <c r="K87" s="25">
        <f t="shared" si="17"/>
        <v>0</v>
      </c>
      <c r="L87" s="25">
        <f t="shared" si="17"/>
        <v>0</v>
      </c>
      <c r="M87" s="25">
        <f t="shared" si="17"/>
        <v>0</v>
      </c>
      <c r="N87" s="25">
        <f t="shared" si="17"/>
        <v>7467916.75</v>
      </c>
      <c r="O87" s="25">
        <f t="shared" si="17"/>
        <v>0</v>
      </c>
      <c r="P87" s="25">
        <f t="shared" si="17"/>
        <v>18936446.289999999</v>
      </c>
      <c r="Q87" s="25">
        <f t="shared" si="17"/>
        <v>1378795.59</v>
      </c>
      <c r="R87" s="25">
        <f t="shared" si="17"/>
        <v>7756226.040000001</v>
      </c>
      <c r="S87" s="25">
        <f t="shared" si="17"/>
        <v>1004892.1900000001</v>
      </c>
      <c r="T87" s="25">
        <f t="shared" si="17"/>
        <v>2706872.93</v>
      </c>
      <c r="U87" s="25">
        <f t="shared" si="17"/>
        <v>9559938.5899999999</v>
      </c>
      <c r="V87" s="25">
        <f t="shared" si="17"/>
        <v>0</v>
      </c>
      <c r="W87" s="25">
        <f t="shared" si="17"/>
        <v>1478683.71</v>
      </c>
      <c r="X87" s="25">
        <f t="shared" si="17"/>
        <v>2296046.1</v>
      </c>
      <c r="Y87" s="25">
        <f t="shared" si="17"/>
        <v>14324729.85</v>
      </c>
      <c r="Z87" s="25">
        <f t="shared" si="17"/>
        <v>1290055.73</v>
      </c>
      <c r="AA87" s="25">
        <f t="shared" si="17"/>
        <v>1601738.86</v>
      </c>
      <c r="AB87" s="25">
        <f t="shared" si="17"/>
        <v>28096107.990000002</v>
      </c>
      <c r="AC87" s="25">
        <f t="shared" si="17"/>
        <v>2542900.3699999996</v>
      </c>
      <c r="AD87" s="25">
        <f t="shared" si="17"/>
        <v>623516.24</v>
      </c>
      <c r="AE87" s="25">
        <f t="shared" si="17"/>
        <v>1927035.13</v>
      </c>
      <c r="AF87" s="25">
        <f t="shared" si="17"/>
        <v>4839703.5999999996</v>
      </c>
      <c r="AG87" s="25">
        <f t="shared" si="17"/>
        <v>15771489.520000001</v>
      </c>
      <c r="AH87" s="25">
        <f t="shared" si="17"/>
        <v>0</v>
      </c>
      <c r="AI87" s="25">
        <f t="shared" ref="AI87:BN87" si="18">SUM(AI63:AI71)-AI86</f>
        <v>5625963.5600000005</v>
      </c>
      <c r="AJ87" s="25">
        <f t="shared" si="18"/>
        <v>65520958.619999997</v>
      </c>
      <c r="AK87" s="25">
        <f t="shared" si="18"/>
        <v>0</v>
      </c>
      <c r="AL87" s="25">
        <f t="shared" si="18"/>
        <v>0</v>
      </c>
      <c r="AM87" s="25">
        <f t="shared" si="18"/>
        <v>0</v>
      </c>
      <c r="AN87" s="25">
        <f t="shared" si="18"/>
        <v>0</v>
      </c>
      <c r="AO87" s="25">
        <f t="shared" si="18"/>
        <v>0</v>
      </c>
      <c r="AP87" s="25">
        <f t="shared" si="18"/>
        <v>5417885.6900000004</v>
      </c>
      <c r="AQ87" s="25">
        <f t="shared" si="18"/>
        <v>0</v>
      </c>
      <c r="AR87" s="25">
        <f t="shared" si="18"/>
        <v>0</v>
      </c>
      <c r="AS87" s="25">
        <f t="shared" si="18"/>
        <v>0</v>
      </c>
      <c r="AT87" s="25">
        <f t="shared" si="18"/>
        <v>0</v>
      </c>
      <c r="AU87" s="25">
        <f t="shared" si="18"/>
        <v>0</v>
      </c>
      <c r="AV87" s="25">
        <f t="shared" si="18"/>
        <v>387732.18000000005</v>
      </c>
      <c r="AW87" s="25">
        <f t="shared" si="18"/>
        <v>0</v>
      </c>
      <c r="AX87" s="25">
        <f t="shared" si="18"/>
        <v>0</v>
      </c>
      <c r="AY87" s="25">
        <f t="shared" si="18"/>
        <v>3195907.1300000008</v>
      </c>
      <c r="AZ87" s="25">
        <f t="shared" si="18"/>
        <v>0</v>
      </c>
      <c r="BA87" s="25">
        <f t="shared" si="18"/>
        <v>0</v>
      </c>
      <c r="BB87" s="25">
        <f t="shared" si="18"/>
        <v>4294569.6100000003</v>
      </c>
      <c r="BC87" s="25">
        <f t="shared" si="18"/>
        <v>485748.64</v>
      </c>
      <c r="BD87" s="25">
        <f t="shared" si="18"/>
        <v>0</v>
      </c>
      <c r="BE87" s="25">
        <f t="shared" si="18"/>
        <v>16097494.129999999</v>
      </c>
      <c r="BF87" s="25">
        <f t="shared" si="18"/>
        <v>5373418.6400000006</v>
      </c>
      <c r="BG87" s="25">
        <f t="shared" si="18"/>
        <v>906708.37</v>
      </c>
      <c r="BH87" s="25">
        <f t="shared" si="18"/>
        <v>0</v>
      </c>
      <c r="BI87" s="25">
        <f t="shared" si="18"/>
        <v>0</v>
      </c>
      <c r="BJ87" s="25">
        <f t="shared" si="18"/>
        <v>0</v>
      </c>
      <c r="BK87" s="25">
        <f t="shared" si="18"/>
        <v>0</v>
      </c>
      <c r="BL87" s="25">
        <f t="shared" si="18"/>
        <v>0</v>
      </c>
      <c r="BM87" s="25">
        <f t="shared" si="18"/>
        <v>0</v>
      </c>
      <c r="BN87" s="25">
        <f t="shared" si="18"/>
        <v>48830398.68</v>
      </c>
      <c r="BO87" s="25">
        <f t="shared" ref="BO87:CD87" si="19">SUM(BO63:BO71)-BO86</f>
        <v>310736.66000000003</v>
      </c>
      <c r="BP87" s="25">
        <f t="shared" si="19"/>
        <v>0</v>
      </c>
      <c r="BQ87" s="25">
        <f t="shared" si="19"/>
        <v>0</v>
      </c>
      <c r="BR87" s="25">
        <f t="shared" si="19"/>
        <v>0</v>
      </c>
      <c r="BS87" s="25">
        <f t="shared" si="19"/>
        <v>859898.10000000009</v>
      </c>
      <c r="BT87" s="25">
        <f t="shared" si="19"/>
        <v>517565.71</v>
      </c>
      <c r="BU87" s="25">
        <f t="shared" si="19"/>
        <v>157091.49</v>
      </c>
      <c r="BV87" s="25">
        <f t="shared" si="19"/>
        <v>74110.240000000005</v>
      </c>
      <c r="BW87" s="25">
        <f t="shared" si="19"/>
        <v>669071.57000000007</v>
      </c>
      <c r="BX87" s="25">
        <f t="shared" si="19"/>
        <v>-244.98</v>
      </c>
      <c r="BY87" s="25">
        <f t="shared" si="19"/>
        <v>3929484.2099999995</v>
      </c>
      <c r="BZ87" s="25">
        <f t="shared" si="19"/>
        <v>332141.61</v>
      </c>
      <c r="CA87" s="25">
        <f t="shared" si="19"/>
        <v>2081400.2700000003</v>
      </c>
      <c r="CB87" s="25">
        <f t="shared" si="19"/>
        <v>-18020.53</v>
      </c>
      <c r="CC87" s="25">
        <f t="shared" si="19"/>
        <v>9353899.8100000005</v>
      </c>
      <c r="CD87" s="25">
        <f t="shared" si="19"/>
        <v>11868296.890000001</v>
      </c>
      <c r="CE87" s="25">
        <f t="shared" si="16"/>
        <v>353231501.60000002</v>
      </c>
      <c r="CF87" s="314">
        <v>0</v>
      </c>
    </row>
    <row r="88" spans="1:84" x14ac:dyDescent="0.25">
      <c r="A88" s="31" t="s">
        <v>286</v>
      </c>
      <c r="B88" s="25"/>
      <c r="C88" s="24" t="s">
        <v>248</v>
      </c>
      <c r="D88" s="24" t="s">
        <v>248</v>
      </c>
      <c r="E88" s="24" t="s">
        <v>248</v>
      </c>
      <c r="F88" s="24" t="s">
        <v>248</v>
      </c>
      <c r="G88" s="24" t="s">
        <v>248</v>
      </c>
      <c r="H88" s="24" t="s">
        <v>248</v>
      </c>
      <c r="I88" s="24" t="s">
        <v>248</v>
      </c>
      <c r="J88" s="24" t="s">
        <v>248</v>
      </c>
      <c r="K88" s="28" t="s">
        <v>248</v>
      </c>
      <c r="L88" s="24" t="s">
        <v>248</v>
      </c>
      <c r="M88" s="24" t="s">
        <v>248</v>
      </c>
      <c r="N88" s="24" t="s">
        <v>248</v>
      </c>
      <c r="O88" s="24" t="s">
        <v>248</v>
      </c>
      <c r="P88" s="24" t="s">
        <v>248</v>
      </c>
      <c r="Q88" s="24" t="s">
        <v>248</v>
      </c>
      <c r="R88" s="24" t="s">
        <v>248</v>
      </c>
      <c r="S88" s="24" t="s">
        <v>248</v>
      </c>
      <c r="T88" s="24" t="s">
        <v>248</v>
      </c>
      <c r="U88" s="24" t="s">
        <v>248</v>
      </c>
      <c r="V88" s="24" t="s">
        <v>248</v>
      </c>
      <c r="W88" s="24" t="s">
        <v>248</v>
      </c>
      <c r="X88" s="24" t="s">
        <v>248</v>
      </c>
      <c r="Y88" s="24" t="s">
        <v>248</v>
      </c>
      <c r="Z88" s="24" t="s">
        <v>248</v>
      </c>
      <c r="AA88" s="24" t="s">
        <v>248</v>
      </c>
      <c r="AB88" s="24" t="s">
        <v>248</v>
      </c>
      <c r="AC88" s="24" t="s">
        <v>248</v>
      </c>
      <c r="AD88" s="24" t="s">
        <v>248</v>
      </c>
      <c r="AE88" s="24" t="s">
        <v>248</v>
      </c>
      <c r="AF88" s="24" t="s">
        <v>248</v>
      </c>
      <c r="AG88" s="24" t="s">
        <v>248</v>
      </c>
      <c r="AH88" s="24" t="s">
        <v>248</v>
      </c>
      <c r="AI88" s="24" t="s">
        <v>248</v>
      </c>
      <c r="AJ88" s="24" t="s">
        <v>248</v>
      </c>
      <c r="AK88" s="24" t="s">
        <v>248</v>
      </c>
      <c r="AL88" s="24" t="s">
        <v>248</v>
      </c>
      <c r="AM88" s="24" t="s">
        <v>248</v>
      </c>
      <c r="AN88" s="24" t="s">
        <v>248</v>
      </c>
      <c r="AO88" s="24" t="s">
        <v>248</v>
      </c>
      <c r="AP88" s="24" t="s">
        <v>248</v>
      </c>
      <c r="AQ88" s="24" t="s">
        <v>248</v>
      </c>
      <c r="AR88" s="24" t="s">
        <v>248</v>
      </c>
      <c r="AS88" s="24" t="s">
        <v>248</v>
      </c>
      <c r="AT88" s="24" t="s">
        <v>248</v>
      </c>
      <c r="AU88" s="24" t="s">
        <v>248</v>
      </c>
      <c r="AV88" s="24" t="s">
        <v>248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44">
        <v>0</v>
      </c>
      <c r="CF88" s="314">
        <v>0</v>
      </c>
    </row>
    <row r="89" spans="1:84" x14ac:dyDescent="0.25">
      <c r="A89" s="21" t="s">
        <v>287</v>
      </c>
      <c r="B89" s="16"/>
      <c r="C89" s="234">
        <v>30655178.649999999</v>
      </c>
      <c r="D89" s="234">
        <v>0</v>
      </c>
      <c r="E89" s="234">
        <v>117687958.90000001</v>
      </c>
      <c r="F89" s="234">
        <v>22016649.349520002</v>
      </c>
      <c r="G89" s="234">
        <v>0</v>
      </c>
      <c r="H89" s="234">
        <v>23633033</v>
      </c>
      <c r="I89" s="234">
        <v>0</v>
      </c>
      <c r="J89" s="234">
        <v>4413902.0904800016</v>
      </c>
      <c r="K89" s="234">
        <v>0</v>
      </c>
      <c r="L89" s="234">
        <v>0</v>
      </c>
      <c r="M89" s="234">
        <v>0</v>
      </c>
      <c r="N89" s="234">
        <v>0</v>
      </c>
      <c r="O89" s="234">
        <v>0</v>
      </c>
      <c r="P89" s="234">
        <v>45537923.490000002</v>
      </c>
      <c r="Q89" s="234">
        <v>1730153</v>
      </c>
      <c r="R89" s="234">
        <v>0</v>
      </c>
      <c r="S89" s="234">
        <v>0</v>
      </c>
      <c r="T89" s="234">
        <v>1673100</v>
      </c>
      <c r="U89" s="234">
        <v>39035813.640000001</v>
      </c>
      <c r="V89" s="234">
        <v>0</v>
      </c>
      <c r="W89" s="234">
        <v>3347288.8</v>
      </c>
      <c r="X89" s="234">
        <v>25833374.649999999</v>
      </c>
      <c r="Y89" s="234">
        <v>47032076.719999999</v>
      </c>
      <c r="Z89" s="234">
        <v>230287</v>
      </c>
      <c r="AA89" s="234">
        <v>1053998</v>
      </c>
      <c r="AB89" s="234">
        <v>24716544.699999999</v>
      </c>
      <c r="AC89" s="234">
        <v>16682046</v>
      </c>
      <c r="AD89" s="234">
        <v>2946069</v>
      </c>
      <c r="AE89" s="234">
        <v>5821979</v>
      </c>
      <c r="AF89" s="234">
        <v>0</v>
      </c>
      <c r="AG89" s="234">
        <v>40942946.75</v>
      </c>
      <c r="AH89" s="234">
        <v>0</v>
      </c>
      <c r="AI89" s="234">
        <v>2368655.34</v>
      </c>
      <c r="AJ89" s="234">
        <v>258189.27</v>
      </c>
      <c r="AK89" s="234">
        <v>0</v>
      </c>
      <c r="AL89" s="234">
        <v>0</v>
      </c>
      <c r="AM89" s="234">
        <v>0</v>
      </c>
      <c r="AN89" s="234">
        <v>0</v>
      </c>
      <c r="AO89" s="234">
        <v>0</v>
      </c>
      <c r="AP89" s="234">
        <v>0</v>
      </c>
      <c r="AQ89" s="234">
        <v>0</v>
      </c>
      <c r="AR89" s="234">
        <v>0</v>
      </c>
      <c r="AS89" s="234">
        <v>0</v>
      </c>
      <c r="AT89" s="234">
        <v>0</v>
      </c>
      <c r="AU89" s="234">
        <v>0</v>
      </c>
      <c r="AV89" s="234">
        <v>577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ref="CE89:CE96" si="20">SUM(C89:CD89)</f>
        <v>457617744.3499999</v>
      </c>
      <c r="CF89" s="314">
        <v>0</v>
      </c>
    </row>
    <row r="90" spans="1:84" x14ac:dyDescent="0.25">
      <c r="A90" s="21" t="s">
        <v>288</v>
      </c>
      <c r="B90" s="16"/>
      <c r="C90" s="234">
        <v>316242.05</v>
      </c>
      <c r="D90" s="234">
        <v>0</v>
      </c>
      <c r="E90" s="234">
        <v>12035891.300000001</v>
      </c>
      <c r="F90" s="234">
        <v>1890112.2692199999</v>
      </c>
      <c r="G90" s="234">
        <v>0</v>
      </c>
      <c r="H90" s="234">
        <v>0</v>
      </c>
      <c r="I90" s="234">
        <v>0</v>
      </c>
      <c r="J90" s="234">
        <v>378930.07078000007</v>
      </c>
      <c r="K90" s="234">
        <v>0</v>
      </c>
      <c r="L90" s="234">
        <v>0</v>
      </c>
      <c r="M90" s="234">
        <v>0</v>
      </c>
      <c r="N90" s="234">
        <v>7302583</v>
      </c>
      <c r="O90" s="234">
        <v>0</v>
      </c>
      <c r="P90" s="234">
        <v>132002180.47</v>
      </c>
      <c r="Q90" s="234">
        <v>6992319</v>
      </c>
      <c r="R90" s="234">
        <v>8817917.5</v>
      </c>
      <c r="S90" s="234">
        <v>0</v>
      </c>
      <c r="T90" s="234">
        <v>17246335</v>
      </c>
      <c r="U90" s="234">
        <v>51320661.43</v>
      </c>
      <c r="V90" s="234">
        <v>0</v>
      </c>
      <c r="W90" s="234">
        <v>16043506.449999999</v>
      </c>
      <c r="X90" s="234">
        <v>97875234.25</v>
      </c>
      <c r="Y90" s="234">
        <v>101929784.55</v>
      </c>
      <c r="Z90" s="234">
        <v>22159243</v>
      </c>
      <c r="AA90" s="234">
        <v>14090703.310000001</v>
      </c>
      <c r="AB90" s="234">
        <v>80307239.180000007</v>
      </c>
      <c r="AC90" s="234">
        <v>4955706</v>
      </c>
      <c r="AD90" s="234">
        <v>282285</v>
      </c>
      <c r="AE90" s="234">
        <v>1538163</v>
      </c>
      <c r="AF90" s="234">
        <v>6005249.4900000002</v>
      </c>
      <c r="AG90" s="234">
        <v>174086098.16999999</v>
      </c>
      <c r="AH90" s="234">
        <v>0</v>
      </c>
      <c r="AI90" s="234">
        <v>35265730.289999999</v>
      </c>
      <c r="AJ90" s="234">
        <v>89293723</v>
      </c>
      <c r="AK90" s="234">
        <v>0</v>
      </c>
      <c r="AL90" s="234">
        <v>0</v>
      </c>
      <c r="AM90" s="234">
        <v>0</v>
      </c>
      <c r="AN90" s="234">
        <v>0</v>
      </c>
      <c r="AO90" s="234">
        <v>0</v>
      </c>
      <c r="AP90" s="234">
        <v>11003865.91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2624445</v>
      </c>
      <c r="AW90" s="24" t="s">
        <v>248</v>
      </c>
      <c r="AX90" s="24" t="s">
        <v>248</v>
      </c>
      <c r="AY90" s="24" t="s">
        <v>248</v>
      </c>
      <c r="AZ90" s="24" t="s">
        <v>248</v>
      </c>
      <c r="BA90" s="24" t="s">
        <v>248</v>
      </c>
      <c r="BB90" s="24" t="s">
        <v>248</v>
      </c>
      <c r="BC90" s="24" t="s">
        <v>248</v>
      </c>
      <c r="BD90" s="24" t="s">
        <v>248</v>
      </c>
      <c r="BE90" s="24" t="s">
        <v>248</v>
      </c>
      <c r="BF90" s="24" t="s">
        <v>248</v>
      </c>
      <c r="BG90" s="24" t="s">
        <v>248</v>
      </c>
      <c r="BH90" s="24" t="s">
        <v>248</v>
      </c>
      <c r="BI90" s="24" t="s">
        <v>248</v>
      </c>
      <c r="BJ90" s="24" t="s">
        <v>248</v>
      </c>
      <c r="BK90" s="24" t="s">
        <v>248</v>
      </c>
      <c r="BL90" s="24" t="s">
        <v>248</v>
      </c>
      <c r="BM90" s="24" t="s">
        <v>248</v>
      </c>
      <c r="BN90" s="24" t="s">
        <v>248</v>
      </c>
      <c r="BO90" s="24" t="s">
        <v>248</v>
      </c>
      <c r="BP90" s="24" t="s">
        <v>248</v>
      </c>
      <c r="BQ90" s="24" t="s">
        <v>248</v>
      </c>
      <c r="BR90" s="24" t="s">
        <v>248</v>
      </c>
      <c r="BS90" s="24" t="s">
        <v>248</v>
      </c>
      <c r="BT90" s="24" t="s">
        <v>248</v>
      </c>
      <c r="BU90" s="24" t="s">
        <v>248</v>
      </c>
      <c r="BV90" s="24" t="s">
        <v>248</v>
      </c>
      <c r="BW90" s="24" t="s">
        <v>248</v>
      </c>
      <c r="BX90" s="24" t="s">
        <v>248</v>
      </c>
      <c r="BY90" s="24" t="s">
        <v>248</v>
      </c>
      <c r="BZ90" s="24" t="s">
        <v>248</v>
      </c>
      <c r="CA90" s="24" t="s">
        <v>248</v>
      </c>
      <c r="CB90" s="24" t="s">
        <v>248</v>
      </c>
      <c r="CC90" s="24" t="s">
        <v>248</v>
      </c>
      <c r="CD90" s="24" t="s">
        <v>248</v>
      </c>
      <c r="CE90" s="25">
        <f t="shared" si="20"/>
        <v>895764148.68999982</v>
      </c>
      <c r="CF90" s="314">
        <v>0</v>
      </c>
    </row>
    <row r="91" spans="1:84" x14ac:dyDescent="0.25">
      <c r="A91" s="21" t="s">
        <v>289</v>
      </c>
      <c r="B91" s="16"/>
      <c r="C91" s="25">
        <f t="shared" ref="C91:AV91" si="21">C89+C90</f>
        <v>30971420.699999999</v>
      </c>
      <c r="D91" s="25">
        <f t="shared" si="21"/>
        <v>0</v>
      </c>
      <c r="E91" s="25">
        <f t="shared" si="21"/>
        <v>129723850.2</v>
      </c>
      <c r="F91" s="25">
        <f t="shared" si="21"/>
        <v>23906761.61874</v>
      </c>
      <c r="G91" s="25">
        <f t="shared" si="21"/>
        <v>0</v>
      </c>
      <c r="H91" s="25">
        <f t="shared" si="21"/>
        <v>23633033</v>
      </c>
      <c r="I91" s="25">
        <f t="shared" si="21"/>
        <v>0</v>
      </c>
      <c r="J91" s="25">
        <f t="shared" si="21"/>
        <v>4792832.1612600014</v>
      </c>
      <c r="K91" s="25">
        <f t="shared" si="21"/>
        <v>0</v>
      </c>
      <c r="L91" s="25">
        <f t="shared" si="21"/>
        <v>0</v>
      </c>
      <c r="M91" s="25">
        <f t="shared" si="21"/>
        <v>0</v>
      </c>
      <c r="N91" s="25">
        <f t="shared" si="21"/>
        <v>7302583</v>
      </c>
      <c r="O91" s="25">
        <f t="shared" si="21"/>
        <v>0</v>
      </c>
      <c r="P91" s="25">
        <f t="shared" si="21"/>
        <v>177540103.96000001</v>
      </c>
      <c r="Q91" s="25">
        <f t="shared" si="21"/>
        <v>8722472</v>
      </c>
      <c r="R91" s="25">
        <f t="shared" si="21"/>
        <v>8817917.5</v>
      </c>
      <c r="S91" s="25">
        <f t="shared" si="21"/>
        <v>0</v>
      </c>
      <c r="T91" s="25">
        <f t="shared" si="21"/>
        <v>18919435</v>
      </c>
      <c r="U91" s="25">
        <f t="shared" si="21"/>
        <v>90356475.069999993</v>
      </c>
      <c r="V91" s="25">
        <f t="shared" si="21"/>
        <v>0</v>
      </c>
      <c r="W91" s="25">
        <f t="shared" si="21"/>
        <v>19390795.25</v>
      </c>
      <c r="X91" s="25">
        <f t="shared" si="21"/>
        <v>123708608.90000001</v>
      </c>
      <c r="Y91" s="25">
        <f t="shared" si="21"/>
        <v>148961861.26999998</v>
      </c>
      <c r="Z91" s="25">
        <f t="shared" si="21"/>
        <v>22389530</v>
      </c>
      <c r="AA91" s="25">
        <f t="shared" si="21"/>
        <v>15144701.310000001</v>
      </c>
      <c r="AB91" s="25">
        <f t="shared" si="21"/>
        <v>105023783.88000001</v>
      </c>
      <c r="AC91" s="25">
        <f t="shared" si="21"/>
        <v>21637752</v>
      </c>
      <c r="AD91" s="25">
        <f t="shared" si="21"/>
        <v>3228354</v>
      </c>
      <c r="AE91" s="25">
        <f t="shared" si="21"/>
        <v>7360142</v>
      </c>
      <c r="AF91" s="25">
        <f t="shared" si="21"/>
        <v>6005249.4900000002</v>
      </c>
      <c r="AG91" s="25">
        <f t="shared" si="21"/>
        <v>215029044.91999999</v>
      </c>
      <c r="AH91" s="25">
        <f t="shared" si="21"/>
        <v>0</v>
      </c>
      <c r="AI91" s="25">
        <f t="shared" si="21"/>
        <v>37634385.629999995</v>
      </c>
      <c r="AJ91" s="25">
        <f t="shared" si="21"/>
        <v>89551912.269999996</v>
      </c>
      <c r="AK91" s="25">
        <f t="shared" si="21"/>
        <v>0</v>
      </c>
      <c r="AL91" s="25">
        <f t="shared" si="21"/>
        <v>0</v>
      </c>
      <c r="AM91" s="25">
        <f t="shared" si="21"/>
        <v>0</v>
      </c>
      <c r="AN91" s="25">
        <f t="shared" si="21"/>
        <v>0</v>
      </c>
      <c r="AO91" s="25">
        <f t="shared" si="21"/>
        <v>0</v>
      </c>
      <c r="AP91" s="25">
        <f t="shared" si="21"/>
        <v>11003865.91</v>
      </c>
      <c r="AQ91" s="25">
        <f t="shared" si="21"/>
        <v>0</v>
      </c>
      <c r="AR91" s="25">
        <f t="shared" si="21"/>
        <v>0</v>
      </c>
      <c r="AS91" s="25">
        <f t="shared" si="21"/>
        <v>0</v>
      </c>
      <c r="AT91" s="25">
        <f t="shared" si="21"/>
        <v>0</v>
      </c>
      <c r="AU91" s="25">
        <f t="shared" si="21"/>
        <v>0</v>
      </c>
      <c r="AV91" s="25">
        <f t="shared" si="21"/>
        <v>2625022</v>
      </c>
      <c r="AW91" s="24" t="s">
        <v>248</v>
      </c>
      <c r="AX91" s="24" t="s">
        <v>248</v>
      </c>
      <c r="AY91" s="24" t="s">
        <v>248</v>
      </c>
      <c r="AZ91" s="24" t="s">
        <v>248</v>
      </c>
      <c r="BA91" s="24" t="s">
        <v>248</v>
      </c>
      <c r="BB91" s="24" t="s">
        <v>248</v>
      </c>
      <c r="BC91" s="24" t="s">
        <v>248</v>
      </c>
      <c r="BD91" s="24" t="s">
        <v>248</v>
      </c>
      <c r="BE91" s="24" t="s">
        <v>248</v>
      </c>
      <c r="BF91" s="24" t="s">
        <v>248</v>
      </c>
      <c r="BG91" s="24" t="s">
        <v>248</v>
      </c>
      <c r="BH91" s="24" t="s">
        <v>248</v>
      </c>
      <c r="BI91" s="24" t="s">
        <v>248</v>
      </c>
      <c r="BJ91" s="24" t="s">
        <v>248</v>
      </c>
      <c r="BK91" s="24" t="s">
        <v>248</v>
      </c>
      <c r="BL91" s="24" t="s">
        <v>248</v>
      </c>
      <c r="BM91" s="24" t="s">
        <v>248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4" t="s">
        <v>248</v>
      </c>
      <c r="BS91" s="24" t="s">
        <v>248</v>
      </c>
      <c r="BT91" s="24" t="s">
        <v>248</v>
      </c>
      <c r="BU91" s="24" t="s">
        <v>248</v>
      </c>
      <c r="BV91" s="24" t="s">
        <v>248</v>
      </c>
      <c r="BW91" s="24" t="s">
        <v>248</v>
      </c>
      <c r="BX91" s="24" t="s">
        <v>248</v>
      </c>
      <c r="BY91" s="24" t="s">
        <v>248</v>
      </c>
      <c r="BZ91" s="24" t="s">
        <v>248</v>
      </c>
      <c r="CA91" s="24" t="s">
        <v>248</v>
      </c>
      <c r="CB91" s="24" t="s">
        <v>248</v>
      </c>
      <c r="CC91" s="24" t="s">
        <v>248</v>
      </c>
      <c r="CD91" s="24" t="s">
        <v>248</v>
      </c>
      <c r="CE91" s="25">
        <f t="shared" si="20"/>
        <v>1353381893.0400002</v>
      </c>
      <c r="CF91" s="314">
        <v>0</v>
      </c>
    </row>
    <row r="92" spans="1:84" x14ac:dyDescent="0.25">
      <c r="A92" s="31" t="s">
        <v>290</v>
      </c>
      <c r="B92" s="25"/>
      <c r="C92" s="234">
        <v>8349</v>
      </c>
      <c r="D92" s="234">
        <v>0</v>
      </c>
      <c r="E92" s="234">
        <v>37196</v>
      </c>
      <c r="F92" s="234">
        <v>4484</v>
      </c>
      <c r="G92" s="234">
        <v>0</v>
      </c>
      <c r="H92" s="234">
        <v>0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0</v>
      </c>
      <c r="P92" s="234">
        <v>12829</v>
      </c>
      <c r="Q92" s="234">
        <v>7291</v>
      </c>
      <c r="R92" s="234">
        <v>0</v>
      </c>
      <c r="S92" s="234">
        <v>9156</v>
      </c>
      <c r="T92" s="234">
        <v>20645</v>
      </c>
      <c r="U92" s="234">
        <v>4942</v>
      </c>
      <c r="V92" s="234">
        <v>0</v>
      </c>
      <c r="W92" s="234">
        <v>892</v>
      </c>
      <c r="X92" s="234">
        <v>1962</v>
      </c>
      <c r="Y92" s="234">
        <v>9333.6705225038932</v>
      </c>
      <c r="Z92" s="234">
        <v>1056.3294774961068</v>
      </c>
      <c r="AA92" s="234">
        <v>0</v>
      </c>
      <c r="AB92" s="234">
        <v>3977</v>
      </c>
      <c r="AC92" s="234">
        <v>1288</v>
      </c>
      <c r="AD92" s="234">
        <v>419</v>
      </c>
      <c r="AE92" s="234">
        <v>12215</v>
      </c>
      <c r="AF92" s="234">
        <v>0</v>
      </c>
      <c r="AG92" s="234">
        <v>19537</v>
      </c>
      <c r="AH92" s="234">
        <v>0</v>
      </c>
      <c r="AI92" s="234">
        <v>0</v>
      </c>
      <c r="AJ92" s="234">
        <v>140909.31</v>
      </c>
      <c r="AK92" s="234">
        <v>0</v>
      </c>
      <c r="AL92" s="234">
        <v>0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275</v>
      </c>
      <c r="AW92" s="234">
        <v>0</v>
      </c>
      <c r="AX92" s="234">
        <v>0</v>
      </c>
      <c r="AY92" s="234">
        <v>12438</v>
      </c>
      <c r="AZ92" s="234">
        <v>0</v>
      </c>
      <c r="BA92" s="234">
        <v>0</v>
      </c>
      <c r="BB92" s="234">
        <v>1374</v>
      </c>
      <c r="BC92" s="234">
        <v>0</v>
      </c>
      <c r="BD92" s="234">
        <v>0</v>
      </c>
      <c r="BE92" s="234">
        <v>194799.94</v>
      </c>
      <c r="BF92" s="234">
        <v>3087</v>
      </c>
      <c r="BG92" s="234">
        <v>0</v>
      </c>
      <c r="BH92" s="234">
        <v>0</v>
      </c>
      <c r="BI92" s="234">
        <v>0</v>
      </c>
      <c r="BJ92" s="234">
        <v>0</v>
      </c>
      <c r="BK92" s="234">
        <v>0</v>
      </c>
      <c r="BL92" s="234">
        <v>0</v>
      </c>
      <c r="BM92" s="234">
        <v>0</v>
      </c>
      <c r="BN92" s="234">
        <v>72565.819999999992</v>
      </c>
      <c r="BO92" s="234">
        <v>0</v>
      </c>
      <c r="BP92" s="234">
        <v>0</v>
      </c>
      <c r="BQ92" s="234">
        <v>0</v>
      </c>
      <c r="BR92" s="234">
        <v>0</v>
      </c>
      <c r="BS92" s="234">
        <v>955</v>
      </c>
      <c r="BT92" s="234">
        <v>0</v>
      </c>
      <c r="BU92" s="234">
        <v>0</v>
      </c>
      <c r="BV92" s="234">
        <v>5625.9400000000005</v>
      </c>
      <c r="BW92" s="234">
        <v>0</v>
      </c>
      <c r="BX92" s="234">
        <v>0</v>
      </c>
      <c r="BY92" s="234">
        <v>570</v>
      </c>
      <c r="BZ92" s="234">
        <v>0</v>
      </c>
      <c r="CA92" s="234">
        <v>0</v>
      </c>
      <c r="CB92" s="234">
        <v>0</v>
      </c>
      <c r="CC92" s="234">
        <v>0</v>
      </c>
      <c r="CD92" s="223" t="s">
        <v>248</v>
      </c>
      <c r="CE92" s="25">
        <f t="shared" si="20"/>
        <v>588172.00999999989</v>
      </c>
      <c r="CF92" s="25">
        <f>BE61-CE92</f>
        <v>-9.9999998928979039E-3</v>
      </c>
    </row>
    <row r="93" spans="1:84" x14ac:dyDescent="0.25">
      <c r="A93" s="21" t="s">
        <v>291</v>
      </c>
      <c r="B93" s="16"/>
      <c r="C93" s="234">
        <v>27650</v>
      </c>
      <c r="D93" s="234">
        <v>0</v>
      </c>
      <c r="E93" s="234">
        <v>50363</v>
      </c>
      <c r="F93" s="234">
        <v>4529</v>
      </c>
      <c r="G93" s="234">
        <v>0</v>
      </c>
      <c r="H93" s="234">
        <v>20562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0</v>
      </c>
      <c r="P93" s="234">
        <v>0</v>
      </c>
      <c r="Q93" s="234">
        <v>868</v>
      </c>
      <c r="R93" s="234">
        <v>0</v>
      </c>
      <c r="S93" s="234">
        <v>0</v>
      </c>
      <c r="T93" s="234">
        <v>0</v>
      </c>
      <c r="U93" s="234">
        <v>0</v>
      </c>
      <c r="V93" s="234">
        <v>0</v>
      </c>
      <c r="W93" s="234">
        <v>0</v>
      </c>
      <c r="X93" s="234">
        <v>0</v>
      </c>
      <c r="Y93" s="234">
        <v>0</v>
      </c>
      <c r="Z93" s="234">
        <v>0</v>
      </c>
      <c r="AA93" s="234">
        <v>98</v>
      </c>
      <c r="AB93" s="234">
        <v>0</v>
      </c>
      <c r="AC93" s="234">
        <v>0</v>
      </c>
      <c r="AD93" s="234">
        <v>0</v>
      </c>
      <c r="AE93" s="234">
        <v>3</v>
      </c>
      <c r="AF93" s="234">
        <v>0</v>
      </c>
      <c r="AG93" s="234">
        <v>4446</v>
      </c>
      <c r="AH93" s="234">
        <v>0</v>
      </c>
      <c r="AI93" s="234">
        <v>319</v>
      </c>
      <c r="AJ93" s="234">
        <v>0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0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0</v>
      </c>
      <c r="AW93" s="234">
        <v>0</v>
      </c>
      <c r="AX93" s="230" t="s">
        <v>248</v>
      </c>
      <c r="AY93" s="230" t="s">
        <v>248</v>
      </c>
      <c r="AZ93" s="234">
        <v>0</v>
      </c>
      <c r="BA93" s="234">
        <v>0</v>
      </c>
      <c r="BB93" s="234">
        <v>0</v>
      </c>
      <c r="BC93" s="234">
        <v>0</v>
      </c>
      <c r="BD93" s="24" t="s">
        <v>248</v>
      </c>
      <c r="BE93" s="24" t="s">
        <v>248</v>
      </c>
      <c r="BF93" s="234">
        <v>0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34">
        <v>0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f t="shared" si="20"/>
        <v>108838</v>
      </c>
      <c r="CF93" s="25">
        <f>AY61-CE93</f>
        <v>0</v>
      </c>
    </row>
    <row r="94" spans="1:84" x14ac:dyDescent="0.25">
      <c r="A94" s="21" t="s">
        <v>292</v>
      </c>
      <c r="B94" s="16"/>
      <c r="C94" s="234">
        <v>2847.9036825822677</v>
      </c>
      <c r="D94" s="234">
        <v>0</v>
      </c>
      <c r="E94" s="234">
        <v>12687.821940032341</v>
      </c>
      <c r="F94" s="234">
        <v>1529.5245074498607</v>
      </c>
      <c r="G94" s="234">
        <v>0</v>
      </c>
      <c r="H94" s="234">
        <v>0</v>
      </c>
      <c r="I94" s="234">
        <v>0</v>
      </c>
      <c r="J94" s="234">
        <v>0</v>
      </c>
      <c r="K94" s="234">
        <v>0</v>
      </c>
      <c r="L94" s="234">
        <v>0</v>
      </c>
      <c r="M94" s="234">
        <v>0</v>
      </c>
      <c r="N94" s="234">
        <v>0</v>
      </c>
      <c r="O94" s="234">
        <v>0</v>
      </c>
      <c r="P94" s="234">
        <v>4376.0637613903355</v>
      </c>
      <c r="Q94" s="234">
        <v>2487.0123068280409</v>
      </c>
      <c r="R94" s="234">
        <v>0</v>
      </c>
      <c r="S94" s="234">
        <v>3123.1771610639889</v>
      </c>
      <c r="T94" s="234">
        <v>7042.1573274536968</v>
      </c>
      <c r="U94" s="234">
        <v>1685.7515869351498</v>
      </c>
      <c r="V94" s="234">
        <v>0</v>
      </c>
      <c r="W94" s="234">
        <v>304.26758711982063</v>
      </c>
      <c r="X94" s="234">
        <v>669.25224879942618</v>
      </c>
      <c r="Y94" s="234">
        <v>3183.7818484906447</v>
      </c>
      <c r="Z94" s="234">
        <v>360.32154856645889</v>
      </c>
      <c r="AA94" s="234">
        <v>0</v>
      </c>
      <c r="AB94" s="234">
        <v>1356.5831771026085</v>
      </c>
      <c r="AC94" s="234">
        <v>439.34602265731951</v>
      </c>
      <c r="AD94" s="234">
        <v>142.92390022780813</v>
      </c>
      <c r="AE94" s="234">
        <v>4166.6239648751225</v>
      </c>
      <c r="AF94" s="234">
        <v>0</v>
      </c>
      <c r="AG94" s="234">
        <v>6664.2105936770586</v>
      </c>
      <c r="AH94" s="234">
        <v>0</v>
      </c>
      <c r="AI94" s="234">
        <v>0</v>
      </c>
      <c r="AJ94" s="234">
        <v>48065.174614819298</v>
      </c>
      <c r="AK94" s="234">
        <v>0</v>
      </c>
      <c r="AL94" s="234">
        <v>0</v>
      </c>
      <c r="AM94" s="234">
        <v>0</v>
      </c>
      <c r="AN94" s="234">
        <v>0</v>
      </c>
      <c r="AO94" s="234">
        <v>0</v>
      </c>
      <c r="AP94" s="234">
        <v>0</v>
      </c>
      <c r="AQ94" s="234">
        <v>0</v>
      </c>
      <c r="AR94" s="234">
        <v>0</v>
      </c>
      <c r="AS94" s="234">
        <v>0</v>
      </c>
      <c r="AT94" s="234">
        <v>0</v>
      </c>
      <c r="AU94" s="234">
        <v>0</v>
      </c>
      <c r="AV94" s="234">
        <v>93.80446912326309</v>
      </c>
      <c r="AW94" s="234">
        <v>0</v>
      </c>
      <c r="AX94" s="230" t="s">
        <v>248</v>
      </c>
      <c r="AY94" s="230" t="s">
        <v>248</v>
      </c>
      <c r="AZ94" s="24" t="s">
        <v>248</v>
      </c>
      <c r="BA94" s="234">
        <v>0</v>
      </c>
      <c r="BB94" s="234">
        <v>468.68123845586729</v>
      </c>
      <c r="BC94" s="234">
        <v>0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34">
        <v>0</v>
      </c>
      <c r="BI94" s="234">
        <v>0</v>
      </c>
      <c r="BJ94" s="24" t="s">
        <v>248</v>
      </c>
      <c r="BK94" s="234">
        <v>0</v>
      </c>
      <c r="BL94" s="234">
        <v>0</v>
      </c>
      <c r="BM94" s="234">
        <v>0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34">
        <v>325.75733822805915</v>
      </c>
      <c r="BT94" s="234">
        <v>0</v>
      </c>
      <c r="BU94" s="234">
        <v>0</v>
      </c>
      <c r="BV94" s="234">
        <v>1919.048418252112</v>
      </c>
      <c r="BW94" s="234">
        <v>0</v>
      </c>
      <c r="BX94" s="234">
        <v>0</v>
      </c>
      <c r="BY94" s="234">
        <v>194.43108145549078</v>
      </c>
      <c r="BZ94" s="234">
        <v>0</v>
      </c>
      <c r="CA94" s="234">
        <v>0</v>
      </c>
      <c r="CB94" s="234">
        <v>0</v>
      </c>
      <c r="CC94" s="24" t="s">
        <v>248</v>
      </c>
      <c r="CD94" s="24" t="s">
        <v>248</v>
      </c>
      <c r="CE94" s="25">
        <f t="shared" si="20"/>
        <v>104133.62032558605</v>
      </c>
      <c r="CF94" s="16"/>
    </row>
    <row r="95" spans="1:84" x14ac:dyDescent="0.25">
      <c r="A95" s="21" t="s">
        <v>293</v>
      </c>
      <c r="B95" s="16"/>
      <c r="C95" s="234">
        <v>85281.252302241381</v>
      </c>
      <c r="D95" s="234">
        <v>0</v>
      </c>
      <c r="E95" s="234">
        <v>275395.37367751374</v>
      </c>
      <c r="F95" s="234">
        <v>60123.748342121784</v>
      </c>
      <c r="G95" s="234">
        <v>0</v>
      </c>
      <c r="H95" s="234">
        <v>41894.354846940609</v>
      </c>
      <c r="I95" s="234">
        <v>0</v>
      </c>
      <c r="J95" s="234">
        <v>12053.620616007611</v>
      </c>
      <c r="K95" s="234">
        <v>0</v>
      </c>
      <c r="L95" s="234">
        <v>0</v>
      </c>
      <c r="M95" s="234">
        <v>0</v>
      </c>
      <c r="N95" s="234">
        <v>0</v>
      </c>
      <c r="O95" s="234">
        <v>0</v>
      </c>
      <c r="P95" s="234">
        <v>52733.02840854205</v>
      </c>
      <c r="Q95" s="234">
        <v>17264.765405033802</v>
      </c>
      <c r="R95" s="234">
        <v>0</v>
      </c>
      <c r="S95" s="234">
        <v>0</v>
      </c>
      <c r="T95" s="234">
        <v>29028.034926258097</v>
      </c>
      <c r="U95" s="234">
        <v>0</v>
      </c>
      <c r="V95" s="234">
        <v>0</v>
      </c>
      <c r="W95" s="234">
        <v>0</v>
      </c>
      <c r="X95" s="234">
        <v>1333.0344680813369</v>
      </c>
      <c r="Y95" s="234">
        <v>18325.472530741947</v>
      </c>
      <c r="Z95" s="234">
        <v>0</v>
      </c>
      <c r="AA95" s="234">
        <v>0</v>
      </c>
      <c r="AB95" s="234">
        <v>0</v>
      </c>
      <c r="AC95" s="234">
        <v>0</v>
      </c>
      <c r="AD95" s="234">
        <v>0</v>
      </c>
      <c r="AE95" s="234">
        <v>0</v>
      </c>
      <c r="AF95" s="234">
        <v>5990.1380866240333</v>
      </c>
      <c r="AG95" s="234">
        <v>148594.67098216782</v>
      </c>
      <c r="AH95" s="234">
        <v>0</v>
      </c>
      <c r="AI95" s="234">
        <v>40807.068612226103</v>
      </c>
      <c r="AJ95" s="234">
        <v>91899.966354968405</v>
      </c>
      <c r="AK95" s="234">
        <v>0</v>
      </c>
      <c r="AL95" s="234">
        <v>0</v>
      </c>
      <c r="AM95" s="234">
        <v>0</v>
      </c>
      <c r="AN95" s="234">
        <v>0</v>
      </c>
      <c r="AO95" s="234">
        <v>0</v>
      </c>
      <c r="AP95" s="234">
        <v>1479.610440531337</v>
      </c>
      <c r="AQ95" s="234">
        <v>0</v>
      </c>
      <c r="AR95" s="234">
        <v>0</v>
      </c>
      <c r="AS95" s="234">
        <v>0</v>
      </c>
      <c r="AT95" s="234">
        <v>0</v>
      </c>
      <c r="AU95" s="234">
        <v>0</v>
      </c>
      <c r="AV95" s="234">
        <v>0</v>
      </c>
      <c r="AW95" s="234">
        <v>0</v>
      </c>
      <c r="AX95" s="230" t="s">
        <v>248</v>
      </c>
      <c r="AY95" s="230" t="s">
        <v>248</v>
      </c>
      <c r="AZ95" s="24" t="s">
        <v>248</v>
      </c>
      <c r="BA95" s="24" t="s">
        <v>248</v>
      </c>
      <c r="BB95" s="234">
        <v>0</v>
      </c>
      <c r="BC95" s="234">
        <v>0</v>
      </c>
      <c r="BD95" s="24" t="s">
        <v>248</v>
      </c>
      <c r="BE95" s="24" t="s">
        <v>248</v>
      </c>
      <c r="BF95" s="24" t="s">
        <v>248</v>
      </c>
      <c r="BG95" s="24" t="s">
        <v>248</v>
      </c>
      <c r="BH95" s="234">
        <v>0</v>
      </c>
      <c r="BI95" s="234">
        <v>0</v>
      </c>
      <c r="BJ95" s="24" t="s">
        <v>248</v>
      </c>
      <c r="BK95" s="234">
        <v>0</v>
      </c>
      <c r="BL95" s="234">
        <v>0</v>
      </c>
      <c r="BM95" s="234">
        <v>0</v>
      </c>
      <c r="BN95" s="24" t="s">
        <v>248</v>
      </c>
      <c r="BO95" s="24" t="s">
        <v>248</v>
      </c>
      <c r="BP95" s="24" t="s">
        <v>248</v>
      </c>
      <c r="BQ95" s="24" t="s">
        <v>248</v>
      </c>
      <c r="BR95" s="24" t="s">
        <v>248</v>
      </c>
      <c r="BS95" s="234">
        <v>0</v>
      </c>
      <c r="BT95" s="234">
        <v>0</v>
      </c>
      <c r="BU95" s="234">
        <v>0</v>
      </c>
      <c r="BV95" s="234">
        <v>0</v>
      </c>
      <c r="BW95" s="234">
        <v>0</v>
      </c>
      <c r="BX95" s="234">
        <v>0</v>
      </c>
      <c r="BY95" s="234">
        <v>0</v>
      </c>
      <c r="BZ95" s="234">
        <v>0</v>
      </c>
      <c r="CA95" s="234">
        <v>0</v>
      </c>
      <c r="CB95" s="234">
        <v>0</v>
      </c>
      <c r="CC95" s="24" t="s">
        <v>248</v>
      </c>
      <c r="CD95" s="24" t="s">
        <v>248</v>
      </c>
      <c r="CE95" s="25">
        <f t="shared" si="20"/>
        <v>882204.1399999999</v>
      </c>
      <c r="CF95" s="25">
        <f>BA61</f>
        <v>0</v>
      </c>
    </row>
    <row r="96" spans="1:84" x14ac:dyDescent="0.25">
      <c r="A96" s="21" t="s">
        <v>294</v>
      </c>
      <c r="B96" s="16"/>
      <c r="C96" s="238">
        <v>30.54692839236451</v>
      </c>
      <c r="D96" s="238">
        <v>0</v>
      </c>
      <c r="E96" s="238">
        <v>98.64398718608382</v>
      </c>
      <c r="F96" s="238">
        <v>21.535751243172928</v>
      </c>
      <c r="G96" s="238">
        <v>0</v>
      </c>
      <c r="H96" s="238">
        <v>15.006156957197605</v>
      </c>
      <c r="I96" s="238">
        <v>0</v>
      </c>
      <c r="J96" s="238">
        <v>4.3174915457501566</v>
      </c>
      <c r="K96" s="238">
        <v>0</v>
      </c>
      <c r="L96" s="238">
        <v>0</v>
      </c>
      <c r="M96" s="238">
        <v>0</v>
      </c>
      <c r="N96" s="238">
        <v>0</v>
      </c>
      <c r="O96" s="238">
        <v>0</v>
      </c>
      <c r="P96" s="239">
        <v>18.888466095682805</v>
      </c>
      <c r="Q96" s="239">
        <v>6.184073736035872</v>
      </c>
      <c r="R96" s="239">
        <v>0</v>
      </c>
      <c r="S96" s="240">
        <v>0</v>
      </c>
      <c r="T96" s="240">
        <v>10.397564298433236</v>
      </c>
      <c r="U96" s="241">
        <v>0</v>
      </c>
      <c r="V96" s="239">
        <v>0</v>
      </c>
      <c r="W96" s="239">
        <v>0</v>
      </c>
      <c r="X96" s="239">
        <v>0.47748018869047609</v>
      </c>
      <c r="Y96" s="239">
        <v>6.5640088769909477</v>
      </c>
      <c r="Z96" s="239">
        <v>0</v>
      </c>
      <c r="AA96" s="239">
        <v>0</v>
      </c>
      <c r="AB96" s="240">
        <v>0</v>
      </c>
      <c r="AC96" s="239">
        <v>0</v>
      </c>
      <c r="AD96" s="239">
        <v>0</v>
      </c>
      <c r="AE96" s="239">
        <v>0</v>
      </c>
      <c r="AF96" s="239">
        <v>2.1456101341475096</v>
      </c>
      <c r="AG96" s="239">
        <v>53.225189023871167</v>
      </c>
      <c r="AH96" s="239">
        <v>0</v>
      </c>
      <c r="AI96" s="239">
        <v>14.616701433771215</v>
      </c>
      <c r="AJ96" s="239">
        <v>32.917688421798033</v>
      </c>
      <c r="AK96" s="239">
        <v>0</v>
      </c>
      <c r="AL96" s="239">
        <v>0</v>
      </c>
      <c r="AM96" s="239">
        <v>0</v>
      </c>
      <c r="AN96" s="239">
        <v>0</v>
      </c>
      <c r="AO96" s="239">
        <v>0</v>
      </c>
      <c r="AP96" s="239">
        <v>0.52998229922003348</v>
      </c>
      <c r="AQ96" s="239">
        <v>0</v>
      </c>
      <c r="AR96" s="239">
        <v>0</v>
      </c>
      <c r="AS96" s="239">
        <v>0</v>
      </c>
      <c r="AT96" s="239">
        <v>0</v>
      </c>
      <c r="AU96" s="239">
        <v>0</v>
      </c>
      <c r="AV96" s="240">
        <v>0</v>
      </c>
      <c r="AW96" s="230" t="s">
        <v>248</v>
      </c>
      <c r="AX96" s="230" t="s">
        <v>248</v>
      </c>
      <c r="AY96" s="230" t="s">
        <v>248</v>
      </c>
      <c r="AZ96" s="24" t="s">
        <v>248</v>
      </c>
      <c r="BA96" s="24" t="s">
        <v>248</v>
      </c>
      <c r="BB96" s="24" t="s">
        <v>248</v>
      </c>
      <c r="BC96" s="24" t="s">
        <v>248</v>
      </c>
      <c r="BD96" s="24" t="s">
        <v>248</v>
      </c>
      <c r="BE96" s="24" t="s">
        <v>248</v>
      </c>
      <c r="BF96" s="24" t="s">
        <v>248</v>
      </c>
      <c r="BG96" s="24" t="s">
        <v>248</v>
      </c>
      <c r="BH96" s="24" t="s">
        <v>248</v>
      </c>
      <c r="BI96" s="24" t="s">
        <v>248</v>
      </c>
      <c r="BJ96" s="24" t="s">
        <v>248</v>
      </c>
      <c r="BK96" s="24" t="s">
        <v>248</v>
      </c>
      <c r="BL96" s="24" t="s">
        <v>248</v>
      </c>
      <c r="BM96" s="24" t="s">
        <v>248</v>
      </c>
      <c r="BN96" s="24" t="s">
        <v>248</v>
      </c>
      <c r="BO96" s="24" t="s">
        <v>248</v>
      </c>
      <c r="BP96" s="24" t="s">
        <v>248</v>
      </c>
      <c r="BQ96" s="24" t="s">
        <v>248</v>
      </c>
      <c r="BR96" s="24" t="s">
        <v>248</v>
      </c>
      <c r="BS96" s="24" t="s">
        <v>248</v>
      </c>
      <c r="BT96" s="24" t="s">
        <v>248</v>
      </c>
      <c r="BU96" s="231"/>
      <c r="BV96" s="231"/>
      <c r="BW96" s="231"/>
      <c r="BX96" s="231"/>
      <c r="BY96" s="231"/>
      <c r="BZ96" s="231"/>
      <c r="CA96" s="231"/>
      <c r="CB96" s="231"/>
      <c r="CC96" s="24" t="s">
        <v>248</v>
      </c>
      <c r="CD96" s="24" t="s">
        <v>248</v>
      </c>
      <c r="CE96" s="225">
        <f t="shared" si="20"/>
        <v>315.99707983321036</v>
      </c>
      <c r="CF96" s="29"/>
    </row>
    <row r="97" spans="1:6" x14ac:dyDescent="0.25">
      <c r="A97" s="30" t="s">
        <v>295</v>
      </c>
      <c r="B97" s="30"/>
      <c r="C97" s="30"/>
      <c r="D97" s="30"/>
      <c r="E97" s="30"/>
    </row>
    <row r="98" spans="1:6" x14ac:dyDescent="0.25">
      <c r="A98" s="31" t="s">
        <v>296</v>
      </c>
      <c r="B98" s="32"/>
      <c r="C98" s="245" t="s">
        <v>1362</v>
      </c>
      <c r="D98" s="246" t="s">
        <v>5</v>
      </c>
      <c r="E98" s="247" t="s">
        <v>5</v>
      </c>
      <c r="F98" s="12"/>
    </row>
    <row r="99" spans="1:6" x14ac:dyDescent="0.25">
      <c r="A99" s="25" t="s">
        <v>298</v>
      </c>
      <c r="B99" s="32" t="s">
        <v>299</v>
      </c>
      <c r="C99" s="248" t="s">
        <v>300</v>
      </c>
      <c r="D99" s="246" t="s">
        <v>5</v>
      </c>
      <c r="E99" s="247" t="s">
        <v>5</v>
      </c>
      <c r="F99" s="12"/>
    </row>
    <row r="100" spans="1:6" x14ac:dyDescent="0.25">
      <c r="A100" s="25" t="s">
        <v>301</v>
      </c>
      <c r="B100" s="32" t="s">
        <v>299</v>
      </c>
      <c r="C100" s="249" t="s">
        <v>302</v>
      </c>
      <c r="D100" s="246"/>
      <c r="E100" s="247" t="s">
        <v>5</v>
      </c>
      <c r="F100" s="12"/>
    </row>
    <row r="101" spans="1:6" x14ac:dyDescent="0.25">
      <c r="A101" s="25" t="s">
        <v>303</v>
      </c>
      <c r="B101" s="32" t="s">
        <v>299</v>
      </c>
      <c r="C101" s="249" t="s">
        <v>304</v>
      </c>
      <c r="D101" s="246" t="s">
        <v>5</v>
      </c>
      <c r="E101" s="247" t="s">
        <v>5</v>
      </c>
      <c r="F101" s="12"/>
    </row>
    <row r="102" spans="1:6" x14ac:dyDescent="0.25">
      <c r="A102" s="25" t="s">
        <v>305</v>
      </c>
      <c r="B102" s="32" t="s">
        <v>299</v>
      </c>
      <c r="C102" s="249" t="s">
        <v>306</v>
      </c>
      <c r="D102" s="246" t="s">
        <v>5</v>
      </c>
      <c r="E102" s="247" t="s">
        <v>5</v>
      </c>
      <c r="F102" s="12"/>
    </row>
    <row r="103" spans="1:6" x14ac:dyDescent="0.25">
      <c r="A103" s="25" t="s">
        <v>307</v>
      </c>
      <c r="B103" s="32" t="s">
        <v>299</v>
      </c>
      <c r="C103" s="249" t="s">
        <v>308</v>
      </c>
      <c r="D103" s="246" t="s">
        <v>5</v>
      </c>
      <c r="E103" s="247" t="s">
        <v>5</v>
      </c>
      <c r="F103" s="12"/>
    </row>
    <row r="104" spans="1:6" x14ac:dyDescent="0.25">
      <c r="A104" s="25" t="s">
        <v>309</v>
      </c>
      <c r="B104" s="32" t="s">
        <v>299</v>
      </c>
      <c r="C104" s="250">
        <v>98632</v>
      </c>
      <c r="D104" s="246" t="s">
        <v>5</v>
      </c>
      <c r="E104" s="247" t="s">
        <v>5</v>
      </c>
      <c r="F104" s="12"/>
    </row>
    <row r="105" spans="1:6" x14ac:dyDescent="0.25">
      <c r="A105" s="25" t="s">
        <v>310</v>
      </c>
      <c r="B105" s="32" t="s">
        <v>299</v>
      </c>
      <c r="C105" s="249" t="s">
        <v>311</v>
      </c>
      <c r="D105" s="246" t="s">
        <v>5</v>
      </c>
      <c r="E105" s="247" t="s">
        <v>5</v>
      </c>
      <c r="F105" s="12"/>
    </row>
    <row r="106" spans="1:6" x14ac:dyDescent="0.25">
      <c r="A106" s="25" t="s">
        <v>312</v>
      </c>
      <c r="B106" s="32" t="s">
        <v>299</v>
      </c>
      <c r="C106" s="251" t="s">
        <v>1363</v>
      </c>
      <c r="D106" s="246" t="s">
        <v>5</v>
      </c>
      <c r="E106" s="247" t="s">
        <v>5</v>
      </c>
      <c r="F106" s="12"/>
    </row>
    <row r="107" spans="1:6" x14ac:dyDescent="0.25">
      <c r="A107" s="25" t="s">
        <v>314</v>
      </c>
      <c r="B107" s="32" t="s">
        <v>299</v>
      </c>
      <c r="C107" s="251" t="s">
        <v>1364</v>
      </c>
      <c r="D107" s="246" t="s">
        <v>5</v>
      </c>
      <c r="E107" s="247" t="s">
        <v>5</v>
      </c>
      <c r="F107" s="12"/>
    </row>
    <row r="108" spans="1:6" x14ac:dyDescent="0.25">
      <c r="A108" s="25" t="s">
        <v>316</v>
      </c>
      <c r="B108" s="32" t="s">
        <v>299</v>
      </c>
      <c r="C108" s="249" t="s">
        <v>1379</v>
      </c>
      <c r="D108" s="246" t="s">
        <v>5</v>
      </c>
      <c r="E108" s="247" t="s">
        <v>5</v>
      </c>
      <c r="F108" s="12"/>
    </row>
    <row r="109" spans="1:6" x14ac:dyDescent="0.25">
      <c r="A109" s="25" t="s">
        <v>318</v>
      </c>
      <c r="B109" s="32" t="s">
        <v>299</v>
      </c>
      <c r="C109" s="252" t="s">
        <v>319</v>
      </c>
      <c r="D109" s="246" t="s">
        <v>5</v>
      </c>
      <c r="E109" s="247" t="s">
        <v>5</v>
      </c>
      <c r="F109" s="12"/>
    </row>
    <row r="110" spans="1:6" x14ac:dyDescent="0.25">
      <c r="A110" s="25" t="s">
        <v>320</v>
      </c>
      <c r="B110" s="32" t="s">
        <v>299</v>
      </c>
      <c r="C110" s="252" t="s">
        <v>321</v>
      </c>
      <c r="D110" s="246" t="s">
        <v>5</v>
      </c>
      <c r="E110" s="247" t="s">
        <v>5</v>
      </c>
      <c r="F110" s="12"/>
    </row>
    <row r="111" spans="1:6" x14ac:dyDescent="0.25">
      <c r="A111" s="33" t="s">
        <v>322</v>
      </c>
      <c r="B111" s="32" t="s">
        <v>299</v>
      </c>
      <c r="C111" s="249" t="s">
        <v>323</v>
      </c>
      <c r="D111" s="246" t="s">
        <v>5</v>
      </c>
      <c r="E111" s="247" t="s">
        <v>5</v>
      </c>
      <c r="F111" s="12"/>
    </row>
    <row r="112" spans="1:6" x14ac:dyDescent="0.25">
      <c r="A112" s="33" t="s">
        <v>324</v>
      </c>
      <c r="B112" s="32" t="s">
        <v>299</v>
      </c>
      <c r="C112" s="253" t="s">
        <v>1365</v>
      </c>
      <c r="D112" s="246"/>
      <c r="E112" s="247" t="s">
        <v>5</v>
      </c>
      <c r="F112" s="12"/>
    </row>
    <row r="113" spans="1:5" x14ac:dyDescent="0.25">
      <c r="A113" s="30" t="s">
        <v>326</v>
      </c>
      <c r="B113" s="30"/>
      <c r="C113" s="30"/>
      <c r="D113" s="30"/>
      <c r="E113" s="30"/>
    </row>
    <row r="114" spans="1:5" x14ac:dyDescent="0.25">
      <c r="A114" s="34" t="s">
        <v>327</v>
      </c>
      <c r="B114" s="34"/>
      <c r="C114" s="34"/>
      <c r="D114" s="34"/>
      <c r="E114" s="34"/>
    </row>
    <row r="115" spans="1:5" x14ac:dyDescent="0.25">
      <c r="A115" s="16" t="s">
        <v>307</v>
      </c>
      <c r="B115" s="35" t="s">
        <v>299</v>
      </c>
      <c r="C115" s="254">
        <v>0</v>
      </c>
      <c r="D115" s="16"/>
      <c r="E115" s="16"/>
    </row>
    <row r="116" spans="1:5" x14ac:dyDescent="0.25">
      <c r="A116" s="16" t="s">
        <v>310</v>
      </c>
      <c r="B116" s="35" t="s">
        <v>299</v>
      </c>
      <c r="C116" s="254">
        <v>0</v>
      </c>
      <c r="D116" s="16"/>
      <c r="E116" s="16"/>
    </row>
    <row r="117" spans="1:5" x14ac:dyDescent="0.25">
      <c r="A117" s="16" t="s">
        <v>328</v>
      </c>
      <c r="B117" s="35" t="s">
        <v>299</v>
      </c>
      <c r="C117" s="254">
        <v>0</v>
      </c>
      <c r="D117" s="16"/>
      <c r="E117" s="16"/>
    </row>
    <row r="118" spans="1:5" x14ac:dyDescent="0.25">
      <c r="A118" s="34" t="s">
        <v>329</v>
      </c>
      <c r="B118" s="34"/>
      <c r="C118" s="34"/>
      <c r="D118" s="34"/>
      <c r="E118" s="34"/>
    </row>
    <row r="119" spans="1:5" x14ac:dyDescent="0.25">
      <c r="A119" s="16" t="s">
        <v>330</v>
      </c>
      <c r="B119" s="35" t="s">
        <v>299</v>
      </c>
      <c r="C119" s="254">
        <v>0</v>
      </c>
      <c r="D119" s="16"/>
      <c r="E119" s="16"/>
    </row>
    <row r="120" spans="1:5" x14ac:dyDescent="0.25">
      <c r="A120" s="16" t="s">
        <v>159</v>
      </c>
      <c r="B120" s="35" t="s">
        <v>299</v>
      </c>
      <c r="C120" s="255">
        <v>1</v>
      </c>
      <c r="D120" s="16"/>
      <c r="E120" s="16"/>
    </row>
    <row r="121" spans="1:5" x14ac:dyDescent="0.25">
      <c r="A121" s="34" t="s">
        <v>331</v>
      </c>
      <c r="B121" s="34"/>
      <c r="C121" s="34"/>
      <c r="D121" s="34"/>
      <c r="E121" s="34"/>
    </row>
    <row r="122" spans="1:5" x14ac:dyDescent="0.25">
      <c r="A122" s="16" t="s">
        <v>332</v>
      </c>
      <c r="B122" s="35" t="s">
        <v>299</v>
      </c>
      <c r="C122" s="254">
        <v>0</v>
      </c>
      <c r="D122" s="16"/>
      <c r="E122" s="16"/>
    </row>
    <row r="123" spans="1:5" x14ac:dyDescent="0.25">
      <c r="A123" s="16" t="s">
        <v>333</v>
      </c>
      <c r="B123" s="35" t="s">
        <v>299</v>
      </c>
      <c r="C123" s="254">
        <v>0</v>
      </c>
      <c r="D123" s="16"/>
      <c r="E123" s="16"/>
    </row>
    <row r="124" spans="1:5" x14ac:dyDescent="0.25">
      <c r="A124" s="16" t="s">
        <v>334</v>
      </c>
      <c r="B124" s="35" t="s">
        <v>299</v>
      </c>
      <c r="C124" s="254">
        <v>0</v>
      </c>
      <c r="D124" s="16"/>
      <c r="E124" s="16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37" t="s">
        <v>335</v>
      </c>
      <c r="B126" s="30"/>
      <c r="C126" s="30"/>
      <c r="D126" s="30"/>
      <c r="E126" s="30"/>
    </row>
    <row r="127" spans="1:5" x14ac:dyDescent="0.25">
      <c r="A127" s="16"/>
      <c r="B127" s="35"/>
      <c r="C127" s="36"/>
      <c r="D127" s="16"/>
      <c r="E127" s="16"/>
    </row>
    <row r="128" spans="1:5" x14ac:dyDescent="0.25">
      <c r="A128" s="21" t="s">
        <v>336</v>
      </c>
      <c r="B128" s="16"/>
      <c r="C128" s="17" t="s">
        <v>337</v>
      </c>
      <c r="D128" s="18" t="s">
        <v>242</v>
      </c>
      <c r="E128" s="16"/>
    </row>
    <row r="129" spans="1:5" x14ac:dyDescent="0.25">
      <c r="A129" s="16" t="s">
        <v>338</v>
      </c>
      <c r="B129" s="35" t="s">
        <v>299</v>
      </c>
      <c r="C129" s="254">
        <v>7064</v>
      </c>
      <c r="D129" s="256">
        <v>31287</v>
      </c>
      <c r="E129" s="16"/>
    </row>
    <row r="130" spans="1:5" x14ac:dyDescent="0.25">
      <c r="A130" s="16" t="s">
        <v>339</v>
      </c>
      <c r="B130" s="35" t="s">
        <v>299</v>
      </c>
      <c r="C130" s="254">
        <v>0</v>
      </c>
      <c r="D130" s="256">
        <v>0</v>
      </c>
      <c r="E130" s="16"/>
    </row>
    <row r="131" spans="1:5" x14ac:dyDescent="0.25">
      <c r="A131" s="16" t="s">
        <v>340</v>
      </c>
      <c r="B131" s="35" t="s">
        <v>299</v>
      </c>
      <c r="C131" s="254">
        <v>0</v>
      </c>
      <c r="D131" s="256">
        <v>0</v>
      </c>
      <c r="E131" s="16"/>
    </row>
    <row r="132" spans="1:5" x14ac:dyDescent="0.25">
      <c r="A132" s="16" t="s">
        <v>341</v>
      </c>
      <c r="B132" s="35" t="s">
        <v>299</v>
      </c>
      <c r="C132" s="254">
        <v>0</v>
      </c>
      <c r="D132" s="256">
        <v>0</v>
      </c>
      <c r="E132" s="16"/>
    </row>
    <row r="133" spans="1:5" x14ac:dyDescent="0.25">
      <c r="A133" s="21" t="s">
        <v>342</v>
      </c>
      <c r="B133" s="16"/>
      <c r="C133" s="17" t="s">
        <v>194</v>
      </c>
      <c r="D133" s="16"/>
      <c r="E133" s="16"/>
    </row>
    <row r="134" spans="1:5" x14ac:dyDescent="0.25">
      <c r="A134" s="16" t="s">
        <v>343</v>
      </c>
      <c r="B134" s="35" t="s">
        <v>299</v>
      </c>
      <c r="C134" s="254">
        <v>12</v>
      </c>
      <c r="D134" s="16"/>
      <c r="E134" s="16"/>
    </row>
    <row r="135" spans="1:5" x14ac:dyDescent="0.25">
      <c r="A135" s="16" t="s">
        <v>344</v>
      </c>
      <c r="B135" s="35" t="s">
        <v>299</v>
      </c>
      <c r="C135" s="254">
        <v>6</v>
      </c>
      <c r="D135" s="16"/>
      <c r="E135" s="16"/>
    </row>
    <row r="136" spans="1:5" x14ac:dyDescent="0.25">
      <c r="A136" s="16" t="s">
        <v>345</v>
      </c>
      <c r="B136" s="35" t="s">
        <v>299</v>
      </c>
      <c r="C136" s="254">
        <v>108</v>
      </c>
      <c r="D136" s="16"/>
      <c r="E136" s="16"/>
    </row>
    <row r="137" spans="1:5" x14ac:dyDescent="0.25">
      <c r="A137" s="16" t="s">
        <v>346</v>
      </c>
      <c r="B137" s="35" t="s">
        <v>299</v>
      </c>
      <c r="C137" s="254">
        <v>0</v>
      </c>
      <c r="D137" s="16"/>
      <c r="E137" s="16"/>
    </row>
    <row r="138" spans="1:5" x14ac:dyDescent="0.25">
      <c r="A138" s="16" t="s">
        <v>347</v>
      </c>
      <c r="B138" s="35" t="s">
        <v>299</v>
      </c>
      <c r="C138" s="254">
        <v>17</v>
      </c>
      <c r="D138" s="16"/>
      <c r="E138" s="16"/>
    </row>
    <row r="139" spans="1:5" x14ac:dyDescent="0.25">
      <c r="A139" s="16" t="s">
        <v>348</v>
      </c>
      <c r="B139" s="35" t="s">
        <v>299</v>
      </c>
      <c r="C139" s="254">
        <v>0</v>
      </c>
      <c r="D139" s="16"/>
      <c r="E139" s="16"/>
    </row>
    <row r="140" spans="1:5" x14ac:dyDescent="0.25">
      <c r="A140" s="16" t="s">
        <v>123</v>
      </c>
      <c r="B140" s="35" t="s">
        <v>299</v>
      </c>
      <c r="C140" s="254">
        <v>20</v>
      </c>
      <c r="D140" s="16"/>
      <c r="E140" s="16"/>
    </row>
    <row r="141" spans="1:5" x14ac:dyDescent="0.25">
      <c r="A141" s="16" t="s">
        <v>349</v>
      </c>
      <c r="B141" s="35" t="s">
        <v>299</v>
      </c>
      <c r="C141" s="254">
        <v>0</v>
      </c>
      <c r="D141" s="16"/>
      <c r="E141" s="16"/>
    </row>
    <row r="142" spans="1:5" x14ac:dyDescent="0.25">
      <c r="A142" s="16" t="s">
        <v>350</v>
      </c>
      <c r="B142" s="35"/>
      <c r="C142" s="254">
        <v>0</v>
      </c>
      <c r="D142" s="16"/>
      <c r="E142" s="16"/>
    </row>
    <row r="143" spans="1:5" x14ac:dyDescent="0.25">
      <c r="A143" s="16" t="s">
        <v>340</v>
      </c>
      <c r="B143" s="35" t="s">
        <v>299</v>
      </c>
      <c r="C143" s="254">
        <v>0</v>
      </c>
      <c r="D143" s="16"/>
      <c r="E143" s="16"/>
    </row>
    <row r="144" spans="1:5" x14ac:dyDescent="0.25">
      <c r="A144" s="16" t="s">
        <v>351</v>
      </c>
      <c r="B144" s="35" t="s">
        <v>299</v>
      </c>
      <c r="C144" s="254">
        <v>0</v>
      </c>
      <c r="D144" s="16"/>
      <c r="E144" s="16"/>
    </row>
    <row r="145" spans="1:6" x14ac:dyDescent="0.25">
      <c r="A145" s="16" t="s">
        <v>352</v>
      </c>
      <c r="B145" s="16"/>
      <c r="C145" s="22"/>
      <c r="D145" s="16"/>
      <c r="E145" s="25">
        <f>SUM(C134:C144)</f>
        <v>163</v>
      </c>
    </row>
    <row r="146" spans="1:6" x14ac:dyDescent="0.25">
      <c r="A146" s="16" t="s">
        <v>353</v>
      </c>
      <c r="B146" s="35" t="s">
        <v>299</v>
      </c>
      <c r="C146" s="254">
        <v>346</v>
      </c>
      <c r="D146" s="16"/>
      <c r="E146" s="16"/>
    </row>
    <row r="147" spans="1:6" x14ac:dyDescent="0.25">
      <c r="A147" s="16" t="s">
        <v>354</v>
      </c>
      <c r="B147" s="35" t="s">
        <v>299</v>
      </c>
      <c r="C147" s="254">
        <v>6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 t="s">
        <v>355</v>
      </c>
      <c r="B149" s="35" t="s">
        <v>299</v>
      </c>
      <c r="C149" s="254">
        <v>0</v>
      </c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16"/>
      <c r="B152" s="16"/>
      <c r="C152" s="22"/>
      <c r="D152" s="16"/>
      <c r="E152" s="16"/>
    </row>
    <row r="153" spans="1:6" x14ac:dyDescent="0.25">
      <c r="A153" s="16"/>
      <c r="B153" s="16"/>
      <c r="C153" s="22"/>
      <c r="D153" s="16"/>
      <c r="E153" s="16"/>
    </row>
    <row r="154" spans="1:6" x14ac:dyDescent="0.25">
      <c r="A154" s="30" t="s">
        <v>356</v>
      </c>
      <c r="B154" s="37"/>
      <c r="C154" s="37"/>
      <c r="D154" s="37"/>
      <c r="E154" s="37"/>
    </row>
    <row r="155" spans="1:6" x14ac:dyDescent="0.25">
      <c r="A155" s="38" t="s">
        <v>357</v>
      </c>
      <c r="B155" s="39" t="s">
        <v>358</v>
      </c>
      <c r="C155" s="40" t="s">
        <v>359</v>
      </c>
      <c r="D155" s="39" t="s">
        <v>159</v>
      </c>
      <c r="E155" s="39" t="s">
        <v>230</v>
      </c>
    </row>
    <row r="156" spans="1:6" x14ac:dyDescent="0.25">
      <c r="A156" s="16" t="s">
        <v>337</v>
      </c>
      <c r="B156" s="256">
        <v>4000</v>
      </c>
      <c r="C156" s="256">
        <v>1698</v>
      </c>
      <c r="D156" s="256">
        <v>1366</v>
      </c>
      <c r="E156" s="25">
        <f>SUM(B156:D156)</f>
        <v>7064</v>
      </c>
    </row>
    <row r="157" spans="1:6" x14ac:dyDescent="0.25">
      <c r="A157" s="16" t="s">
        <v>242</v>
      </c>
      <c r="B157" s="256">
        <v>18944</v>
      </c>
      <c r="C157" s="256">
        <v>7438</v>
      </c>
      <c r="D157" s="256">
        <v>4905</v>
      </c>
      <c r="E157" s="25">
        <f>SUM(B157:D157)</f>
        <v>31287</v>
      </c>
    </row>
    <row r="158" spans="1:6" x14ac:dyDescent="0.25">
      <c r="A158" s="16" t="s">
        <v>360</v>
      </c>
      <c r="B158" s="256">
        <v>44083</v>
      </c>
      <c r="C158" s="256">
        <v>29187</v>
      </c>
      <c r="D158" s="256">
        <v>34946</v>
      </c>
      <c r="E158" s="25">
        <f>SUM(B158:D158)</f>
        <v>108216</v>
      </c>
    </row>
    <row r="159" spans="1:6" x14ac:dyDescent="0.25">
      <c r="A159" s="16" t="s">
        <v>287</v>
      </c>
      <c r="B159" s="256">
        <v>276472955</v>
      </c>
      <c r="C159" s="256">
        <v>102688472</v>
      </c>
      <c r="D159" s="256">
        <v>78456317</v>
      </c>
      <c r="E159" s="25">
        <f>SUM(B159:D159)</f>
        <v>457617744</v>
      </c>
      <c r="F159" s="14"/>
    </row>
    <row r="160" spans="1:6" x14ac:dyDescent="0.25">
      <c r="A160" s="16" t="s">
        <v>288</v>
      </c>
      <c r="B160" s="256">
        <v>409287077</v>
      </c>
      <c r="C160" s="256">
        <v>206057601</v>
      </c>
      <c r="D160" s="256">
        <v>280419471</v>
      </c>
      <c r="E160" s="25">
        <f>SUM(B160:D160)</f>
        <v>895764149</v>
      </c>
      <c r="F160" s="14"/>
    </row>
    <row r="161" spans="1:5" x14ac:dyDescent="0.25">
      <c r="A161" s="38" t="s">
        <v>361</v>
      </c>
      <c r="B161" s="39" t="s">
        <v>358</v>
      </c>
      <c r="C161" s="40" t="s">
        <v>359</v>
      </c>
      <c r="D161" s="39" t="s">
        <v>159</v>
      </c>
      <c r="E161" s="39" t="s">
        <v>230</v>
      </c>
    </row>
    <row r="162" spans="1:5" x14ac:dyDescent="0.25">
      <c r="A162" s="16" t="s">
        <v>337</v>
      </c>
      <c r="B162" s="256">
        <v>0</v>
      </c>
      <c r="C162" s="256">
        <v>0</v>
      </c>
      <c r="D162" s="256">
        <v>0</v>
      </c>
      <c r="E162" s="25">
        <f>SUM(B162:D162)</f>
        <v>0</v>
      </c>
    </row>
    <row r="163" spans="1:5" x14ac:dyDescent="0.25">
      <c r="A163" s="16" t="s">
        <v>242</v>
      </c>
      <c r="B163" s="256">
        <v>0</v>
      </c>
      <c r="C163" s="256">
        <v>0</v>
      </c>
      <c r="D163" s="256">
        <v>0</v>
      </c>
      <c r="E163" s="25">
        <f>SUM(B163:D163)</f>
        <v>0</v>
      </c>
    </row>
    <row r="164" spans="1:5" x14ac:dyDescent="0.25">
      <c r="A164" s="16" t="s">
        <v>360</v>
      </c>
      <c r="B164" s="256">
        <v>0</v>
      </c>
      <c r="C164" s="256">
        <v>0</v>
      </c>
      <c r="D164" s="256">
        <v>0</v>
      </c>
      <c r="E164" s="25">
        <f>SUM(B164:D164)</f>
        <v>0</v>
      </c>
    </row>
    <row r="165" spans="1:5" x14ac:dyDescent="0.25">
      <c r="A165" s="16" t="s">
        <v>287</v>
      </c>
      <c r="B165" s="256">
        <v>0</v>
      </c>
      <c r="C165" s="256">
        <v>0</v>
      </c>
      <c r="D165" s="256">
        <v>0</v>
      </c>
      <c r="E165" s="25">
        <f>SUM(B165:D165)</f>
        <v>0</v>
      </c>
    </row>
    <row r="166" spans="1:5" x14ac:dyDescent="0.25">
      <c r="A166" s="16" t="s">
        <v>288</v>
      </c>
      <c r="B166" s="256">
        <v>0</v>
      </c>
      <c r="C166" s="256">
        <v>0</v>
      </c>
      <c r="D166" s="256">
        <v>0</v>
      </c>
      <c r="E166" s="25">
        <f>SUM(B166:D166)</f>
        <v>0</v>
      </c>
    </row>
    <row r="167" spans="1:5" x14ac:dyDescent="0.25">
      <c r="A167" s="38" t="s">
        <v>362</v>
      </c>
      <c r="B167" s="39" t="s">
        <v>358</v>
      </c>
      <c r="C167" s="40" t="s">
        <v>359</v>
      </c>
      <c r="D167" s="39" t="s">
        <v>159</v>
      </c>
      <c r="E167" s="39" t="s">
        <v>230</v>
      </c>
    </row>
    <row r="168" spans="1:5" x14ac:dyDescent="0.25">
      <c r="A168" s="16" t="s">
        <v>337</v>
      </c>
      <c r="B168" s="256">
        <v>0</v>
      </c>
      <c r="C168" s="256">
        <v>0</v>
      </c>
      <c r="D168" s="256">
        <v>0</v>
      </c>
      <c r="E168" s="25">
        <f>SUM(B168:D168)</f>
        <v>0</v>
      </c>
    </row>
    <row r="169" spans="1:5" x14ac:dyDescent="0.25">
      <c r="A169" s="16" t="s">
        <v>242</v>
      </c>
      <c r="B169" s="256">
        <v>0</v>
      </c>
      <c r="C169" s="256">
        <v>0</v>
      </c>
      <c r="D169" s="256">
        <v>0</v>
      </c>
      <c r="E169" s="25">
        <f>SUM(B169:D169)</f>
        <v>0</v>
      </c>
    </row>
    <row r="170" spans="1:5" x14ac:dyDescent="0.25">
      <c r="A170" s="16" t="s">
        <v>360</v>
      </c>
      <c r="B170" s="256">
        <v>0</v>
      </c>
      <c r="C170" s="256">
        <v>0</v>
      </c>
      <c r="D170" s="256">
        <v>0</v>
      </c>
      <c r="E170" s="25">
        <f>SUM(B170:D170)</f>
        <v>0</v>
      </c>
    </row>
    <row r="171" spans="1:5" x14ac:dyDescent="0.25">
      <c r="A171" s="16" t="s">
        <v>287</v>
      </c>
      <c r="B171" s="256">
        <v>0</v>
      </c>
      <c r="C171" s="256">
        <v>0</v>
      </c>
      <c r="D171" s="256">
        <v>0</v>
      </c>
      <c r="E171" s="25">
        <f>SUM(B171:D171)</f>
        <v>0</v>
      </c>
    </row>
    <row r="172" spans="1:5" x14ac:dyDescent="0.25">
      <c r="A172" s="16" t="s">
        <v>288</v>
      </c>
      <c r="B172" s="256">
        <v>0</v>
      </c>
      <c r="C172" s="256">
        <v>0</v>
      </c>
      <c r="D172" s="256">
        <v>0</v>
      </c>
      <c r="E172" s="25">
        <f>SUM(B172:D172)</f>
        <v>0</v>
      </c>
    </row>
    <row r="173" spans="1:5" x14ac:dyDescent="0.25">
      <c r="A173" s="20"/>
      <c r="B173" s="20"/>
      <c r="C173" s="41"/>
      <c r="D173" s="42"/>
      <c r="E173" s="16"/>
    </row>
    <row r="174" spans="1:5" x14ac:dyDescent="0.25">
      <c r="A174" s="38" t="s">
        <v>363</v>
      </c>
      <c r="B174" s="39" t="s">
        <v>364</v>
      </c>
      <c r="C174" s="40" t="s">
        <v>365</v>
      </c>
      <c r="D174" s="16"/>
      <c r="E174" s="16"/>
    </row>
    <row r="175" spans="1:5" x14ac:dyDescent="0.25">
      <c r="A175" s="20" t="s">
        <v>366</v>
      </c>
      <c r="B175" s="256">
        <v>91749142</v>
      </c>
      <c r="C175" s="256">
        <v>60268293</v>
      </c>
      <c r="D175" s="16"/>
      <c r="E175" s="16"/>
    </row>
    <row r="176" spans="1:5" x14ac:dyDescent="0.25">
      <c r="A176" s="20"/>
      <c r="B176" s="42"/>
      <c r="C176" s="41"/>
      <c r="D176" s="16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20"/>
      <c r="B179" s="20"/>
      <c r="C179" s="41"/>
      <c r="D179" s="42"/>
      <c r="E179" s="16"/>
    </row>
    <row r="180" spans="1:5" x14ac:dyDescent="0.25">
      <c r="A180" s="20"/>
      <c r="B180" s="20"/>
      <c r="C180" s="41"/>
      <c r="D180" s="42"/>
      <c r="E180" s="16"/>
    </row>
    <row r="181" spans="1:5" x14ac:dyDescent="0.25">
      <c r="A181" s="37" t="s">
        <v>367</v>
      </c>
      <c r="B181" s="30"/>
      <c r="C181" s="30"/>
      <c r="D181" s="30"/>
      <c r="E181" s="30"/>
    </row>
    <row r="182" spans="1:5" x14ac:dyDescent="0.25">
      <c r="A182" s="34" t="s">
        <v>368</v>
      </c>
      <c r="B182" s="34"/>
      <c r="C182" s="34"/>
      <c r="D182" s="34"/>
      <c r="E182" s="34"/>
    </row>
    <row r="183" spans="1:5" x14ac:dyDescent="0.25">
      <c r="A183" s="16" t="s">
        <v>369</v>
      </c>
      <c r="B183" s="35" t="s">
        <v>299</v>
      </c>
      <c r="C183" s="254">
        <v>10270452.039999999</v>
      </c>
      <c r="D183" s="16"/>
      <c r="E183" s="16"/>
    </row>
    <row r="184" spans="1:5" x14ac:dyDescent="0.25">
      <c r="A184" s="16" t="s">
        <v>370</v>
      </c>
      <c r="B184" s="35" t="s">
        <v>299</v>
      </c>
      <c r="C184" s="254">
        <v>242107.44</v>
      </c>
      <c r="D184" s="16"/>
      <c r="E184" s="16"/>
    </row>
    <row r="185" spans="1:5" x14ac:dyDescent="0.25">
      <c r="A185" s="20" t="s">
        <v>371</v>
      </c>
      <c r="B185" s="35" t="s">
        <v>299</v>
      </c>
      <c r="C185" s="254">
        <v>481409.93</v>
      </c>
      <c r="D185" s="16"/>
      <c r="E185" s="16"/>
    </row>
    <row r="186" spans="1:5" x14ac:dyDescent="0.25">
      <c r="A186" s="16" t="s">
        <v>372</v>
      </c>
      <c r="B186" s="35" t="s">
        <v>299</v>
      </c>
      <c r="C186" s="254">
        <v>20532059.030000001</v>
      </c>
      <c r="D186" s="16"/>
      <c r="E186" s="16"/>
    </row>
    <row r="187" spans="1:5" x14ac:dyDescent="0.25">
      <c r="A187" s="16" t="s">
        <v>373</v>
      </c>
      <c r="B187" s="35" t="s">
        <v>299</v>
      </c>
      <c r="C187" s="254">
        <v>120552.63</v>
      </c>
      <c r="D187" s="16"/>
      <c r="E187" s="16"/>
    </row>
    <row r="188" spans="1:5" x14ac:dyDescent="0.25">
      <c r="A188" s="16" t="s">
        <v>374</v>
      </c>
      <c r="B188" s="35" t="s">
        <v>299</v>
      </c>
      <c r="C188" s="254">
        <v>9112007.8800000008</v>
      </c>
      <c r="D188" s="16"/>
      <c r="E188" s="16"/>
    </row>
    <row r="189" spans="1:5" x14ac:dyDescent="0.25">
      <c r="A189" s="16" t="s">
        <v>375</v>
      </c>
      <c r="B189" s="35" t="s">
        <v>299</v>
      </c>
      <c r="C189" s="254">
        <v>1541578.97</v>
      </c>
      <c r="D189" s="16"/>
      <c r="E189" s="16"/>
    </row>
    <row r="190" spans="1:5" x14ac:dyDescent="0.25">
      <c r="A190" s="16" t="s">
        <v>375</v>
      </c>
      <c r="B190" s="35" t="s">
        <v>299</v>
      </c>
      <c r="C190" s="254">
        <v>848112.94</v>
      </c>
      <c r="D190" s="16"/>
      <c r="E190" s="16"/>
    </row>
    <row r="191" spans="1:5" x14ac:dyDescent="0.25">
      <c r="A191" s="16" t="s">
        <v>230</v>
      </c>
      <c r="B191" s="16"/>
      <c r="C191" s="22"/>
      <c r="D191" s="25">
        <f>SUM(C183:C190)</f>
        <v>43148280.859999992</v>
      </c>
      <c r="E191" s="16"/>
    </row>
    <row r="192" spans="1:5" x14ac:dyDescent="0.25">
      <c r="A192" s="34" t="s">
        <v>376</v>
      </c>
      <c r="B192" s="34"/>
      <c r="C192" s="34"/>
      <c r="D192" s="34"/>
      <c r="E192" s="34"/>
    </row>
    <row r="193" spans="1:5" x14ac:dyDescent="0.25">
      <c r="A193" s="16" t="s">
        <v>377</v>
      </c>
      <c r="B193" s="35" t="s">
        <v>299</v>
      </c>
      <c r="C193" s="254">
        <v>995151.83</v>
      </c>
      <c r="D193" s="16"/>
      <c r="E193" s="16"/>
    </row>
    <row r="194" spans="1:5" x14ac:dyDescent="0.25">
      <c r="A194" s="16" t="s">
        <v>378</v>
      </c>
      <c r="B194" s="35" t="s">
        <v>299</v>
      </c>
      <c r="C194" s="254">
        <v>1310368.18</v>
      </c>
      <c r="D194" s="16"/>
      <c r="E194" s="16"/>
    </row>
    <row r="195" spans="1:5" x14ac:dyDescent="0.25">
      <c r="A195" s="16" t="s">
        <v>230</v>
      </c>
      <c r="B195" s="16"/>
      <c r="C195" s="22"/>
      <c r="D195" s="25">
        <f>SUM(C193:C194)</f>
        <v>2305520.0099999998</v>
      </c>
      <c r="E195" s="16"/>
    </row>
    <row r="196" spans="1:5" x14ac:dyDescent="0.25">
      <c r="A196" s="34" t="s">
        <v>379</v>
      </c>
      <c r="B196" s="34"/>
      <c r="C196" s="34"/>
      <c r="D196" s="34"/>
      <c r="E196" s="34"/>
    </row>
    <row r="197" spans="1:5" x14ac:dyDescent="0.25">
      <c r="A197" s="16" t="s">
        <v>380</v>
      </c>
      <c r="B197" s="35" t="s">
        <v>299</v>
      </c>
      <c r="C197" s="254">
        <v>3536030.4</v>
      </c>
      <c r="D197" s="16"/>
      <c r="E197" s="16"/>
    </row>
    <row r="198" spans="1:5" x14ac:dyDescent="0.25">
      <c r="A198" s="16" t="s">
        <v>381</v>
      </c>
      <c r="B198" s="35" t="s">
        <v>299</v>
      </c>
      <c r="C198" s="254">
        <v>1135657.32</v>
      </c>
      <c r="D198" s="16"/>
      <c r="E198" s="16"/>
    </row>
    <row r="199" spans="1:5" x14ac:dyDescent="0.25">
      <c r="A199" s="16" t="s">
        <v>230</v>
      </c>
      <c r="B199" s="16"/>
      <c r="C199" s="22"/>
      <c r="D199" s="25">
        <f>SUM(C197:C198)</f>
        <v>4671687.72</v>
      </c>
      <c r="E199" s="16"/>
    </row>
    <row r="200" spans="1:5" x14ac:dyDescent="0.25">
      <c r="A200" s="34" t="s">
        <v>382</v>
      </c>
      <c r="B200" s="34"/>
      <c r="C200" s="34"/>
      <c r="D200" s="34"/>
      <c r="E200" s="34"/>
    </row>
    <row r="201" spans="1:5" x14ac:dyDescent="0.25">
      <c r="A201" s="16" t="s">
        <v>383</v>
      </c>
      <c r="B201" s="35" t="s">
        <v>299</v>
      </c>
      <c r="C201" s="254">
        <v>398984.33</v>
      </c>
      <c r="D201" s="16"/>
      <c r="E201" s="16"/>
    </row>
    <row r="202" spans="1:5" x14ac:dyDescent="0.25">
      <c r="A202" s="16" t="s">
        <v>384</v>
      </c>
      <c r="B202" s="35" t="s">
        <v>299</v>
      </c>
      <c r="C202" s="254">
        <v>12098321.32</v>
      </c>
      <c r="D202" s="16"/>
      <c r="E202" s="16"/>
    </row>
    <row r="203" spans="1:5" x14ac:dyDescent="0.25">
      <c r="A203" s="16" t="s">
        <v>159</v>
      </c>
      <c r="B203" s="35" t="s">
        <v>299</v>
      </c>
      <c r="C203" s="254">
        <v>0</v>
      </c>
      <c r="D203" s="16"/>
      <c r="E203" s="16"/>
    </row>
    <row r="204" spans="1:5" x14ac:dyDescent="0.25">
      <c r="A204" s="16" t="s">
        <v>230</v>
      </c>
      <c r="B204" s="16"/>
      <c r="C204" s="22"/>
      <c r="D204" s="25">
        <f>SUM(C201:C203)</f>
        <v>12497305.65</v>
      </c>
      <c r="E204" s="16"/>
    </row>
    <row r="205" spans="1:5" x14ac:dyDescent="0.25">
      <c r="A205" s="34" t="s">
        <v>385</v>
      </c>
      <c r="B205" s="34"/>
      <c r="C205" s="34"/>
      <c r="D205" s="34"/>
      <c r="E205" s="34"/>
    </row>
    <row r="206" spans="1:5" x14ac:dyDescent="0.25">
      <c r="A206" s="16" t="s">
        <v>386</v>
      </c>
      <c r="B206" s="35" t="s">
        <v>299</v>
      </c>
      <c r="C206" s="254">
        <v>0</v>
      </c>
      <c r="D206" s="16"/>
      <c r="E206" s="16"/>
    </row>
    <row r="207" spans="1:5" x14ac:dyDescent="0.25">
      <c r="A207" s="16" t="s">
        <v>387</v>
      </c>
      <c r="B207" s="35" t="s">
        <v>299</v>
      </c>
      <c r="C207" s="254">
        <v>20779.259999999998</v>
      </c>
      <c r="D207" s="16"/>
      <c r="E207" s="16"/>
    </row>
    <row r="208" spans="1:5" x14ac:dyDescent="0.25">
      <c r="A208" s="16" t="s">
        <v>230</v>
      </c>
      <c r="B208" s="16"/>
      <c r="C208" s="22"/>
      <c r="D208" s="25">
        <f>SUM(C206:C207)</f>
        <v>20779.259999999998</v>
      </c>
      <c r="E208" s="16"/>
    </row>
    <row r="209" spans="1:5" x14ac:dyDescent="0.25">
      <c r="A209" s="16"/>
      <c r="B209" s="16"/>
      <c r="C209" s="22"/>
      <c r="D209" s="16"/>
      <c r="E209" s="16"/>
    </row>
    <row r="210" spans="1:5" x14ac:dyDescent="0.25">
      <c r="A210" s="30" t="s">
        <v>388</v>
      </c>
      <c r="B210" s="30"/>
      <c r="C210" s="30"/>
      <c r="D210" s="30"/>
      <c r="E210" s="30"/>
    </row>
    <row r="211" spans="1:5" x14ac:dyDescent="0.25">
      <c r="A211" s="37" t="s">
        <v>389</v>
      </c>
      <c r="B211" s="30"/>
      <c r="C211" s="30"/>
      <c r="D211" s="30"/>
      <c r="E211" s="30"/>
    </row>
    <row r="212" spans="1:5" x14ac:dyDescent="0.25">
      <c r="A212" s="21"/>
      <c r="B212" s="18" t="s">
        <v>390</v>
      </c>
      <c r="C212" s="17" t="s">
        <v>391</v>
      </c>
      <c r="D212" s="18" t="s">
        <v>392</v>
      </c>
      <c r="E212" s="18" t="s">
        <v>393</v>
      </c>
    </row>
    <row r="213" spans="1:5" x14ac:dyDescent="0.25">
      <c r="A213" s="16" t="s">
        <v>394</v>
      </c>
      <c r="B213" s="256">
        <v>3428725.4700000007</v>
      </c>
      <c r="C213" s="254">
        <v>0</v>
      </c>
      <c r="D213" s="256">
        <v>0</v>
      </c>
      <c r="E213" s="25">
        <f t="shared" ref="E213:E221" si="22">SUM(B213:C213)-D213</f>
        <v>3428725.4700000007</v>
      </c>
    </row>
    <row r="214" spans="1:5" x14ac:dyDescent="0.25">
      <c r="A214" s="16" t="s">
        <v>395</v>
      </c>
      <c r="B214" s="256">
        <v>2724759.5700000003</v>
      </c>
      <c r="C214" s="254">
        <v>166127.73000000001</v>
      </c>
      <c r="D214" s="256">
        <v>0</v>
      </c>
      <c r="E214" s="25">
        <f t="shared" si="22"/>
        <v>2890887.3000000003</v>
      </c>
    </row>
    <row r="215" spans="1:5" x14ac:dyDescent="0.25">
      <c r="A215" s="16" t="s">
        <v>396</v>
      </c>
      <c r="B215" s="256">
        <v>171861814.09999996</v>
      </c>
      <c r="C215" s="254">
        <v>6142365.5199999996</v>
      </c>
      <c r="D215" s="256">
        <v>0</v>
      </c>
      <c r="E215" s="25">
        <f t="shared" si="22"/>
        <v>178004179.61999997</v>
      </c>
    </row>
    <row r="216" spans="1:5" x14ac:dyDescent="0.25">
      <c r="A216" s="16" t="s">
        <v>397</v>
      </c>
      <c r="B216" s="256">
        <v>0</v>
      </c>
      <c r="C216" s="254">
        <v>0</v>
      </c>
      <c r="D216" s="256">
        <v>0</v>
      </c>
      <c r="E216" s="25">
        <f t="shared" si="22"/>
        <v>0</v>
      </c>
    </row>
    <row r="217" spans="1:5" x14ac:dyDescent="0.25">
      <c r="A217" s="16" t="s">
        <v>398</v>
      </c>
      <c r="B217" s="256">
        <v>36130611.750000007</v>
      </c>
      <c r="C217" s="254">
        <v>3247235.27</v>
      </c>
      <c r="D217" s="256">
        <v>0</v>
      </c>
      <c r="E217" s="25">
        <f t="shared" si="22"/>
        <v>39377847.020000011</v>
      </c>
    </row>
    <row r="218" spans="1:5" x14ac:dyDescent="0.25">
      <c r="A218" s="16" t="s">
        <v>399</v>
      </c>
      <c r="B218" s="256">
        <v>75253883.5</v>
      </c>
      <c r="C218" s="254">
        <v>1391434.62</v>
      </c>
      <c r="D218" s="256">
        <v>513340</v>
      </c>
      <c r="E218" s="25">
        <f t="shared" si="22"/>
        <v>76131978.120000005</v>
      </c>
    </row>
    <row r="219" spans="1:5" x14ac:dyDescent="0.25">
      <c r="A219" s="16" t="s">
        <v>400</v>
      </c>
      <c r="B219" s="256">
        <v>0</v>
      </c>
      <c r="C219" s="254">
        <v>0</v>
      </c>
      <c r="D219" s="256">
        <v>0</v>
      </c>
      <c r="E219" s="25">
        <f t="shared" si="22"/>
        <v>0</v>
      </c>
    </row>
    <row r="220" spans="1:5" x14ac:dyDescent="0.25">
      <c r="A220" s="16" t="s">
        <v>401</v>
      </c>
      <c r="B220" s="256">
        <v>2028762.51</v>
      </c>
      <c r="C220" s="254">
        <v>52202.17</v>
      </c>
      <c r="D220" s="256">
        <v>0</v>
      </c>
      <c r="E220" s="25">
        <f t="shared" si="22"/>
        <v>2080964.68</v>
      </c>
    </row>
    <row r="221" spans="1:5" x14ac:dyDescent="0.25">
      <c r="A221" s="16" t="s">
        <v>402</v>
      </c>
      <c r="B221" s="256">
        <v>20007644.119999997</v>
      </c>
      <c r="C221" s="254">
        <v>10136066</v>
      </c>
      <c r="D221" s="256">
        <v>0</v>
      </c>
      <c r="E221" s="25">
        <f t="shared" si="22"/>
        <v>30143710.119999997</v>
      </c>
    </row>
    <row r="222" spans="1:5" x14ac:dyDescent="0.25">
      <c r="A222" s="16" t="s">
        <v>230</v>
      </c>
      <c r="B222" s="25">
        <f>SUM(B213:B221)</f>
        <v>311436201.01999998</v>
      </c>
      <c r="C222" s="224">
        <f>SUM(C213:C221)</f>
        <v>21135431.310000002</v>
      </c>
      <c r="D222" s="25">
        <f>SUM(D213:D221)</f>
        <v>513340</v>
      </c>
      <c r="E222" s="25">
        <f>SUM(E213:E221)</f>
        <v>332058292.32999998</v>
      </c>
    </row>
    <row r="223" spans="1:5" x14ac:dyDescent="0.25">
      <c r="A223" s="16"/>
      <c r="B223" s="16"/>
      <c r="C223" s="22"/>
      <c r="D223" s="16"/>
      <c r="E223" s="16"/>
    </row>
    <row r="224" spans="1:5" x14ac:dyDescent="0.25">
      <c r="A224" s="37" t="s">
        <v>403</v>
      </c>
      <c r="B224" s="37"/>
      <c r="C224" s="37"/>
      <c r="D224" s="37"/>
      <c r="E224" s="37"/>
    </row>
    <row r="225" spans="1:6" x14ac:dyDescent="0.25">
      <c r="A225" s="21"/>
      <c r="B225" s="18" t="s">
        <v>390</v>
      </c>
      <c r="C225" s="17" t="s">
        <v>391</v>
      </c>
      <c r="D225" s="18" t="s">
        <v>392</v>
      </c>
      <c r="E225" s="18" t="s">
        <v>393</v>
      </c>
    </row>
    <row r="226" spans="1:6" x14ac:dyDescent="0.25">
      <c r="A226" s="16" t="s">
        <v>394</v>
      </c>
      <c r="B226" s="42"/>
      <c r="C226" s="41"/>
      <c r="D226" s="42"/>
      <c r="E226" s="16"/>
    </row>
    <row r="227" spans="1:6" x14ac:dyDescent="0.25">
      <c r="A227" s="16" t="s">
        <v>395</v>
      </c>
      <c r="B227" s="256">
        <v>2372669.6100000003</v>
      </c>
      <c r="C227" s="254">
        <v>51647.34</v>
      </c>
      <c r="D227" s="256">
        <v>0</v>
      </c>
      <c r="E227" s="25">
        <f t="shared" ref="E227:E234" si="23">SUM(B227:C227)-D227</f>
        <v>2424316.9500000002</v>
      </c>
    </row>
    <row r="228" spans="1:6" x14ac:dyDescent="0.25">
      <c r="A228" s="16" t="s">
        <v>396</v>
      </c>
      <c r="B228" s="256">
        <v>129023723.67999998</v>
      </c>
      <c r="C228" s="254">
        <v>4899840.0999999996</v>
      </c>
      <c r="D228" s="256">
        <v>0</v>
      </c>
      <c r="E228" s="25">
        <f t="shared" si="23"/>
        <v>133923563.77999997</v>
      </c>
    </row>
    <row r="229" spans="1:6" x14ac:dyDescent="0.25">
      <c r="A229" s="16" t="s">
        <v>397</v>
      </c>
      <c r="B229" s="256">
        <v>0</v>
      </c>
      <c r="C229" s="254">
        <v>0</v>
      </c>
      <c r="D229" s="256">
        <v>0</v>
      </c>
      <c r="E229" s="25">
        <f t="shared" si="23"/>
        <v>0</v>
      </c>
    </row>
    <row r="230" spans="1:6" x14ac:dyDescent="0.25">
      <c r="A230" s="16" t="s">
        <v>398</v>
      </c>
      <c r="B230" s="256">
        <v>16606660.100000015</v>
      </c>
      <c r="C230" s="254">
        <v>1991328.1600000001</v>
      </c>
      <c r="D230" s="256">
        <v>0</v>
      </c>
      <c r="E230" s="25">
        <f t="shared" si="23"/>
        <v>18597988.260000013</v>
      </c>
    </row>
    <row r="231" spans="1:6" x14ac:dyDescent="0.25">
      <c r="A231" s="16" t="s">
        <v>399</v>
      </c>
      <c r="B231" s="256">
        <v>60778335.190000281</v>
      </c>
      <c r="C231" s="254">
        <v>3729593.94</v>
      </c>
      <c r="D231" s="256">
        <v>513182.59</v>
      </c>
      <c r="E231" s="25">
        <f t="shared" si="23"/>
        <v>63994746.540000275</v>
      </c>
    </row>
    <row r="232" spans="1:6" x14ac:dyDescent="0.25">
      <c r="A232" s="16" t="s">
        <v>400</v>
      </c>
      <c r="B232" s="256">
        <v>0</v>
      </c>
      <c r="C232" s="254">
        <v>0</v>
      </c>
      <c r="D232" s="256">
        <v>0</v>
      </c>
      <c r="E232" s="25">
        <f t="shared" si="23"/>
        <v>0</v>
      </c>
    </row>
    <row r="233" spans="1:6" x14ac:dyDescent="0.25">
      <c r="A233" s="16" t="s">
        <v>401</v>
      </c>
      <c r="B233" s="256">
        <v>1136280.46</v>
      </c>
      <c r="C233" s="254">
        <v>166012.29999999999</v>
      </c>
      <c r="D233" s="256">
        <v>0</v>
      </c>
      <c r="E233" s="25">
        <f t="shared" si="23"/>
        <v>1302292.76</v>
      </c>
    </row>
    <row r="234" spans="1:6" x14ac:dyDescent="0.25">
      <c r="A234" s="16" t="s">
        <v>402</v>
      </c>
      <c r="B234" s="256">
        <v>0</v>
      </c>
      <c r="C234" s="254">
        <v>0</v>
      </c>
      <c r="D234" s="256">
        <v>0</v>
      </c>
      <c r="E234" s="25">
        <f t="shared" si="23"/>
        <v>0</v>
      </c>
    </row>
    <row r="235" spans="1:6" x14ac:dyDescent="0.25">
      <c r="A235" s="16" t="s">
        <v>230</v>
      </c>
      <c r="B235" s="25">
        <f>SUM(B226:B234)</f>
        <v>209917669.04000029</v>
      </c>
      <c r="C235" s="224">
        <f>SUM(C226:C234)</f>
        <v>10838421.84</v>
      </c>
      <c r="D235" s="25">
        <f>SUM(D226:D234)</f>
        <v>513182.59</v>
      </c>
      <c r="E235" s="25">
        <f>SUM(E226:E234)</f>
        <v>220242908.29000026</v>
      </c>
    </row>
    <row r="236" spans="1:6" x14ac:dyDescent="0.25">
      <c r="A236" s="16"/>
      <c r="B236" s="16"/>
      <c r="C236" s="22"/>
      <c r="D236" s="16"/>
      <c r="E236" s="16"/>
      <c r="F236" s="11">
        <f>E222-E235</f>
        <v>111815384.03999972</v>
      </c>
    </row>
    <row r="237" spans="1:6" x14ac:dyDescent="0.25">
      <c r="A237" s="30" t="s">
        <v>404</v>
      </c>
      <c r="B237" s="30"/>
      <c r="C237" s="30"/>
      <c r="D237" s="30"/>
      <c r="E237" s="30"/>
    </row>
    <row r="238" spans="1:6" x14ac:dyDescent="0.25">
      <c r="A238" s="30"/>
      <c r="B238" s="316" t="s">
        <v>405</v>
      </c>
      <c r="C238" s="316"/>
      <c r="D238" s="30"/>
      <c r="E238" s="30"/>
    </row>
    <row r="239" spans="1:6" x14ac:dyDescent="0.25">
      <c r="A239" s="43" t="s">
        <v>405</v>
      </c>
      <c r="B239" s="30"/>
      <c r="C239" s="254">
        <v>7469608.75</v>
      </c>
      <c r="D239" s="32">
        <f>C239</f>
        <v>7469608.75</v>
      </c>
      <c r="E239" s="30"/>
    </row>
    <row r="240" spans="1:6" x14ac:dyDescent="0.25">
      <c r="A240" s="34" t="s">
        <v>406</v>
      </c>
      <c r="B240" s="34"/>
      <c r="C240" s="34"/>
      <c r="D240" s="34"/>
      <c r="E240" s="34"/>
    </row>
    <row r="241" spans="1:5" x14ac:dyDescent="0.25">
      <c r="A241" s="16" t="s">
        <v>407</v>
      </c>
      <c r="B241" s="35" t="s">
        <v>299</v>
      </c>
      <c r="C241" s="254">
        <v>544458746.79999995</v>
      </c>
      <c r="D241" s="16"/>
      <c r="E241" s="16"/>
    </row>
    <row r="242" spans="1:5" x14ac:dyDescent="0.25">
      <c r="A242" s="16" t="s">
        <v>408</v>
      </c>
      <c r="B242" s="35" t="s">
        <v>299</v>
      </c>
      <c r="C242" s="254">
        <v>247729443.24000001</v>
      </c>
      <c r="D242" s="16"/>
      <c r="E242" s="16"/>
    </row>
    <row r="243" spans="1:5" x14ac:dyDescent="0.25">
      <c r="A243" s="16" t="s">
        <v>409</v>
      </c>
      <c r="B243" s="35" t="s">
        <v>299</v>
      </c>
      <c r="C243" s="254">
        <v>6324187.8899999997</v>
      </c>
      <c r="D243" s="16"/>
      <c r="E243" s="16"/>
    </row>
    <row r="244" spans="1:5" x14ac:dyDescent="0.25">
      <c r="A244" s="16" t="s">
        <v>410</v>
      </c>
      <c r="B244" s="35" t="s">
        <v>299</v>
      </c>
      <c r="C244" s="254">
        <v>37349788.369999997</v>
      </c>
      <c r="D244" s="16"/>
      <c r="E244" s="16"/>
    </row>
    <row r="245" spans="1:5" x14ac:dyDescent="0.25">
      <c r="A245" s="16" t="s">
        <v>411</v>
      </c>
      <c r="B245" s="35" t="s">
        <v>299</v>
      </c>
      <c r="C245" s="254">
        <v>103511407.98999999</v>
      </c>
      <c r="D245" s="16"/>
      <c r="E245" s="16"/>
    </row>
    <row r="246" spans="1:5" x14ac:dyDescent="0.25">
      <c r="A246" s="16" t="s">
        <v>412</v>
      </c>
      <c r="B246" s="35" t="s">
        <v>299</v>
      </c>
      <c r="C246" s="254">
        <v>3687047.6</v>
      </c>
      <c r="D246" s="16"/>
      <c r="E246" s="16"/>
    </row>
    <row r="247" spans="1:5" x14ac:dyDescent="0.25">
      <c r="A247" s="16" t="s">
        <v>413</v>
      </c>
      <c r="B247" s="16"/>
      <c r="C247" s="22"/>
      <c r="D247" s="25">
        <f>SUM(C241:C246)</f>
        <v>943060621.88999999</v>
      </c>
      <c r="E247" s="16"/>
    </row>
    <row r="248" spans="1:5" x14ac:dyDescent="0.25">
      <c r="A248" s="34" t="s">
        <v>414</v>
      </c>
      <c r="B248" s="34"/>
      <c r="C248" s="34"/>
      <c r="D248" s="34"/>
      <c r="E248" s="34"/>
    </row>
    <row r="249" spans="1:5" x14ac:dyDescent="0.25">
      <c r="A249" s="21" t="s">
        <v>415</v>
      </c>
      <c r="B249" s="35" t="s">
        <v>299</v>
      </c>
      <c r="C249" s="254">
        <v>24800</v>
      </c>
      <c r="D249" s="16"/>
      <c r="E249" s="16"/>
    </row>
    <row r="250" spans="1:5" x14ac:dyDescent="0.25">
      <c r="A250" s="21"/>
      <c r="B250" s="35"/>
      <c r="C250" s="22"/>
      <c r="D250" s="16"/>
      <c r="E250" s="16"/>
    </row>
    <row r="251" spans="1:5" x14ac:dyDescent="0.25">
      <c r="A251" s="21" t="s">
        <v>416</v>
      </c>
      <c r="B251" s="35" t="s">
        <v>299</v>
      </c>
      <c r="C251" s="254">
        <v>6697494.4199999999</v>
      </c>
      <c r="D251" s="16"/>
      <c r="E251" s="16"/>
    </row>
    <row r="252" spans="1:5" x14ac:dyDescent="0.25">
      <c r="A252" s="21" t="s">
        <v>417</v>
      </c>
      <c r="B252" s="35" t="s">
        <v>299</v>
      </c>
      <c r="C252" s="254">
        <v>25185546.640000001</v>
      </c>
      <c r="D252" s="16"/>
      <c r="E252" s="16"/>
    </row>
    <row r="253" spans="1:5" x14ac:dyDescent="0.25">
      <c r="A253" s="16"/>
      <c r="B253" s="16"/>
      <c r="C253" s="22"/>
      <c r="D253" s="16"/>
      <c r="E253" s="16"/>
    </row>
    <row r="254" spans="1:5" x14ac:dyDescent="0.25">
      <c r="A254" s="21" t="s">
        <v>418</v>
      </c>
      <c r="B254" s="16"/>
      <c r="C254" s="22"/>
      <c r="D254" s="25">
        <f>SUM(C251:C253)</f>
        <v>31883041.060000002</v>
      </c>
      <c r="E254" s="16"/>
    </row>
    <row r="255" spans="1:5" x14ac:dyDescent="0.25">
      <c r="A255" s="34" t="s">
        <v>419</v>
      </c>
      <c r="B255" s="34"/>
      <c r="C255" s="34"/>
      <c r="D255" s="34"/>
      <c r="E255" s="34"/>
    </row>
    <row r="256" spans="1:5" x14ac:dyDescent="0.25">
      <c r="A256" s="16" t="s">
        <v>420</v>
      </c>
      <c r="B256" s="35" t="s">
        <v>299</v>
      </c>
      <c r="C256" s="254">
        <v>3037829.05</v>
      </c>
      <c r="D256" s="16"/>
      <c r="E256" s="16"/>
    </row>
    <row r="257" spans="1:5" x14ac:dyDescent="0.25">
      <c r="A257" s="16" t="s">
        <v>419</v>
      </c>
      <c r="B257" s="35" t="s">
        <v>299</v>
      </c>
      <c r="C257" s="254">
        <v>0</v>
      </c>
      <c r="D257" s="16"/>
      <c r="E257" s="16"/>
    </row>
    <row r="258" spans="1:5" x14ac:dyDescent="0.25">
      <c r="A258" s="16" t="s">
        <v>421</v>
      </c>
      <c r="B258" s="16"/>
      <c r="C258" s="22"/>
      <c r="D258" s="25">
        <f>SUM(C256:C257)</f>
        <v>3037829.05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 t="s">
        <v>422</v>
      </c>
      <c r="B260" s="16"/>
      <c r="C260" s="22"/>
      <c r="D260" s="25">
        <f>D239+D247+D254+D258</f>
        <v>985451100.75</v>
      </c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16"/>
      <c r="B264" s="16"/>
      <c r="C264" s="22"/>
      <c r="D264" s="16"/>
      <c r="E264" s="16"/>
    </row>
    <row r="265" spans="1:5" x14ac:dyDescent="0.25">
      <c r="A265" s="16"/>
      <c r="B265" s="16"/>
      <c r="C265" s="22"/>
      <c r="D265" s="16"/>
      <c r="E265" s="16"/>
    </row>
    <row r="266" spans="1:5" x14ac:dyDescent="0.25">
      <c r="A266" s="30" t="s">
        <v>423</v>
      </c>
      <c r="B266" s="30"/>
      <c r="C266" s="30"/>
      <c r="D266" s="30"/>
      <c r="E266" s="30"/>
    </row>
    <row r="267" spans="1:5" x14ac:dyDescent="0.25">
      <c r="A267" s="34" t="s">
        <v>424</v>
      </c>
      <c r="B267" s="34"/>
      <c r="C267" s="34"/>
      <c r="D267" s="34"/>
      <c r="E267" s="34"/>
    </row>
    <row r="268" spans="1:5" x14ac:dyDescent="0.25">
      <c r="A268" s="16" t="s">
        <v>425</v>
      </c>
      <c r="B268" s="35" t="s">
        <v>299</v>
      </c>
      <c r="C268" s="254">
        <v>0</v>
      </c>
      <c r="D268" s="16"/>
      <c r="E268" s="16"/>
    </row>
    <row r="269" spans="1:5" x14ac:dyDescent="0.25">
      <c r="A269" s="16" t="s">
        <v>426</v>
      </c>
      <c r="B269" s="35" t="s">
        <v>299</v>
      </c>
      <c r="C269" s="254">
        <v>0</v>
      </c>
      <c r="D269" s="16"/>
      <c r="E269" s="16"/>
    </row>
    <row r="270" spans="1:5" x14ac:dyDescent="0.25">
      <c r="A270" s="16" t="s">
        <v>427</v>
      </c>
      <c r="B270" s="35" t="s">
        <v>299</v>
      </c>
      <c r="C270" s="254">
        <v>195757336.89000002</v>
      </c>
      <c r="D270" s="16"/>
      <c r="E270" s="16"/>
    </row>
    <row r="271" spans="1:5" x14ac:dyDescent="0.25">
      <c r="A271" s="16" t="s">
        <v>428</v>
      </c>
      <c r="B271" s="35" t="s">
        <v>299</v>
      </c>
      <c r="C271" s="254">
        <v>151720057.9747</v>
      </c>
      <c r="D271" s="16"/>
      <c r="E271" s="16"/>
    </row>
    <row r="272" spans="1:5" x14ac:dyDescent="0.25">
      <c r="A272" s="16" t="s">
        <v>429</v>
      </c>
      <c r="B272" s="35" t="s">
        <v>299</v>
      </c>
      <c r="C272" s="254">
        <v>12302556.709999997</v>
      </c>
      <c r="D272" s="16"/>
      <c r="E272" s="16"/>
    </row>
    <row r="273" spans="1:5" x14ac:dyDescent="0.25">
      <c r="A273" s="16" t="s">
        <v>430</v>
      </c>
      <c r="B273" s="35" t="s">
        <v>299</v>
      </c>
      <c r="C273" s="254">
        <v>0</v>
      </c>
      <c r="D273" s="16"/>
      <c r="E273" s="16"/>
    </row>
    <row r="274" spans="1:5" x14ac:dyDescent="0.25">
      <c r="A274" s="16" t="s">
        <v>431</v>
      </c>
      <c r="B274" s="35" t="s">
        <v>299</v>
      </c>
      <c r="C274" s="254">
        <v>0</v>
      </c>
      <c r="D274" s="16"/>
      <c r="E274" s="16"/>
    </row>
    <row r="275" spans="1:5" x14ac:dyDescent="0.25">
      <c r="A275" s="16" t="s">
        <v>432</v>
      </c>
      <c r="B275" s="35" t="s">
        <v>299</v>
      </c>
      <c r="C275" s="254">
        <v>0</v>
      </c>
      <c r="D275" s="16"/>
      <c r="E275" s="16"/>
    </row>
    <row r="276" spans="1:5" x14ac:dyDescent="0.25">
      <c r="A276" s="16" t="s">
        <v>433</v>
      </c>
      <c r="B276" s="35" t="s">
        <v>299</v>
      </c>
      <c r="C276" s="254">
        <v>0</v>
      </c>
      <c r="D276" s="16"/>
      <c r="E276" s="16"/>
    </row>
    <row r="277" spans="1:5" x14ac:dyDescent="0.25">
      <c r="A277" s="16" t="s">
        <v>434</v>
      </c>
      <c r="B277" s="35" t="s">
        <v>299</v>
      </c>
      <c r="C277" s="254">
        <v>0</v>
      </c>
      <c r="D277" s="16"/>
      <c r="E277" s="16"/>
    </row>
    <row r="278" spans="1:5" x14ac:dyDescent="0.25">
      <c r="A278" s="16" t="s">
        <v>435</v>
      </c>
      <c r="B278" s="16"/>
      <c r="C278" s="22"/>
      <c r="D278" s="25">
        <f>SUM(C268:C270)-C271+SUM(C272:C277)</f>
        <v>56339835.625300005</v>
      </c>
      <c r="E278" s="16"/>
    </row>
    <row r="279" spans="1:5" x14ac:dyDescent="0.25">
      <c r="A279" s="34" t="s">
        <v>436</v>
      </c>
      <c r="B279" s="34"/>
      <c r="C279" s="34"/>
      <c r="D279" s="34"/>
      <c r="E279" s="34"/>
    </row>
    <row r="280" spans="1:5" x14ac:dyDescent="0.25">
      <c r="A280" s="16" t="s">
        <v>425</v>
      </c>
      <c r="B280" s="35" t="s">
        <v>299</v>
      </c>
      <c r="C280" s="254">
        <v>0</v>
      </c>
      <c r="D280" s="16"/>
      <c r="E280" s="16"/>
    </row>
    <row r="281" spans="1:5" x14ac:dyDescent="0.25">
      <c r="A281" s="16" t="s">
        <v>426</v>
      </c>
      <c r="B281" s="35" t="s">
        <v>299</v>
      </c>
      <c r="C281" s="254">
        <v>0</v>
      </c>
      <c r="D281" s="16"/>
      <c r="E281" s="16"/>
    </row>
    <row r="282" spans="1:5" x14ac:dyDescent="0.25">
      <c r="A282" s="16" t="s">
        <v>437</v>
      </c>
      <c r="B282" s="35" t="s">
        <v>299</v>
      </c>
      <c r="C282" s="254">
        <v>0</v>
      </c>
      <c r="D282" s="16"/>
      <c r="E282" s="16"/>
    </row>
    <row r="283" spans="1:5" x14ac:dyDescent="0.25">
      <c r="A283" s="16" t="s">
        <v>438</v>
      </c>
      <c r="B283" s="16"/>
      <c r="C283" s="22"/>
      <c r="D283" s="25">
        <f>SUM(C280:C282)</f>
        <v>0</v>
      </c>
      <c r="E283" s="16"/>
    </row>
    <row r="284" spans="1:5" x14ac:dyDescent="0.25">
      <c r="A284" s="34" t="s">
        <v>439</v>
      </c>
      <c r="B284" s="34"/>
      <c r="C284" s="34"/>
      <c r="D284" s="34"/>
      <c r="E284" s="34"/>
    </row>
    <row r="285" spans="1:5" x14ac:dyDescent="0.25">
      <c r="A285" s="16" t="s">
        <v>394</v>
      </c>
      <c r="B285" s="35" t="s">
        <v>299</v>
      </c>
      <c r="C285" s="254">
        <v>3428725.4700000007</v>
      </c>
      <c r="D285" s="16"/>
      <c r="E285" s="16"/>
    </row>
    <row r="286" spans="1:5" x14ac:dyDescent="0.25">
      <c r="A286" s="16" t="s">
        <v>395</v>
      </c>
      <c r="B286" s="35" t="s">
        <v>299</v>
      </c>
      <c r="C286" s="254">
        <v>2890887.3000000003</v>
      </c>
      <c r="D286" s="16"/>
      <c r="E286" s="16"/>
    </row>
    <row r="287" spans="1:5" x14ac:dyDescent="0.25">
      <c r="A287" s="16" t="s">
        <v>396</v>
      </c>
      <c r="B287" s="35" t="s">
        <v>299</v>
      </c>
      <c r="C287" s="254">
        <v>178004179.61999997</v>
      </c>
      <c r="D287" s="16"/>
      <c r="E287" s="16"/>
    </row>
    <row r="288" spans="1:5" x14ac:dyDescent="0.25">
      <c r="A288" s="16" t="s">
        <v>440</v>
      </c>
      <c r="B288" s="35" t="s">
        <v>299</v>
      </c>
      <c r="C288" s="254">
        <v>0</v>
      </c>
      <c r="D288" s="16"/>
      <c r="E288" s="16"/>
    </row>
    <row r="289" spans="1:5" x14ac:dyDescent="0.25">
      <c r="A289" s="16" t="s">
        <v>441</v>
      </c>
      <c r="B289" s="35" t="s">
        <v>299</v>
      </c>
      <c r="C289" s="254">
        <v>39377847.020000011</v>
      </c>
      <c r="D289" s="16"/>
      <c r="E289" s="16"/>
    </row>
    <row r="290" spans="1:5" x14ac:dyDescent="0.25">
      <c r="A290" s="16" t="s">
        <v>442</v>
      </c>
      <c r="B290" s="35" t="s">
        <v>299</v>
      </c>
      <c r="C290" s="254">
        <v>76131978.120000005</v>
      </c>
      <c r="D290" s="16"/>
      <c r="E290" s="16"/>
    </row>
    <row r="291" spans="1:5" x14ac:dyDescent="0.25">
      <c r="A291" s="16" t="s">
        <v>401</v>
      </c>
      <c r="B291" s="35" t="s">
        <v>299</v>
      </c>
      <c r="C291" s="254">
        <v>2080964.68</v>
      </c>
      <c r="D291" s="16"/>
      <c r="E291" s="16"/>
    </row>
    <row r="292" spans="1:5" x14ac:dyDescent="0.25">
      <c r="A292" s="16" t="s">
        <v>402</v>
      </c>
      <c r="B292" s="35" t="s">
        <v>299</v>
      </c>
      <c r="C292" s="254">
        <v>30143710.119999997</v>
      </c>
      <c r="D292" s="16"/>
      <c r="E292" s="16"/>
    </row>
    <row r="293" spans="1:5" x14ac:dyDescent="0.25">
      <c r="A293" s="16" t="s">
        <v>443</v>
      </c>
      <c r="B293" s="16"/>
      <c r="C293" s="22"/>
      <c r="D293" s="25">
        <f>SUM(C285:C292)</f>
        <v>332058292.32999998</v>
      </c>
      <c r="E293" s="16"/>
    </row>
    <row r="294" spans="1:5" x14ac:dyDescent="0.25">
      <c r="A294" s="16" t="s">
        <v>444</v>
      </c>
      <c r="B294" s="35" t="s">
        <v>299</v>
      </c>
      <c r="C294" s="254">
        <v>220242908.29000029</v>
      </c>
      <c r="D294" s="16"/>
      <c r="E294" s="16"/>
    </row>
    <row r="295" spans="1:5" x14ac:dyDescent="0.25">
      <c r="A295" s="16" t="s">
        <v>445</v>
      </c>
      <c r="B295" s="16"/>
      <c r="C295" s="22"/>
      <c r="D295" s="25">
        <f>D293-C294</f>
        <v>111815384.03999969</v>
      </c>
      <c r="E295" s="16"/>
    </row>
    <row r="296" spans="1:5" x14ac:dyDescent="0.25">
      <c r="A296" s="34" t="s">
        <v>446</v>
      </c>
      <c r="B296" s="34"/>
      <c r="C296" s="34"/>
      <c r="D296" s="34"/>
      <c r="E296" s="34"/>
    </row>
    <row r="297" spans="1:5" x14ac:dyDescent="0.25">
      <c r="A297" s="16" t="s">
        <v>447</v>
      </c>
      <c r="B297" s="35" t="s">
        <v>299</v>
      </c>
      <c r="C297" s="254">
        <v>0</v>
      </c>
      <c r="D297" s="16"/>
      <c r="E297" s="16"/>
    </row>
    <row r="298" spans="1:5" x14ac:dyDescent="0.25">
      <c r="A298" s="16" t="s">
        <v>448</v>
      </c>
      <c r="B298" s="35" t="s">
        <v>299</v>
      </c>
      <c r="C298" s="254">
        <v>0</v>
      </c>
      <c r="D298" s="16"/>
      <c r="E298" s="16"/>
    </row>
    <row r="299" spans="1:5" x14ac:dyDescent="0.25">
      <c r="A299" s="16" t="s">
        <v>449</v>
      </c>
      <c r="B299" s="35" t="s">
        <v>299</v>
      </c>
      <c r="C299" s="254">
        <v>0</v>
      </c>
      <c r="D299" s="16"/>
      <c r="E299" s="16"/>
    </row>
    <row r="300" spans="1:5" x14ac:dyDescent="0.25">
      <c r="A300" s="16" t="s">
        <v>437</v>
      </c>
      <c r="B300" s="35" t="s">
        <v>299</v>
      </c>
      <c r="C300" s="254">
        <v>6809167</v>
      </c>
      <c r="D300" s="16"/>
      <c r="E300" s="16"/>
    </row>
    <row r="301" spans="1:5" x14ac:dyDescent="0.25">
      <c r="A301" s="16" t="s">
        <v>450</v>
      </c>
      <c r="B301" s="16"/>
      <c r="C301" s="22"/>
      <c r="D301" s="25">
        <f>C297-C298+C299+C300</f>
        <v>6809167</v>
      </c>
      <c r="E301" s="16"/>
    </row>
    <row r="302" spans="1:5" x14ac:dyDescent="0.25">
      <c r="A302" s="16"/>
      <c r="B302" s="16"/>
      <c r="C302" s="22"/>
      <c r="D302" s="16"/>
      <c r="E302" s="16"/>
    </row>
    <row r="303" spans="1:5" x14ac:dyDescent="0.25">
      <c r="A303" s="34" t="s">
        <v>451</v>
      </c>
      <c r="B303" s="34"/>
      <c r="C303" s="34"/>
      <c r="D303" s="34"/>
      <c r="E303" s="34"/>
    </row>
    <row r="304" spans="1:5" x14ac:dyDescent="0.25">
      <c r="A304" s="16" t="s">
        <v>452</v>
      </c>
      <c r="B304" s="35" t="s">
        <v>299</v>
      </c>
      <c r="C304" s="254">
        <v>0</v>
      </c>
      <c r="D304" s="16"/>
      <c r="E304" s="16"/>
    </row>
    <row r="305" spans="1:6" x14ac:dyDescent="0.25">
      <c r="A305" s="16" t="s">
        <v>453</v>
      </c>
      <c r="B305" s="35" t="s">
        <v>299</v>
      </c>
      <c r="C305" s="254">
        <v>0</v>
      </c>
      <c r="D305" s="16"/>
      <c r="E305" s="16"/>
    </row>
    <row r="306" spans="1:6" x14ac:dyDescent="0.25">
      <c r="A306" s="16" t="s">
        <v>454</v>
      </c>
      <c r="B306" s="35" t="s">
        <v>299</v>
      </c>
      <c r="C306" s="254">
        <v>0</v>
      </c>
      <c r="D306" s="16"/>
      <c r="E306" s="16"/>
    </row>
    <row r="307" spans="1:6" x14ac:dyDescent="0.25">
      <c r="A307" s="16" t="s">
        <v>455</v>
      </c>
      <c r="B307" s="35" t="s">
        <v>299</v>
      </c>
      <c r="C307" s="254">
        <v>0</v>
      </c>
      <c r="D307" s="16"/>
      <c r="E307" s="16"/>
    </row>
    <row r="308" spans="1:6" x14ac:dyDescent="0.25">
      <c r="A308" s="16" t="s">
        <v>456</v>
      </c>
      <c r="B308" s="16"/>
      <c r="C308" s="22"/>
      <c r="D308" s="25">
        <f>SUM(C304:C307)</f>
        <v>0</v>
      </c>
      <c r="E308" s="16"/>
    </row>
    <row r="309" spans="1:6" x14ac:dyDescent="0.25">
      <c r="A309" s="16"/>
      <c r="B309" s="16"/>
      <c r="C309" s="22"/>
      <c r="D309" s="16"/>
      <c r="E309" s="16"/>
    </row>
    <row r="310" spans="1:6" x14ac:dyDescent="0.25">
      <c r="A310" s="16" t="s">
        <v>457</v>
      </c>
      <c r="B310" s="16"/>
      <c r="C310" s="22"/>
      <c r="D310" s="25">
        <f>D278+D283+D295+D301+D308</f>
        <v>174964386.66529971</v>
      </c>
      <c r="E310" s="16"/>
    </row>
    <row r="311" spans="1:6" x14ac:dyDescent="0.25">
      <c r="A311" s="16"/>
      <c r="B311" s="16"/>
      <c r="C311" s="22"/>
      <c r="D311" s="16"/>
      <c r="E311" s="16"/>
      <c r="F311" s="11">
        <f>D310-F310</f>
        <v>174964386.66529971</v>
      </c>
    </row>
    <row r="312" spans="1:6" x14ac:dyDescent="0.25">
      <c r="A312" s="16"/>
      <c r="B312" s="16"/>
      <c r="C312" s="22"/>
      <c r="D312" s="16"/>
      <c r="E312" s="16"/>
    </row>
    <row r="313" spans="1:6" x14ac:dyDescent="0.25">
      <c r="A313" s="16"/>
      <c r="B313" s="16"/>
      <c r="C313" s="22"/>
      <c r="D313" s="16"/>
      <c r="E313" s="16"/>
    </row>
    <row r="314" spans="1:6" x14ac:dyDescent="0.25">
      <c r="A314" s="30" t="s">
        <v>458</v>
      </c>
      <c r="B314" s="30"/>
      <c r="C314" s="30"/>
      <c r="D314" s="30"/>
      <c r="E314" s="30"/>
    </row>
    <row r="315" spans="1:6" x14ac:dyDescent="0.25">
      <c r="A315" s="34" t="s">
        <v>459</v>
      </c>
      <c r="B315" s="34"/>
      <c r="C315" s="34"/>
      <c r="D315" s="34"/>
      <c r="E315" s="34"/>
    </row>
    <row r="316" spans="1:6" x14ac:dyDescent="0.25">
      <c r="A316" s="16" t="s">
        <v>460</v>
      </c>
      <c r="B316" s="35" t="s">
        <v>299</v>
      </c>
      <c r="C316" s="254">
        <v>0</v>
      </c>
      <c r="D316" s="16"/>
      <c r="E316" s="16"/>
    </row>
    <row r="317" spans="1:6" x14ac:dyDescent="0.25">
      <c r="A317" s="16" t="s">
        <v>461</v>
      </c>
      <c r="B317" s="35" t="s">
        <v>299</v>
      </c>
      <c r="C317" s="254">
        <v>0</v>
      </c>
      <c r="D317" s="16"/>
      <c r="E317" s="16"/>
    </row>
    <row r="318" spans="1:6" x14ac:dyDescent="0.25">
      <c r="A318" s="16" t="s">
        <v>462</v>
      </c>
      <c r="B318" s="35" t="s">
        <v>299</v>
      </c>
      <c r="C318" s="254">
        <v>0</v>
      </c>
      <c r="D318" s="16"/>
      <c r="E318" s="16"/>
    </row>
    <row r="319" spans="1:6" x14ac:dyDescent="0.25">
      <c r="A319" s="16" t="s">
        <v>463</v>
      </c>
      <c r="B319" s="35" t="s">
        <v>299</v>
      </c>
      <c r="C319" s="254">
        <v>0</v>
      </c>
      <c r="D319" s="16"/>
      <c r="E319" s="16"/>
    </row>
    <row r="320" spans="1:6" x14ac:dyDescent="0.25">
      <c r="A320" s="16" t="s">
        <v>464</v>
      </c>
      <c r="B320" s="35" t="s">
        <v>299</v>
      </c>
      <c r="C320" s="254">
        <v>0</v>
      </c>
      <c r="D320" s="16"/>
      <c r="E320" s="16"/>
    </row>
    <row r="321" spans="1:5" x14ac:dyDescent="0.25">
      <c r="A321" s="16" t="s">
        <v>465</v>
      </c>
      <c r="B321" s="35" t="s">
        <v>299</v>
      </c>
      <c r="C321" s="254">
        <v>382344.8899999999</v>
      </c>
      <c r="D321" s="16"/>
      <c r="E321" s="16"/>
    </row>
    <row r="322" spans="1:5" x14ac:dyDescent="0.25">
      <c r="A322" s="16" t="s">
        <v>466</v>
      </c>
      <c r="B322" s="35" t="s">
        <v>299</v>
      </c>
      <c r="C322" s="254">
        <v>0</v>
      </c>
      <c r="D322" s="16"/>
      <c r="E322" s="16"/>
    </row>
    <row r="323" spans="1:5" x14ac:dyDescent="0.25">
      <c r="A323" s="16" t="s">
        <v>467</v>
      </c>
      <c r="B323" s="35" t="s">
        <v>299</v>
      </c>
      <c r="C323" s="254">
        <v>0</v>
      </c>
      <c r="D323" s="16"/>
      <c r="E323" s="16"/>
    </row>
    <row r="324" spans="1:5" x14ac:dyDescent="0.25">
      <c r="A324" s="16" t="s">
        <v>468</v>
      </c>
      <c r="B324" s="35" t="s">
        <v>299</v>
      </c>
      <c r="C324" s="254">
        <v>0</v>
      </c>
      <c r="D324" s="16"/>
      <c r="E324" s="16"/>
    </row>
    <row r="325" spans="1:5" x14ac:dyDescent="0.25">
      <c r="A325" s="16" t="s">
        <v>469</v>
      </c>
      <c r="B325" s="35" t="s">
        <v>299</v>
      </c>
      <c r="C325" s="254">
        <v>0</v>
      </c>
      <c r="D325" s="16"/>
      <c r="E325" s="16"/>
    </row>
    <row r="326" spans="1:5" x14ac:dyDescent="0.25">
      <c r="A326" s="16" t="s">
        <v>470</v>
      </c>
      <c r="B326" s="16"/>
      <c r="C326" s="22"/>
      <c r="D326" s="25">
        <f>SUM(C316:C325)</f>
        <v>382344.8899999999</v>
      </c>
      <c r="E326" s="16"/>
    </row>
    <row r="327" spans="1:5" x14ac:dyDescent="0.25">
      <c r="A327" s="34" t="s">
        <v>471</v>
      </c>
      <c r="B327" s="34"/>
      <c r="C327" s="34"/>
      <c r="D327" s="34"/>
      <c r="E327" s="34"/>
    </row>
    <row r="328" spans="1:5" x14ac:dyDescent="0.25">
      <c r="A328" s="16" t="s">
        <v>472</v>
      </c>
      <c r="B328" s="35" t="s">
        <v>299</v>
      </c>
      <c r="C328" s="254">
        <v>0</v>
      </c>
      <c r="D328" s="16"/>
      <c r="E328" s="16"/>
    </row>
    <row r="329" spans="1:5" x14ac:dyDescent="0.25">
      <c r="A329" s="16" t="s">
        <v>473</v>
      </c>
      <c r="B329" s="35" t="s">
        <v>299</v>
      </c>
      <c r="C329" s="254">
        <v>0</v>
      </c>
      <c r="D329" s="16"/>
      <c r="E329" s="16"/>
    </row>
    <row r="330" spans="1:5" x14ac:dyDescent="0.25">
      <c r="A330" s="16" t="s">
        <v>474</v>
      </c>
      <c r="B330" s="35" t="s">
        <v>299</v>
      </c>
      <c r="C330" s="254">
        <v>0</v>
      </c>
      <c r="D330" s="16"/>
      <c r="E330" s="16"/>
    </row>
    <row r="331" spans="1:5" x14ac:dyDescent="0.25">
      <c r="A331" s="16" t="s">
        <v>475</v>
      </c>
      <c r="B331" s="16"/>
      <c r="C331" s="22"/>
      <c r="D331" s="25">
        <f>SUM(C328:C330)</f>
        <v>0</v>
      </c>
      <c r="E331" s="16"/>
    </row>
    <row r="332" spans="1:5" x14ac:dyDescent="0.25">
      <c r="A332" s="34" t="s">
        <v>476</v>
      </c>
      <c r="B332" s="34"/>
      <c r="C332" s="34"/>
      <c r="D332" s="34"/>
      <c r="E332" s="34"/>
    </row>
    <row r="333" spans="1:5" x14ac:dyDescent="0.25">
      <c r="A333" s="16" t="s">
        <v>477</v>
      </c>
      <c r="B333" s="35" t="s">
        <v>299</v>
      </c>
      <c r="C333" s="254">
        <v>0</v>
      </c>
      <c r="D333" s="16"/>
      <c r="E333" s="16"/>
    </row>
    <row r="334" spans="1:5" x14ac:dyDescent="0.25">
      <c r="A334" s="16" t="s">
        <v>478</v>
      </c>
      <c r="B334" s="35" t="s">
        <v>299</v>
      </c>
      <c r="C334" s="254">
        <v>0</v>
      </c>
      <c r="D334" s="16"/>
      <c r="E334" s="16"/>
    </row>
    <row r="335" spans="1:5" x14ac:dyDescent="0.25">
      <c r="A335" s="16" t="s">
        <v>479</v>
      </c>
      <c r="B335" s="35" t="s">
        <v>299</v>
      </c>
      <c r="C335" s="254">
        <v>0</v>
      </c>
      <c r="D335" s="16"/>
      <c r="E335" s="16"/>
    </row>
    <row r="336" spans="1:5" x14ac:dyDescent="0.25">
      <c r="A336" s="21" t="s">
        <v>480</v>
      </c>
      <c r="B336" s="35" t="s">
        <v>299</v>
      </c>
      <c r="C336" s="254">
        <v>0</v>
      </c>
      <c r="D336" s="16"/>
      <c r="E336" s="16"/>
    </row>
    <row r="337" spans="1:5" x14ac:dyDescent="0.25">
      <c r="A337" s="16" t="s">
        <v>481</v>
      </c>
      <c r="B337" s="35" t="s">
        <v>299</v>
      </c>
      <c r="C337" s="254">
        <v>0</v>
      </c>
      <c r="D337" s="16"/>
      <c r="E337" s="16"/>
    </row>
    <row r="338" spans="1:5" x14ac:dyDescent="0.25">
      <c r="A338" s="21" t="s">
        <v>482</v>
      </c>
      <c r="B338" s="35" t="s">
        <v>299</v>
      </c>
      <c r="C338" s="254">
        <v>0</v>
      </c>
      <c r="D338" s="16"/>
      <c r="E338" s="16"/>
    </row>
    <row r="339" spans="1:5" x14ac:dyDescent="0.25">
      <c r="A339" s="21" t="s">
        <v>483</v>
      </c>
      <c r="B339" s="35" t="s">
        <v>299</v>
      </c>
      <c r="C339" s="275">
        <v>0</v>
      </c>
      <c r="D339" s="16"/>
      <c r="E339" s="16"/>
    </row>
    <row r="340" spans="1:5" x14ac:dyDescent="0.25">
      <c r="A340" s="16" t="s">
        <v>484</v>
      </c>
      <c r="B340" s="35" t="s">
        <v>299</v>
      </c>
      <c r="C340" s="254">
        <v>0</v>
      </c>
      <c r="D340" s="16"/>
      <c r="E340" s="16"/>
    </row>
    <row r="341" spans="1:5" x14ac:dyDescent="0.25">
      <c r="A341" s="16" t="s">
        <v>230</v>
      </c>
      <c r="B341" s="16"/>
      <c r="C341" s="22"/>
      <c r="D341" s="25">
        <f>SUM(C333:C340)</f>
        <v>0</v>
      </c>
      <c r="E341" s="16"/>
    </row>
    <row r="342" spans="1:5" x14ac:dyDescent="0.25">
      <c r="A342" s="16" t="s">
        <v>485</v>
      </c>
      <c r="B342" s="16"/>
      <c r="C342" s="22"/>
      <c r="D342" s="25">
        <f>C325</f>
        <v>0</v>
      </c>
      <c r="E342" s="16"/>
    </row>
    <row r="343" spans="1:5" x14ac:dyDescent="0.25">
      <c r="A343" s="16" t="s">
        <v>486</v>
      </c>
      <c r="B343" s="16"/>
      <c r="C343" s="22"/>
      <c r="D343" s="25">
        <f>D341-D342</f>
        <v>0</v>
      </c>
      <c r="E343" s="16"/>
    </row>
    <row r="344" spans="1:5" x14ac:dyDescent="0.25">
      <c r="A344" s="16"/>
      <c r="B344" s="16"/>
      <c r="C344" s="22"/>
      <c r="D344" s="16"/>
      <c r="E344" s="16"/>
    </row>
    <row r="345" spans="1:5" x14ac:dyDescent="0.25">
      <c r="A345" s="16" t="s">
        <v>487</v>
      </c>
      <c r="B345" s="35" t="s">
        <v>299</v>
      </c>
      <c r="C345" s="255">
        <v>174582041.77529973</v>
      </c>
      <c r="D345" s="16"/>
      <c r="E345" s="16"/>
    </row>
    <row r="346" spans="1:5" x14ac:dyDescent="0.25">
      <c r="A346" s="16"/>
      <c r="B346" s="35"/>
      <c r="C346" s="44"/>
      <c r="D346" s="16"/>
      <c r="E346" s="16"/>
    </row>
    <row r="347" spans="1:5" x14ac:dyDescent="0.25">
      <c r="A347" s="16" t="s">
        <v>488</v>
      </c>
      <c r="B347" s="35" t="s">
        <v>299</v>
      </c>
      <c r="C347" s="255">
        <v>0</v>
      </c>
      <c r="D347" s="16"/>
      <c r="E347" s="16"/>
    </row>
    <row r="348" spans="1:5" x14ac:dyDescent="0.25">
      <c r="A348" s="16" t="s">
        <v>489</v>
      </c>
      <c r="B348" s="35" t="s">
        <v>299</v>
      </c>
      <c r="C348" s="255">
        <v>0</v>
      </c>
      <c r="D348" s="16"/>
      <c r="E348" s="16"/>
    </row>
    <row r="349" spans="1:5" x14ac:dyDescent="0.25">
      <c r="A349" s="16" t="s">
        <v>490</v>
      </c>
      <c r="B349" s="35" t="s">
        <v>299</v>
      </c>
      <c r="C349" s="255">
        <v>0</v>
      </c>
      <c r="D349" s="16"/>
      <c r="E349" s="16"/>
    </row>
    <row r="350" spans="1:5" x14ac:dyDescent="0.25">
      <c r="A350" s="16" t="s">
        <v>491</v>
      </c>
      <c r="B350" s="35" t="s">
        <v>299</v>
      </c>
      <c r="C350" s="255">
        <v>0</v>
      </c>
      <c r="D350" s="16"/>
      <c r="E350" s="16"/>
    </row>
    <row r="351" spans="1:5" x14ac:dyDescent="0.25">
      <c r="A351" s="16" t="s">
        <v>492</v>
      </c>
      <c r="B351" s="35" t="s">
        <v>299</v>
      </c>
      <c r="C351" s="255">
        <v>0</v>
      </c>
      <c r="D351" s="16"/>
      <c r="E351" s="16"/>
    </row>
    <row r="352" spans="1:5" x14ac:dyDescent="0.25">
      <c r="A352" s="16" t="s">
        <v>493</v>
      </c>
      <c r="B352" s="16"/>
      <c r="C352" s="22"/>
      <c r="D352" s="25">
        <f>D326+D331+D343+C345+C349+C350</f>
        <v>174964386.66529971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 t="s">
        <v>494</v>
      </c>
      <c r="B354" s="16"/>
      <c r="C354" s="22"/>
      <c r="D354" s="25">
        <f>D310</f>
        <v>174964386.66529971</v>
      </c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16"/>
      <c r="B356" s="16"/>
      <c r="C356" s="22"/>
      <c r="D356" s="16"/>
      <c r="E356" s="16"/>
    </row>
    <row r="357" spans="1:5" x14ac:dyDescent="0.25">
      <c r="A357" s="16"/>
      <c r="B357" s="16"/>
      <c r="C357" s="22"/>
      <c r="D357" s="16"/>
      <c r="E357" s="16"/>
    </row>
    <row r="358" spans="1:5" x14ac:dyDescent="0.25">
      <c r="A358" s="30" t="s">
        <v>495</v>
      </c>
      <c r="B358" s="30"/>
      <c r="C358" s="30"/>
      <c r="D358" s="30"/>
      <c r="E358" s="30"/>
    </row>
    <row r="359" spans="1:5" x14ac:dyDescent="0.25">
      <c r="A359" s="34" t="s">
        <v>496</v>
      </c>
      <c r="B359" s="34"/>
      <c r="C359" s="34"/>
      <c r="D359" s="34"/>
      <c r="E359" s="34"/>
    </row>
    <row r="360" spans="1:5" x14ac:dyDescent="0.25">
      <c r="A360" s="16" t="s">
        <v>497</v>
      </c>
      <c r="B360" s="35" t="s">
        <v>299</v>
      </c>
      <c r="C360" s="255">
        <v>457617744.35000002</v>
      </c>
      <c r="D360" s="16"/>
      <c r="E360" s="16"/>
    </row>
    <row r="361" spans="1:5" x14ac:dyDescent="0.25">
      <c r="A361" s="16" t="s">
        <v>498</v>
      </c>
      <c r="B361" s="35" t="s">
        <v>299</v>
      </c>
      <c r="C361" s="255">
        <v>895764148.69000006</v>
      </c>
      <c r="D361" s="16"/>
      <c r="E361" s="16"/>
    </row>
    <row r="362" spans="1:5" x14ac:dyDescent="0.25">
      <c r="A362" s="16" t="s">
        <v>499</v>
      </c>
      <c r="B362" s="16"/>
      <c r="C362" s="22"/>
      <c r="D362" s="25">
        <f>SUM(C360:C361)</f>
        <v>1353381893.04</v>
      </c>
      <c r="E362" s="16"/>
    </row>
    <row r="363" spans="1:5" x14ac:dyDescent="0.25">
      <c r="A363" s="34" t="s">
        <v>500</v>
      </c>
      <c r="B363" s="34"/>
      <c r="C363" s="34"/>
      <c r="D363" s="34"/>
      <c r="E363" s="34"/>
    </row>
    <row r="364" spans="1:5" x14ac:dyDescent="0.25">
      <c r="A364" s="16" t="s">
        <v>405</v>
      </c>
      <c r="B364" s="34"/>
      <c r="C364" s="254">
        <v>7469608.75</v>
      </c>
      <c r="D364" s="16"/>
      <c r="E364" s="34"/>
    </row>
    <row r="365" spans="1:5" x14ac:dyDescent="0.25">
      <c r="A365" s="16" t="s">
        <v>501</v>
      </c>
      <c r="B365" s="35" t="s">
        <v>299</v>
      </c>
      <c r="C365" s="254">
        <v>943060621.88999999</v>
      </c>
      <c r="D365" s="16"/>
      <c r="E365" s="16"/>
    </row>
    <row r="366" spans="1:5" x14ac:dyDescent="0.25">
      <c r="A366" s="16" t="s">
        <v>502</v>
      </c>
      <c r="B366" s="35" t="s">
        <v>299</v>
      </c>
      <c r="C366" s="254">
        <v>31883041.060000002</v>
      </c>
      <c r="D366" s="16"/>
      <c r="E366" s="16"/>
    </row>
    <row r="367" spans="1:5" x14ac:dyDescent="0.25">
      <c r="A367" s="16" t="s">
        <v>503</v>
      </c>
      <c r="B367" s="35" t="s">
        <v>299</v>
      </c>
      <c r="C367" s="254">
        <v>3037829.05</v>
      </c>
      <c r="D367" s="16"/>
      <c r="E367" s="16"/>
    </row>
    <row r="368" spans="1:5" x14ac:dyDescent="0.25">
      <c r="A368" s="16" t="s">
        <v>422</v>
      </c>
      <c r="B368" s="16"/>
      <c r="C368" s="22"/>
      <c r="D368" s="25">
        <f>SUM(C364:C367)</f>
        <v>985451100.75</v>
      </c>
      <c r="E368" s="16"/>
    </row>
    <row r="369" spans="1:6" x14ac:dyDescent="0.25">
      <c r="A369" s="16" t="s">
        <v>504</v>
      </c>
      <c r="B369" s="16"/>
      <c r="C369" s="22"/>
      <c r="D369" s="25">
        <f>D362-D368</f>
        <v>367930792.28999996</v>
      </c>
      <c r="E369" s="16"/>
    </row>
    <row r="370" spans="1:6" x14ac:dyDescent="0.25">
      <c r="A370" s="45" t="s">
        <v>505</v>
      </c>
      <c r="B370" s="34"/>
      <c r="C370" s="34"/>
      <c r="D370" s="34"/>
      <c r="E370" s="34"/>
    </row>
    <row r="371" spans="1:6" x14ac:dyDescent="0.25">
      <c r="A371" s="25" t="s">
        <v>506</v>
      </c>
      <c r="B371" s="16"/>
      <c r="C371" s="16"/>
      <c r="D371" s="16"/>
      <c r="E371" s="16"/>
    </row>
    <row r="372" spans="1:6" x14ac:dyDescent="0.25">
      <c r="A372" s="46" t="s">
        <v>507</v>
      </c>
      <c r="B372" s="32" t="s">
        <v>299</v>
      </c>
      <c r="C372" s="254">
        <v>721963.35000000009</v>
      </c>
      <c r="D372" s="25">
        <v>0</v>
      </c>
      <c r="E372" s="25"/>
    </row>
    <row r="373" spans="1:6" x14ac:dyDescent="0.25">
      <c r="A373" s="46" t="s">
        <v>508</v>
      </c>
      <c r="B373" s="32" t="s">
        <v>299</v>
      </c>
      <c r="C373" s="254">
        <v>187.66</v>
      </c>
      <c r="D373" s="25">
        <v>0</v>
      </c>
      <c r="E373" s="25"/>
    </row>
    <row r="374" spans="1:6" x14ac:dyDescent="0.25">
      <c r="A374" s="46" t="s">
        <v>509</v>
      </c>
      <c r="B374" s="32" t="s">
        <v>299</v>
      </c>
      <c r="C374" s="254">
        <v>0</v>
      </c>
      <c r="D374" s="25">
        <v>0</v>
      </c>
      <c r="E374" s="25"/>
    </row>
    <row r="375" spans="1:6" x14ac:dyDescent="0.25">
      <c r="A375" s="46" t="s">
        <v>510</v>
      </c>
      <c r="B375" s="32" t="s">
        <v>299</v>
      </c>
      <c r="C375" s="254">
        <v>0</v>
      </c>
      <c r="D375" s="25">
        <v>0</v>
      </c>
      <c r="E375" s="25"/>
    </row>
    <row r="376" spans="1:6" x14ac:dyDescent="0.25">
      <c r="A376" s="46" t="s">
        <v>511</v>
      </c>
      <c r="B376" s="32" t="s">
        <v>299</v>
      </c>
      <c r="C376" s="254">
        <v>5886648.9299999997</v>
      </c>
      <c r="D376" s="25">
        <v>0</v>
      </c>
      <c r="E376" s="25"/>
    </row>
    <row r="377" spans="1:6" x14ac:dyDescent="0.25">
      <c r="A377" s="46" t="s">
        <v>512</v>
      </c>
      <c r="B377" s="32" t="s">
        <v>299</v>
      </c>
      <c r="C377" s="254">
        <v>0</v>
      </c>
      <c r="D377" s="25">
        <v>0</v>
      </c>
      <c r="E377" s="25"/>
    </row>
    <row r="378" spans="1:6" x14ac:dyDescent="0.25">
      <c r="A378" s="46" t="s">
        <v>513</v>
      </c>
      <c r="B378" s="32" t="s">
        <v>299</v>
      </c>
      <c r="C378" s="254">
        <v>1168154.5900000001</v>
      </c>
      <c r="D378" s="25">
        <v>0</v>
      </c>
      <c r="E378" s="25"/>
    </row>
    <row r="379" spans="1:6" x14ac:dyDescent="0.25">
      <c r="A379" s="46" t="s">
        <v>514</v>
      </c>
      <c r="B379" s="32" t="s">
        <v>299</v>
      </c>
      <c r="C379" s="254">
        <v>0</v>
      </c>
      <c r="D379" s="25">
        <v>0</v>
      </c>
      <c r="E379" s="25"/>
    </row>
    <row r="380" spans="1:6" x14ac:dyDescent="0.25">
      <c r="A380" s="46" t="s">
        <v>515</v>
      </c>
      <c r="B380" s="32" t="s">
        <v>299</v>
      </c>
      <c r="C380" s="254">
        <v>369416.92</v>
      </c>
      <c r="D380" s="25">
        <v>0</v>
      </c>
      <c r="E380" s="25"/>
    </row>
    <row r="381" spans="1:6" x14ac:dyDescent="0.25">
      <c r="A381" s="46" t="s">
        <v>516</v>
      </c>
      <c r="B381" s="32" t="s">
        <v>299</v>
      </c>
      <c r="C381" s="254">
        <v>1194535.3</v>
      </c>
      <c r="D381" s="25">
        <v>0</v>
      </c>
      <c r="E381" s="25"/>
    </row>
    <row r="382" spans="1:6" x14ac:dyDescent="0.25">
      <c r="A382" s="46" t="s">
        <v>517</v>
      </c>
      <c r="B382" s="32" t="s">
        <v>299</v>
      </c>
      <c r="C382" s="258">
        <v>652351.41</v>
      </c>
      <c r="D382" s="25">
        <v>0</v>
      </c>
      <c r="E382" s="204" t="str">
        <f>IF(OR(C382&gt;999999,C382/(D362+D385)&gt;0.01),"Additional Classification Necessary - See Responses-2 Tab","")</f>
        <v/>
      </c>
      <c r="F382" s="47"/>
    </row>
    <row r="383" spans="1:6" x14ac:dyDescent="0.25">
      <c r="A383" s="48" t="s">
        <v>518</v>
      </c>
      <c r="B383" s="35"/>
      <c r="C383" s="35"/>
      <c r="D383" s="25">
        <f>SUM(C372:C382)</f>
        <v>9993258.1600000001</v>
      </c>
      <c r="E383" s="25"/>
      <c r="F383" s="47"/>
    </row>
    <row r="384" spans="1:6" x14ac:dyDescent="0.25">
      <c r="A384" s="43" t="s">
        <v>519</v>
      </c>
      <c r="B384" s="35" t="s">
        <v>299</v>
      </c>
      <c r="C384" s="254">
        <v>0</v>
      </c>
      <c r="D384" s="25">
        <v>0</v>
      </c>
      <c r="E384" s="16"/>
    </row>
    <row r="385" spans="1:5" x14ac:dyDescent="0.25">
      <c r="A385" s="16" t="s">
        <v>520</v>
      </c>
      <c r="B385" s="16"/>
      <c r="C385" s="22"/>
      <c r="D385" s="25">
        <f>D383+C384</f>
        <v>9993258.1600000001</v>
      </c>
      <c r="E385" s="16"/>
    </row>
    <row r="386" spans="1:5" x14ac:dyDescent="0.25">
      <c r="A386" s="16" t="s">
        <v>521</v>
      </c>
      <c r="B386" s="16"/>
      <c r="C386" s="22"/>
      <c r="D386" s="25">
        <f>D369+D385</f>
        <v>377924050.44999999</v>
      </c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16"/>
      <c r="B388" s="16"/>
      <c r="C388" s="22"/>
      <c r="D388" s="16"/>
      <c r="E388" s="16"/>
    </row>
    <row r="389" spans="1:5" x14ac:dyDescent="0.25">
      <c r="A389" s="16"/>
      <c r="B389" s="16"/>
      <c r="C389" s="22"/>
      <c r="D389" s="16"/>
      <c r="E389" s="16"/>
    </row>
    <row r="390" spans="1:5" x14ac:dyDescent="0.25">
      <c r="A390" s="34" t="s">
        <v>522</v>
      </c>
      <c r="B390" s="34"/>
      <c r="C390" s="34"/>
      <c r="D390" s="34"/>
      <c r="E390" s="34"/>
    </row>
    <row r="391" spans="1:5" x14ac:dyDescent="0.25">
      <c r="A391" s="16" t="s">
        <v>523</v>
      </c>
      <c r="B391" s="35" t="s">
        <v>299</v>
      </c>
      <c r="C391" s="254">
        <v>154888609</v>
      </c>
      <c r="D391" s="16"/>
      <c r="E391" s="16"/>
    </row>
    <row r="392" spans="1:5" x14ac:dyDescent="0.25">
      <c r="A392" s="16" t="s">
        <v>11</v>
      </c>
      <c r="B392" s="35" t="s">
        <v>299</v>
      </c>
      <c r="C392" s="254">
        <v>43148280.859999999</v>
      </c>
      <c r="D392" s="16"/>
      <c r="E392" s="16"/>
    </row>
    <row r="393" spans="1:5" x14ac:dyDescent="0.25">
      <c r="A393" s="16" t="s">
        <v>264</v>
      </c>
      <c r="B393" s="35" t="s">
        <v>299</v>
      </c>
      <c r="C393" s="254">
        <v>7037039.8300000001</v>
      </c>
      <c r="D393" s="16"/>
      <c r="E393" s="16"/>
    </row>
    <row r="394" spans="1:5" x14ac:dyDescent="0.25">
      <c r="A394" s="16" t="s">
        <v>524</v>
      </c>
      <c r="B394" s="35" t="s">
        <v>299</v>
      </c>
      <c r="C394" s="254">
        <v>50226050.979999997</v>
      </c>
      <c r="D394" s="16"/>
      <c r="E394" s="16"/>
    </row>
    <row r="395" spans="1:5" x14ac:dyDescent="0.25">
      <c r="A395" s="16" t="s">
        <v>525</v>
      </c>
      <c r="B395" s="35" t="s">
        <v>299</v>
      </c>
      <c r="C395" s="254">
        <v>3132915.72</v>
      </c>
      <c r="D395" s="16"/>
      <c r="E395" s="16"/>
    </row>
    <row r="396" spans="1:5" x14ac:dyDescent="0.25">
      <c r="A396" s="16" t="s">
        <v>526</v>
      </c>
      <c r="B396" s="35" t="s">
        <v>299</v>
      </c>
      <c r="C396" s="254">
        <v>9156062.7200000007</v>
      </c>
      <c r="D396" s="16"/>
      <c r="E396" s="16"/>
    </row>
    <row r="397" spans="1:5" x14ac:dyDescent="0.25">
      <c r="A397" s="16" t="s">
        <v>16</v>
      </c>
      <c r="B397" s="35" t="s">
        <v>299</v>
      </c>
      <c r="C397" s="254">
        <v>20542900.780000001</v>
      </c>
      <c r="D397" s="16"/>
      <c r="E397" s="16"/>
    </row>
    <row r="398" spans="1:5" x14ac:dyDescent="0.25">
      <c r="A398" s="16" t="s">
        <v>527</v>
      </c>
      <c r="B398" s="35" t="s">
        <v>299</v>
      </c>
      <c r="C398" s="254">
        <v>2305520.0099999998</v>
      </c>
      <c r="D398" s="16"/>
      <c r="E398" s="16"/>
    </row>
    <row r="399" spans="1:5" x14ac:dyDescent="0.25">
      <c r="A399" s="16" t="s">
        <v>528</v>
      </c>
      <c r="B399" s="35" t="s">
        <v>299</v>
      </c>
      <c r="C399" s="254">
        <v>4671687.72</v>
      </c>
      <c r="D399" s="16"/>
      <c r="E399" s="16"/>
    </row>
    <row r="400" spans="1:5" x14ac:dyDescent="0.25">
      <c r="A400" s="16" t="s">
        <v>529</v>
      </c>
      <c r="B400" s="35" t="s">
        <v>299</v>
      </c>
      <c r="C400" s="254">
        <v>12489564.48</v>
      </c>
      <c r="D400" s="16"/>
      <c r="E400" s="16"/>
    </row>
    <row r="401" spans="1:9" x14ac:dyDescent="0.25">
      <c r="A401" s="16" t="s">
        <v>530</v>
      </c>
      <c r="B401" s="35" t="s">
        <v>299</v>
      </c>
      <c r="C401" s="254">
        <v>20779.259999999998</v>
      </c>
      <c r="D401" s="16"/>
      <c r="E401" s="16"/>
    </row>
    <row r="402" spans="1:9" x14ac:dyDescent="0.25">
      <c r="A402" s="25" t="s">
        <v>531</v>
      </c>
      <c r="B402" s="16"/>
      <c r="C402" s="16"/>
      <c r="D402" s="16"/>
      <c r="E402" s="16"/>
    </row>
    <row r="403" spans="1:9" x14ac:dyDescent="0.25">
      <c r="A403" s="26" t="s">
        <v>270</v>
      </c>
      <c r="B403" s="32" t="s">
        <v>299</v>
      </c>
      <c r="C403" s="254">
        <v>1303025.23</v>
      </c>
      <c r="D403" s="25">
        <v>0</v>
      </c>
      <c r="E403" s="25"/>
    </row>
    <row r="404" spans="1:9" x14ac:dyDescent="0.25">
      <c r="A404" s="26" t="s">
        <v>271</v>
      </c>
      <c r="B404" s="32" t="s">
        <v>299</v>
      </c>
      <c r="C404" s="254">
        <v>5985385.5499999998</v>
      </c>
      <c r="D404" s="25">
        <v>0</v>
      </c>
      <c r="E404" s="25"/>
    </row>
    <row r="405" spans="1:9" x14ac:dyDescent="0.25">
      <c r="A405" s="26" t="s">
        <v>532</v>
      </c>
      <c r="B405" s="32" t="s">
        <v>299</v>
      </c>
      <c r="C405" s="254">
        <v>11822.84</v>
      </c>
      <c r="D405" s="25">
        <v>0</v>
      </c>
      <c r="E405" s="25"/>
    </row>
    <row r="406" spans="1:9" x14ac:dyDescent="0.25">
      <c r="A406" s="26" t="s">
        <v>273</v>
      </c>
      <c r="B406" s="32" t="s">
        <v>299</v>
      </c>
      <c r="C406" s="254">
        <v>0</v>
      </c>
      <c r="D406" s="25">
        <v>0</v>
      </c>
      <c r="E406" s="25"/>
    </row>
    <row r="407" spans="1:9" x14ac:dyDescent="0.25">
      <c r="A407" s="26" t="s">
        <v>274</v>
      </c>
      <c r="B407" s="32" t="s">
        <v>299</v>
      </c>
      <c r="C407" s="254">
        <v>692835.87</v>
      </c>
      <c r="D407" s="25">
        <v>0</v>
      </c>
      <c r="E407" s="25"/>
    </row>
    <row r="408" spans="1:9" x14ac:dyDescent="0.25">
      <c r="A408" s="26" t="s">
        <v>275</v>
      </c>
      <c r="B408" s="32" t="s">
        <v>299</v>
      </c>
      <c r="C408" s="254">
        <v>0</v>
      </c>
      <c r="D408" s="25">
        <v>0</v>
      </c>
      <c r="E408" s="25"/>
    </row>
    <row r="409" spans="1:9" x14ac:dyDescent="0.25">
      <c r="A409" s="26" t="s">
        <v>276</v>
      </c>
      <c r="B409" s="32" t="s">
        <v>299</v>
      </c>
      <c r="C409" s="254">
        <v>4980313</v>
      </c>
      <c r="D409" s="25">
        <v>0</v>
      </c>
      <c r="E409" s="25"/>
    </row>
    <row r="410" spans="1:9" x14ac:dyDescent="0.25">
      <c r="A410" s="26" t="s">
        <v>277</v>
      </c>
      <c r="B410" s="32" t="s">
        <v>299</v>
      </c>
      <c r="C410" s="254">
        <v>1899106.35</v>
      </c>
      <c r="D410" s="25">
        <v>0</v>
      </c>
      <c r="E410" s="25"/>
    </row>
    <row r="411" spans="1:9" x14ac:dyDescent="0.25">
      <c r="A411" s="26" t="s">
        <v>278</v>
      </c>
      <c r="B411" s="32" t="s">
        <v>299</v>
      </c>
      <c r="C411" s="254">
        <v>39655446.769999996</v>
      </c>
      <c r="D411" s="25">
        <v>0</v>
      </c>
      <c r="E411" s="25"/>
    </row>
    <row r="412" spans="1:9" x14ac:dyDescent="0.25">
      <c r="A412" s="26" t="s">
        <v>279</v>
      </c>
      <c r="B412" s="32" t="s">
        <v>299</v>
      </c>
      <c r="C412" s="254">
        <v>100.5</v>
      </c>
      <c r="D412" s="25">
        <v>0</v>
      </c>
      <c r="E412" s="25"/>
    </row>
    <row r="413" spans="1:9" x14ac:dyDescent="0.25">
      <c r="A413" s="26" t="s">
        <v>280</v>
      </c>
      <c r="B413" s="32" t="s">
        <v>299</v>
      </c>
      <c r="C413" s="254">
        <v>63079.86</v>
      </c>
      <c r="D413" s="25">
        <v>0</v>
      </c>
      <c r="E413" s="25"/>
    </row>
    <row r="414" spans="1:9" x14ac:dyDescent="0.25">
      <c r="A414" s="26" t="s">
        <v>281</v>
      </c>
      <c r="B414" s="32" t="s">
        <v>299</v>
      </c>
      <c r="C414" s="254">
        <v>0</v>
      </c>
      <c r="D414" s="25">
        <v>0</v>
      </c>
      <c r="E414" s="25"/>
    </row>
    <row r="415" spans="1:9" x14ac:dyDescent="0.25">
      <c r="A415" s="26" t="s">
        <v>282</v>
      </c>
      <c r="B415" s="32" t="s">
        <v>299</v>
      </c>
      <c r="C415" s="254">
        <v>0</v>
      </c>
      <c r="D415" s="25">
        <v>0</v>
      </c>
      <c r="E415" s="25"/>
    </row>
    <row r="416" spans="1:9" x14ac:dyDescent="0.25">
      <c r="A416" s="26" t="s">
        <v>283</v>
      </c>
      <c r="B416" s="32" t="s">
        <v>299</v>
      </c>
      <c r="C416" s="258">
        <v>1014230.0700000001</v>
      </c>
      <c r="D416" s="25">
        <v>0</v>
      </c>
      <c r="E416" s="204" t="str">
        <f>IF(OR(C416&gt;999999,C416/(D418)&gt;0.01),"Additional Classification Necessary - See Responses-2 Tab","")</f>
        <v>Additional Classification Necessary - See Responses-2 Tab</v>
      </c>
      <c r="F416" s="47"/>
      <c r="G416" s="47"/>
      <c r="H416" s="47"/>
      <c r="I416" s="47"/>
    </row>
    <row r="417" spans="1:13" x14ac:dyDescent="0.25">
      <c r="A417" s="49" t="s">
        <v>533</v>
      </c>
      <c r="B417" s="35"/>
      <c r="C417" s="35"/>
      <c r="D417" s="25">
        <f>SUM(C403:C416)</f>
        <v>55605346.039999992</v>
      </c>
      <c r="E417" s="25"/>
      <c r="F417" s="47"/>
      <c r="G417" s="47"/>
      <c r="H417" s="47"/>
      <c r="I417" s="47"/>
    </row>
    <row r="418" spans="1:13" x14ac:dyDescent="0.25">
      <c r="A418" s="25" t="s">
        <v>534</v>
      </c>
      <c r="B418" s="16"/>
      <c r="C418" s="22"/>
      <c r="D418" s="25">
        <f>SUM(C391:C401,D417)</f>
        <v>363224757.39999998</v>
      </c>
      <c r="E418" s="25"/>
    </row>
    <row r="419" spans="1:13" x14ac:dyDescent="0.25">
      <c r="A419" s="25" t="s">
        <v>535</v>
      </c>
      <c r="B419" s="16"/>
      <c r="C419" s="22"/>
      <c r="D419" s="25">
        <f>D386-D418</f>
        <v>14699293.050000012</v>
      </c>
      <c r="E419" s="25"/>
    </row>
    <row r="420" spans="1:13" x14ac:dyDescent="0.25">
      <c r="A420" s="25" t="s">
        <v>536</v>
      </c>
      <c r="B420" s="16"/>
      <c r="C420" s="258">
        <v>-70291.67</v>
      </c>
      <c r="D420" s="25">
        <v>0</v>
      </c>
      <c r="E420" s="25"/>
    </row>
    <row r="421" spans="1:13" x14ac:dyDescent="0.25">
      <c r="A421" s="46" t="s">
        <v>537</v>
      </c>
      <c r="B421" s="35" t="s">
        <v>299</v>
      </c>
      <c r="C421" s="254">
        <v>0</v>
      </c>
      <c r="D421" s="25">
        <v>0</v>
      </c>
      <c r="E421" s="25"/>
    </row>
    <row r="422" spans="1:13" x14ac:dyDescent="0.25">
      <c r="A422" s="48" t="s">
        <v>538</v>
      </c>
      <c r="B422" s="16"/>
      <c r="C422" s="16"/>
      <c r="D422" s="25">
        <f>SUM(C420:C421)</f>
        <v>-70291.67</v>
      </c>
      <c r="E422" s="25"/>
      <c r="F422" s="11">
        <f>D422-C401</f>
        <v>-91070.93</v>
      </c>
    </row>
    <row r="423" spans="1:13" x14ac:dyDescent="0.25">
      <c r="A423" s="25" t="s">
        <v>539</v>
      </c>
      <c r="B423" s="16"/>
      <c r="C423" s="22"/>
      <c r="D423" s="25">
        <f>D419+D422</f>
        <v>14629001.380000012</v>
      </c>
      <c r="E423" s="25"/>
      <c r="F423" s="50"/>
    </row>
    <row r="424" spans="1:13" x14ac:dyDescent="0.25">
      <c r="A424" s="25" t="s">
        <v>540</v>
      </c>
      <c r="B424" s="35" t="s">
        <v>299</v>
      </c>
      <c r="C424" s="254">
        <v>0</v>
      </c>
      <c r="D424" s="25">
        <v>0</v>
      </c>
      <c r="E424" s="16"/>
    </row>
    <row r="425" spans="1:13" x14ac:dyDescent="0.25">
      <c r="A425" s="16" t="s">
        <v>541</v>
      </c>
      <c r="B425" s="35" t="s">
        <v>299</v>
      </c>
      <c r="C425" s="254">
        <v>0</v>
      </c>
      <c r="D425" s="25">
        <v>0</v>
      </c>
      <c r="E425" s="16"/>
    </row>
    <row r="426" spans="1:13" x14ac:dyDescent="0.25">
      <c r="A426" s="16" t="s">
        <v>542</v>
      </c>
      <c r="B426" s="16"/>
      <c r="C426" s="22"/>
      <c r="D426" s="25">
        <f>D423+C424-C425</f>
        <v>14629001.380000012</v>
      </c>
      <c r="E426" s="16"/>
    </row>
    <row r="428" spans="1:13" ht="29.25" customHeight="1" x14ac:dyDescent="0.25">
      <c r="A428" s="318" t="s">
        <v>1383</v>
      </c>
      <c r="B428" s="318"/>
      <c r="C428" s="318"/>
      <c r="D428" s="318"/>
      <c r="E428" s="318"/>
    </row>
    <row r="429" spans="1:13" ht="15" customHeight="1" x14ac:dyDescent="0.25">
      <c r="M429" s="51"/>
    </row>
    <row r="430" spans="1:13" x14ac:dyDescent="0.25">
      <c r="M430" s="51"/>
    </row>
    <row r="431" spans="1:13" x14ac:dyDescent="0.25">
      <c r="M431" s="51"/>
    </row>
    <row r="435" spans="2:7" x14ac:dyDescent="0.25">
      <c r="B435" s="52"/>
      <c r="C435" s="52"/>
      <c r="D435" s="52"/>
      <c r="E435" s="52"/>
      <c r="F435" s="52"/>
      <c r="G435" s="52"/>
    </row>
    <row r="576" spans="2:83" x14ac:dyDescent="0.25"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  <c r="BF576" s="53"/>
      <c r="BG576" s="53"/>
      <c r="BH576" s="53"/>
      <c r="BI576" s="53"/>
      <c r="BJ576" s="53"/>
      <c r="BK576" s="53"/>
      <c r="BL576" s="53"/>
      <c r="BM576" s="53"/>
      <c r="BN576" s="53"/>
      <c r="BO576" s="53"/>
      <c r="BP576" s="53"/>
      <c r="BQ576" s="53"/>
      <c r="BR576" s="53"/>
      <c r="BS576" s="53"/>
      <c r="BT576" s="53"/>
      <c r="BU576" s="53"/>
      <c r="BV576" s="53"/>
      <c r="BW576" s="53"/>
      <c r="BX576" s="53"/>
      <c r="BY576" s="53"/>
      <c r="BZ576" s="53"/>
      <c r="CA576" s="53"/>
      <c r="CB576" s="53"/>
      <c r="CC576" s="53"/>
      <c r="CD576" s="53"/>
      <c r="CE576" s="53"/>
    </row>
    <row r="580" spans="2:83" x14ac:dyDescent="0.25"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  <c r="BF580" s="53"/>
      <c r="BG580" s="53"/>
      <c r="BH580" s="53"/>
      <c r="BI580" s="53"/>
      <c r="BJ580" s="53"/>
      <c r="BK580" s="53"/>
      <c r="BL580" s="53"/>
      <c r="BM580" s="53"/>
      <c r="BN580" s="53"/>
      <c r="BO580" s="53"/>
      <c r="BP580" s="53"/>
      <c r="BQ580" s="53"/>
      <c r="BR580" s="53"/>
      <c r="BS580" s="53"/>
      <c r="BT580" s="53"/>
      <c r="BU580" s="53"/>
      <c r="BV580" s="53"/>
      <c r="BW580" s="53"/>
      <c r="BX580" s="53"/>
      <c r="BY580" s="53"/>
      <c r="BZ580" s="53"/>
      <c r="CA580" s="53"/>
      <c r="CB580" s="53"/>
      <c r="CC580" s="53"/>
      <c r="CD580" s="53"/>
      <c r="CE580" s="53"/>
    </row>
    <row r="584" spans="2:83" x14ac:dyDescent="0.25"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  <c r="BF584" s="53"/>
      <c r="BG584" s="53"/>
      <c r="BH584" s="53"/>
      <c r="BI584" s="53"/>
      <c r="BJ584" s="53"/>
      <c r="BK584" s="53"/>
      <c r="BL584" s="53"/>
      <c r="BM584" s="53"/>
      <c r="BN584" s="53"/>
      <c r="BO584" s="53"/>
      <c r="BP584" s="53"/>
      <c r="BQ584" s="53"/>
      <c r="BR584" s="53"/>
      <c r="BS584" s="53"/>
      <c r="BT584" s="53"/>
      <c r="BU584" s="53"/>
      <c r="BV584" s="53"/>
      <c r="BW584" s="53"/>
      <c r="BX584" s="53"/>
      <c r="BY584" s="53"/>
      <c r="BZ584" s="53"/>
      <c r="CA584" s="53"/>
      <c r="CB584" s="53"/>
      <c r="CC584" s="53"/>
      <c r="CD584" s="53"/>
      <c r="CE584" s="53"/>
    </row>
    <row r="614" spans="1:14" s="202" customFormat="1" ht="12.6" customHeight="1" x14ac:dyDescent="0.2">
      <c r="A614" s="211"/>
      <c r="C614" s="209" t="s">
        <v>543</v>
      </c>
      <c r="D614" s="216">
        <f>CE92-(BE92+CD92)</f>
        <v>393372.06999999989</v>
      </c>
      <c r="E614" s="218">
        <f>SUM(C626:D649)+SUM(C670:D715)</f>
        <v>288999632.08514416</v>
      </c>
      <c r="F614" s="218">
        <f>CE66-(AX66+BD66+BE66+BG66+BJ66+BN66+BP66+BQ66+CB66+CC66+CD66)</f>
        <v>49526298.660000019</v>
      </c>
      <c r="G614" s="216">
        <f>CE93-(AX93+AY93+BD93+BE93+BG93+BJ93+BN93+BP93+BQ93+CB93+CC93+CD93)</f>
        <v>108838</v>
      </c>
      <c r="H614" s="221">
        <f>CE62-(AX62+AY62+AZ62+BD62+BE62+BG62+BJ62+BN62+BO62+BP62+BQ62+BR62+CB62+CC62+CD62)</f>
        <v>1201.4772874359335</v>
      </c>
      <c r="I614" s="216">
        <f>CE94-(AX94+AY94+AZ94+BD94+BE94+BF94+BG94+BJ94+BN94+BO94+BP94+BQ94+BR94+CB94+CC94+CD94)</f>
        <v>104133.62032558605</v>
      </c>
      <c r="J614" s="216">
        <f>CE95-(AX95+AY95+AZ95+BA95+BD95+BE95+BF95+BG95+BJ95+BN95+BO95+BP95+BQ95+BR95+CB95+CC95+CD95)</f>
        <v>882204.1399999999</v>
      </c>
      <c r="K614" s="216">
        <f>CE91-(AW91+AX91+AY91+AZ91+BA91+BB91+BC91+BD91+BE91+BF91+BG91+BH91+BI91+BJ91+BK91+BL91+BM91+BN91+BO91+BP91+BQ91+BR91+BS91+BT91+BU91+BV91+BW91+BX91+CB91+CC91+CD91)</f>
        <v>1353381893.0400002</v>
      </c>
      <c r="L614" s="222">
        <f>CE96-(AW96+AX96+AY96+AZ96+BA96+BB96+BC96+BD96+BE96+BF96+BG96+BH96+BI96+BJ96+BK96+BL96+BM96+BN96+BO96+BP96+BQ96+BR96+BS96+BT96+BU96+BV96+BW96+BX96+BY96+BZ96+CA96+CB96+CC96+CD96)</f>
        <v>315.99707983321036</v>
      </c>
    </row>
    <row r="615" spans="1:14" s="202" customFormat="1" ht="12.6" customHeight="1" x14ac:dyDescent="0.2">
      <c r="A615" s="211"/>
      <c r="C615" s="209" t="s">
        <v>544</v>
      </c>
      <c r="D615" s="217" t="s">
        <v>545</v>
      </c>
      <c r="E615" s="219" t="s">
        <v>546</v>
      </c>
      <c r="F615" s="220" t="s">
        <v>547</v>
      </c>
      <c r="G615" s="217" t="s">
        <v>548</v>
      </c>
      <c r="H615" s="220" t="s">
        <v>549</v>
      </c>
      <c r="I615" s="217" t="s">
        <v>550</v>
      </c>
      <c r="J615" s="217" t="s">
        <v>551</v>
      </c>
      <c r="K615" s="209" t="s">
        <v>552</v>
      </c>
      <c r="L615" s="210" t="s">
        <v>553</v>
      </c>
    </row>
    <row r="616" spans="1:14" s="202" customFormat="1" ht="12.6" customHeight="1" x14ac:dyDescent="0.2">
      <c r="A616" s="211">
        <v>8430</v>
      </c>
      <c r="B616" s="210" t="s">
        <v>167</v>
      </c>
      <c r="C616" s="216">
        <f>BE87</f>
        <v>16097494.129999999</v>
      </c>
      <c r="D616" s="216"/>
      <c r="E616" s="218"/>
      <c r="F616" s="218"/>
      <c r="G616" s="216"/>
      <c r="H616" s="218"/>
      <c r="I616" s="216"/>
      <c r="J616" s="216"/>
      <c r="N616" s="212" t="s">
        <v>554</v>
      </c>
    </row>
    <row r="617" spans="1:14" s="202" customFormat="1" ht="12.6" customHeight="1" x14ac:dyDescent="0.2">
      <c r="A617" s="211"/>
      <c r="B617" s="210" t="s">
        <v>555</v>
      </c>
      <c r="C617" s="216">
        <f>CD71-CD86</f>
        <v>11868296.890000001</v>
      </c>
      <c r="D617" s="216">
        <f>SUM(C616:C617)</f>
        <v>27965791.02</v>
      </c>
      <c r="E617" s="218"/>
      <c r="F617" s="218"/>
      <c r="G617" s="216"/>
      <c r="H617" s="218"/>
      <c r="I617" s="216"/>
      <c r="J617" s="216"/>
      <c r="N617" s="212" t="s">
        <v>556</v>
      </c>
    </row>
    <row r="618" spans="1:14" s="202" customFormat="1" ht="12.6" customHeight="1" x14ac:dyDescent="0.2">
      <c r="A618" s="211">
        <v>8310</v>
      </c>
      <c r="B618" s="215" t="s">
        <v>557</v>
      </c>
      <c r="C618" s="216">
        <f>AX87</f>
        <v>0</v>
      </c>
      <c r="D618" s="216">
        <f>(D617/D614)*AX92</f>
        <v>0</v>
      </c>
      <c r="E618" s="218"/>
      <c r="F618" s="218"/>
      <c r="G618" s="216"/>
      <c r="H618" s="218"/>
      <c r="I618" s="216"/>
      <c r="J618" s="216"/>
      <c r="N618" s="212" t="s">
        <v>558</v>
      </c>
    </row>
    <row r="619" spans="1:14" s="202" customFormat="1" ht="12.6" customHeight="1" x14ac:dyDescent="0.2">
      <c r="A619" s="211">
        <v>8510</v>
      </c>
      <c r="B619" s="215" t="s">
        <v>172</v>
      </c>
      <c r="C619" s="216">
        <f>BJ87</f>
        <v>0</v>
      </c>
      <c r="D619" s="216">
        <f>(D617/D614)*BJ92</f>
        <v>0</v>
      </c>
      <c r="E619" s="218"/>
      <c r="F619" s="218"/>
      <c r="G619" s="216"/>
      <c r="H619" s="218"/>
      <c r="I619" s="216"/>
      <c r="J619" s="216"/>
      <c r="N619" s="212" t="s">
        <v>559</v>
      </c>
    </row>
    <row r="620" spans="1:14" s="202" customFormat="1" ht="12.6" customHeight="1" x14ac:dyDescent="0.2">
      <c r="A620" s="211">
        <v>8470</v>
      </c>
      <c r="B620" s="215" t="s">
        <v>560</v>
      </c>
      <c r="C620" s="216">
        <f>BG87</f>
        <v>906708.37</v>
      </c>
      <c r="D620" s="216">
        <f>(D617/D614)*BG92</f>
        <v>0</v>
      </c>
      <c r="E620" s="218"/>
      <c r="F620" s="218"/>
      <c r="G620" s="216"/>
      <c r="H620" s="218"/>
      <c r="I620" s="216"/>
      <c r="J620" s="216"/>
      <c r="N620" s="212" t="s">
        <v>561</v>
      </c>
    </row>
    <row r="621" spans="1:14" s="202" customFormat="1" ht="12.6" customHeight="1" x14ac:dyDescent="0.2">
      <c r="A621" s="211">
        <v>8610</v>
      </c>
      <c r="B621" s="215" t="s">
        <v>562</v>
      </c>
      <c r="C621" s="216">
        <f>BN87</f>
        <v>48830398.68</v>
      </c>
      <c r="D621" s="216">
        <f>(D617/D614)*BN92</f>
        <v>5158883.1848558458</v>
      </c>
      <c r="E621" s="218"/>
      <c r="F621" s="218"/>
      <c r="G621" s="216"/>
      <c r="H621" s="218"/>
      <c r="I621" s="216"/>
      <c r="J621" s="216"/>
      <c r="N621" s="212" t="s">
        <v>563</v>
      </c>
    </row>
    <row r="622" spans="1:14" s="202" customFormat="1" ht="12.6" customHeight="1" x14ac:dyDescent="0.2">
      <c r="A622" s="211">
        <v>8790</v>
      </c>
      <c r="B622" s="215" t="s">
        <v>564</v>
      </c>
      <c r="C622" s="216">
        <f>CC87</f>
        <v>9353899.8100000005</v>
      </c>
      <c r="D622" s="216">
        <f>(D617/D614)*CC92</f>
        <v>0</v>
      </c>
      <c r="E622" s="218"/>
      <c r="F622" s="218"/>
      <c r="G622" s="216"/>
      <c r="H622" s="218"/>
      <c r="I622" s="216"/>
      <c r="J622" s="216"/>
      <c r="N622" s="212" t="s">
        <v>565</v>
      </c>
    </row>
    <row r="623" spans="1:14" s="202" customFormat="1" ht="12.6" customHeight="1" x14ac:dyDescent="0.2">
      <c r="A623" s="211">
        <v>8630</v>
      </c>
      <c r="B623" s="215" t="s">
        <v>566</v>
      </c>
      <c r="C623" s="216">
        <f>BP87</f>
        <v>0</v>
      </c>
      <c r="D623" s="216">
        <f>(D617/D614)*BP92</f>
        <v>0</v>
      </c>
      <c r="E623" s="218"/>
      <c r="F623" s="218"/>
      <c r="G623" s="216"/>
      <c r="H623" s="218"/>
      <c r="I623" s="216"/>
      <c r="J623" s="216"/>
      <c r="N623" s="212" t="s">
        <v>567</v>
      </c>
    </row>
    <row r="624" spans="1:14" s="202" customFormat="1" ht="12.6" customHeight="1" x14ac:dyDescent="0.2">
      <c r="A624" s="211">
        <v>8770</v>
      </c>
      <c r="B624" s="210" t="s">
        <v>568</v>
      </c>
      <c r="C624" s="216">
        <f>CB87</f>
        <v>-18020.53</v>
      </c>
      <c r="D624" s="216">
        <f>(D617/D614)*CB92</f>
        <v>0</v>
      </c>
      <c r="E624" s="218"/>
      <c r="F624" s="218"/>
      <c r="G624" s="216"/>
      <c r="H624" s="218"/>
      <c r="I624" s="216"/>
      <c r="J624" s="216"/>
      <c r="N624" s="212" t="s">
        <v>569</v>
      </c>
    </row>
    <row r="625" spans="1:14" s="202" customFormat="1" ht="12.6" customHeight="1" x14ac:dyDescent="0.2">
      <c r="A625" s="211">
        <v>8640</v>
      </c>
      <c r="B625" s="215" t="s">
        <v>570</v>
      </c>
      <c r="C625" s="216">
        <f>BQ87</f>
        <v>0</v>
      </c>
      <c r="D625" s="216">
        <f>(D617/D614)*BQ92</f>
        <v>0</v>
      </c>
      <c r="E625" s="218">
        <f>SUM(C618:D625)</f>
        <v>64231869.514855847</v>
      </c>
      <c r="F625" s="218"/>
      <c r="G625" s="216"/>
      <c r="H625" s="218"/>
      <c r="I625" s="216"/>
      <c r="J625" s="216"/>
      <c r="N625" s="212" t="s">
        <v>571</v>
      </c>
    </row>
    <row r="626" spans="1:14" s="202" customFormat="1" ht="12.6" customHeight="1" x14ac:dyDescent="0.2">
      <c r="A626" s="211">
        <v>8420</v>
      </c>
      <c r="B626" s="215" t="s">
        <v>166</v>
      </c>
      <c r="C626" s="216">
        <f>BD87</f>
        <v>0</v>
      </c>
      <c r="D626" s="216">
        <f>(D617/D614)*BD92</f>
        <v>0</v>
      </c>
      <c r="E626" s="218">
        <f>(E625/E614)*SUM(C626:D626)</f>
        <v>0</v>
      </c>
      <c r="F626" s="218">
        <f>SUM(C626:E626)</f>
        <v>0</v>
      </c>
      <c r="G626" s="216"/>
      <c r="H626" s="218"/>
      <c r="I626" s="216"/>
      <c r="J626" s="216"/>
      <c r="N626" s="212" t="s">
        <v>572</v>
      </c>
    </row>
    <row r="627" spans="1:14" s="202" customFormat="1" ht="12.6" customHeight="1" x14ac:dyDescent="0.2">
      <c r="A627" s="211">
        <v>8320</v>
      </c>
      <c r="B627" s="215" t="s">
        <v>162</v>
      </c>
      <c r="C627" s="216">
        <f>AY87</f>
        <v>3195907.1300000008</v>
      </c>
      <c r="D627" s="216">
        <f>(D617/D614)*AY92</f>
        <v>884248.10817595699</v>
      </c>
      <c r="E627" s="218">
        <f>(E625/E614)*SUM(C627:D627)</f>
        <v>906838.52075514651</v>
      </c>
      <c r="F627" s="218">
        <f>(F626/F614)*AY66</f>
        <v>0</v>
      </c>
      <c r="G627" s="216">
        <f>SUM(C627:F627)</f>
        <v>4986993.7589311041</v>
      </c>
      <c r="H627" s="218"/>
      <c r="I627" s="216"/>
      <c r="J627" s="216"/>
      <c r="N627" s="212" t="s">
        <v>573</v>
      </c>
    </row>
    <row r="628" spans="1:14" s="202" customFormat="1" ht="12.6" customHeight="1" x14ac:dyDescent="0.2">
      <c r="A628" s="211">
        <v>8650</v>
      </c>
      <c r="B628" s="215" t="s">
        <v>179</v>
      </c>
      <c r="C628" s="216">
        <f>BR87</f>
        <v>0</v>
      </c>
      <c r="D628" s="216">
        <f>(D617/D614)*BR92</f>
        <v>0</v>
      </c>
      <c r="E628" s="218">
        <f>(E625/E614)*SUM(C628:D628)</f>
        <v>0</v>
      </c>
      <c r="F628" s="218">
        <f>(F626/F614)*BR66</f>
        <v>0</v>
      </c>
      <c r="G628" s="216">
        <f>(G627/G614)*BR93</f>
        <v>0</v>
      </c>
      <c r="H628" s="218"/>
      <c r="I628" s="216"/>
      <c r="J628" s="216"/>
      <c r="N628" s="212" t="s">
        <v>574</v>
      </c>
    </row>
    <row r="629" spans="1:14" s="202" customFormat="1" ht="12.6" customHeight="1" x14ac:dyDescent="0.2">
      <c r="A629" s="211">
        <v>8620</v>
      </c>
      <c r="B629" s="210" t="s">
        <v>575</v>
      </c>
      <c r="C629" s="216">
        <f>BO87</f>
        <v>310736.66000000003</v>
      </c>
      <c r="D629" s="216">
        <f>(D617/D614)*BO92</f>
        <v>0</v>
      </c>
      <c r="E629" s="218">
        <f>(E625/E614)*SUM(C629:D629)</f>
        <v>69063.051930536065</v>
      </c>
      <c r="F629" s="218">
        <f>(F626/F614)*BO66</f>
        <v>0</v>
      </c>
      <c r="G629" s="216">
        <f>(G627/G614)*BO93</f>
        <v>0</v>
      </c>
      <c r="H629" s="218"/>
      <c r="I629" s="216"/>
      <c r="J629" s="216"/>
      <c r="N629" s="212" t="s">
        <v>576</v>
      </c>
    </row>
    <row r="630" spans="1:14" s="202" customFormat="1" ht="12.6" customHeight="1" x14ac:dyDescent="0.2">
      <c r="A630" s="211">
        <v>8330</v>
      </c>
      <c r="B630" s="215" t="s">
        <v>163</v>
      </c>
      <c r="C630" s="216">
        <f>AZ87</f>
        <v>0</v>
      </c>
      <c r="D630" s="216">
        <f>(D617/D614)*AZ92</f>
        <v>0</v>
      </c>
      <c r="E630" s="218">
        <f>(E625/E614)*SUM(C630:D630)</f>
        <v>0</v>
      </c>
      <c r="F630" s="218">
        <f>(F626/F614)*AZ66</f>
        <v>0</v>
      </c>
      <c r="G630" s="216">
        <f>(G627/G614)*AZ93</f>
        <v>0</v>
      </c>
      <c r="H630" s="218">
        <f>SUM(C628:G630)</f>
        <v>379799.71193053608</v>
      </c>
      <c r="I630" s="216"/>
      <c r="J630" s="216"/>
      <c r="N630" s="212" t="s">
        <v>577</v>
      </c>
    </row>
    <row r="631" spans="1:14" s="202" customFormat="1" ht="12.6" customHeight="1" x14ac:dyDescent="0.2">
      <c r="A631" s="211">
        <v>8460</v>
      </c>
      <c r="B631" s="215" t="s">
        <v>168</v>
      </c>
      <c r="C631" s="216">
        <f>BF87</f>
        <v>5373418.6400000006</v>
      </c>
      <c r="D631" s="216">
        <f>(D617/D614)*BF92</f>
        <v>219462.44652992274</v>
      </c>
      <c r="E631" s="218">
        <f>(E625/E614)*SUM(C631:D631)</f>
        <v>1243050.745671042</v>
      </c>
      <c r="F631" s="218">
        <f>(F626/F614)*BF66</f>
        <v>0</v>
      </c>
      <c r="G631" s="216">
        <f>(G627/G614)*BF93</f>
        <v>0</v>
      </c>
      <c r="H631" s="218">
        <f>(H630/H614)*BF62</f>
        <v>15765.201961890896</v>
      </c>
      <c r="I631" s="216">
        <f>SUM(C631:H631)</f>
        <v>6851697.0341628566</v>
      </c>
      <c r="J631" s="216"/>
      <c r="N631" s="212" t="s">
        <v>578</v>
      </c>
    </row>
    <row r="632" spans="1:14" s="202" customFormat="1" ht="12.6" customHeight="1" x14ac:dyDescent="0.2">
      <c r="A632" s="211">
        <v>8350</v>
      </c>
      <c r="B632" s="215" t="s">
        <v>579</v>
      </c>
      <c r="C632" s="216">
        <f>BA87</f>
        <v>0</v>
      </c>
      <c r="D632" s="216">
        <f>(D617/D614)*BA92</f>
        <v>0</v>
      </c>
      <c r="E632" s="218">
        <f>(E625/E614)*SUM(C632:D632)</f>
        <v>0</v>
      </c>
      <c r="F632" s="218">
        <f>(F626/F614)*BA66</f>
        <v>0</v>
      </c>
      <c r="G632" s="216">
        <f>(G627/G614)*BA93</f>
        <v>0</v>
      </c>
      <c r="H632" s="218">
        <f>(H630/H614)*BA62</f>
        <v>0</v>
      </c>
      <c r="I632" s="216">
        <f>(I631/I614)*BA94</f>
        <v>0</v>
      </c>
      <c r="J632" s="216">
        <f>SUM(C632:I632)</f>
        <v>0</v>
      </c>
      <c r="N632" s="212" t="s">
        <v>580</v>
      </c>
    </row>
    <row r="633" spans="1:14" s="202" customFormat="1" ht="12.6" customHeight="1" x14ac:dyDescent="0.2">
      <c r="A633" s="211">
        <v>8200</v>
      </c>
      <c r="B633" s="215" t="s">
        <v>581</v>
      </c>
      <c r="C633" s="216">
        <f>AW87</f>
        <v>0</v>
      </c>
      <c r="D633" s="216">
        <f>(D617/D614)*AW92</f>
        <v>0</v>
      </c>
      <c r="E633" s="218">
        <f>(E625/E614)*SUM(C633:D633)</f>
        <v>0</v>
      </c>
      <c r="F633" s="218">
        <f>(F626/F614)*AW66</f>
        <v>0</v>
      </c>
      <c r="G633" s="216">
        <f>(G627/G614)*AW93</f>
        <v>0</v>
      </c>
      <c r="H633" s="218">
        <f>(H630/H614)*AW62</f>
        <v>0</v>
      </c>
      <c r="I633" s="216">
        <f>(I631/I614)*AW94</f>
        <v>0</v>
      </c>
      <c r="J633" s="216">
        <f>(J632/J614)*AW95</f>
        <v>0</v>
      </c>
      <c r="N633" s="212" t="s">
        <v>582</v>
      </c>
    </row>
    <row r="634" spans="1:14" s="202" customFormat="1" ht="12.6" customHeight="1" x14ac:dyDescent="0.2">
      <c r="A634" s="211">
        <v>8360</v>
      </c>
      <c r="B634" s="215" t="s">
        <v>583</v>
      </c>
      <c r="C634" s="216">
        <f>BB87</f>
        <v>4294569.6100000003</v>
      </c>
      <c r="D634" s="216">
        <f>(D617/D614)*BB92</f>
        <v>97681.050058993802</v>
      </c>
      <c r="E634" s="218">
        <f>(E625/E614)*SUM(C634:D634)</f>
        <v>976203.565512951</v>
      </c>
      <c r="F634" s="218">
        <f>(F626/F614)*BB66</f>
        <v>0</v>
      </c>
      <c r="G634" s="216">
        <f>(G627/G614)*BB93</f>
        <v>0</v>
      </c>
      <c r="H634" s="218">
        <f>(H630/H614)*BB62</f>
        <v>7644.4238547312725</v>
      </c>
      <c r="I634" s="216">
        <f>(I631/I614)*BB94</f>
        <v>30837.896939100476</v>
      </c>
      <c r="J634" s="216">
        <f>(J632/J614)*BB95</f>
        <v>0</v>
      </c>
      <c r="N634" s="212" t="s">
        <v>584</v>
      </c>
    </row>
    <row r="635" spans="1:14" s="202" customFormat="1" ht="12.6" customHeight="1" x14ac:dyDescent="0.2">
      <c r="A635" s="211">
        <v>8370</v>
      </c>
      <c r="B635" s="215" t="s">
        <v>585</v>
      </c>
      <c r="C635" s="216">
        <f>BC87</f>
        <v>485748.64</v>
      </c>
      <c r="D635" s="216">
        <f>(D617/D614)*BC92</f>
        <v>0</v>
      </c>
      <c r="E635" s="218">
        <f>(E625/E614)*SUM(C635:D635)</f>
        <v>107960.49474660397</v>
      </c>
      <c r="F635" s="218">
        <f>(F626/F614)*BC66</f>
        <v>0</v>
      </c>
      <c r="G635" s="216">
        <f>(G627/G614)*BC93</f>
        <v>0</v>
      </c>
      <c r="H635" s="218">
        <f>(H630/H614)*BC62</f>
        <v>1787.2172603417916</v>
      </c>
      <c r="I635" s="216">
        <f>(I631/I614)*BC94</f>
        <v>0</v>
      </c>
      <c r="J635" s="216">
        <f>(J632/J614)*BC95</f>
        <v>0</v>
      </c>
      <c r="N635" s="212" t="s">
        <v>586</v>
      </c>
    </row>
    <row r="636" spans="1:14" s="202" customFormat="1" ht="12.6" customHeight="1" x14ac:dyDescent="0.2">
      <c r="A636" s="211">
        <v>8490</v>
      </c>
      <c r="B636" s="215" t="s">
        <v>587</v>
      </c>
      <c r="C636" s="216">
        <f>BI87</f>
        <v>0</v>
      </c>
      <c r="D636" s="216">
        <f>(D617/D614)*BI92</f>
        <v>0</v>
      </c>
      <c r="E636" s="218">
        <f>(E625/E614)*SUM(C636:D636)</f>
        <v>0</v>
      </c>
      <c r="F636" s="218">
        <f>(F626/F614)*BI66</f>
        <v>0</v>
      </c>
      <c r="G636" s="216">
        <f>(G627/G614)*BI93</f>
        <v>0</v>
      </c>
      <c r="H636" s="218">
        <f>(H630/H614)*BI62</f>
        <v>0</v>
      </c>
      <c r="I636" s="216">
        <f>(I631/I614)*BI94</f>
        <v>0</v>
      </c>
      <c r="J636" s="216">
        <f>(J632/J614)*BI95</f>
        <v>0</v>
      </c>
      <c r="N636" s="212" t="s">
        <v>588</v>
      </c>
    </row>
    <row r="637" spans="1:14" s="202" customFormat="1" ht="12.6" customHeight="1" x14ac:dyDescent="0.2">
      <c r="A637" s="211">
        <v>8530</v>
      </c>
      <c r="B637" s="215" t="s">
        <v>589</v>
      </c>
      <c r="C637" s="216">
        <f>BK87</f>
        <v>0</v>
      </c>
      <c r="D637" s="216">
        <f>(D617/D614)*BK92</f>
        <v>0</v>
      </c>
      <c r="E637" s="218">
        <f>(E625/E614)*SUM(C637:D637)</f>
        <v>0</v>
      </c>
      <c r="F637" s="218">
        <f>(F626/F614)*BK66</f>
        <v>0</v>
      </c>
      <c r="G637" s="216">
        <f>(G627/G614)*BK93</f>
        <v>0</v>
      </c>
      <c r="H637" s="218">
        <f>(H630/H614)*BK62</f>
        <v>0</v>
      </c>
      <c r="I637" s="216">
        <f>(I631/I614)*BK94</f>
        <v>0</v>
      </c>
      <c r="J637" s="216">
        <f>(J632/J614)*BK95</f>
        <v>0</v>
      </c>
      <c r="N637" s="212" t="s">
        <v>590</v>
      </c>
    </row>
    <row r="638" spans="1:14" s="202" customFormat="1" ht="12.6" customHeight="1" x14ac:dyDescent="0.2">
      <c r="A638" s="211">
        <v>8480</v>
      </c>
      <c r="B638" s="215" t="s">
        <v>591</v>
      </c>
      <c r="C638" s="216">
        <f>BH87</f>
        <v>0</v>
      </c>
      <c r="D638" s="216">
        <f>(D617/D614)*BH92</f>
        <v>0</v>
      </c>
      <c r="E638" s="218">
        <f>(E625/E614)*SUM(C638:D638)</f>
        <v>0</v>
      </c>
      <c r="F638" s="218">
        <f>(F626/F614)*BH66</f>
        <v>0</v>
      </c>
      <c r="G638" s="216">
        <f>(G627/G614)*BH93</f>
        <v>0</v>
      </c>
      <c r="H638" s="218">
        <f>(H630/H614)*BH62</f>
        <v>0</v>
      </c>
      <c r="I638" s="216">
        <f>(I631/I614)*BH94</f>
        <v>0</v>
      </c>
      <c r="J638" s="216">
        <f>(J632/J614)*BH95</f>
        <v>0</v>
      </c>
      <c r="N638" s="212" t="s">
        <v>592</v>
      </c>
    </row>
    <row r="639" spans="1:14" s="202" customFormat="1" ht="12.6" customHeight="1" x14ac:dyDescent="0.2">
      <c r="A639" s="211">
        <v>8560</v>
      </c>
      <c r="B639" s="215" t="s">
        <v>174</v>
      </c>
      <c r="C639" s="216">
        <f>BL87</f>
        <v>0</v>
      </c>
      <c r="D639" s="216">
        <f>(D617/D614)*BL92</f>
        <v>0</v>
      </c>
      <c r="E639" s="218">
        <f>(E625/E614)*SUM(C639:D639)</f>
        <v>0</v>
      </c>
      <c r="F639" s="218">
        <f>(F626/F614)*BL66</f>
        <v>0</v>
      </c>
      <c r="G639" s="216">
        <f>(G627/G614)*BL93</f>
        <v>0</v>
      </c>
      <c r="H639" s="218">
        <f>(H630/H614)*BL62</f>
        <v>0</v>
      </c>
      <c r="I639" s="216">
        <f>(I631/I614)*BL94</f>
        <v>0</v>
      </c>
      <c r="J639" s="216">
        <f>(J632/J614)*BL95</f>
        <v>0</v>
      </c>
      <c r="N639" s="212" t="s">
        <v>593</v>
      </c>
    </row>
    <row r="640" spans="1:14" s="202" customFormat="1" ht="12.6" customHeight="1" x14ac:dyDescent="0.2">
      <c r="A640" s="211">
        <v>8590</v>
      </c>
      <c r="B640" s="215" t="s">
        <v>594</v>
      </c>
      <c r="C640" s="216">
        <f>BM87</f>
        <v>0</v>
      </c>
      <c r="D640" s="216">
        <f>(D617/D614)*BM92</f>
        <v>0</v>
      </c>
      <c r="E640" s="218">
        <f>(E625/E614)*SUM(C640:D640)</f>
        <v>0</v>
      </c>
      <c r="F640" s="218">
        <f>(F626/F614)*BM66</f>
        <v>0</v>
      </c>
      <c r="G640" s="216">
        <f>(G627/G614)*BM93</f>
        <v>0</v>
      </c>
      <c r="H640" s="218">
        <f>(H630/H614)*BM62</f>
        <v>0</v>
      </c>
      <c r="I640" s="216">
        <f>(I631/I614)*BM94</f>
        <v>0</v>
      </c>
      <c r="J640" s="216">
        <f>(J632/J614)*BM95</f>
        <v>0</v>
      </c>
      <c r="N640" s="212" t="s">
        <v>595</v>
      </c>
    </row>
    <row r="641" spans="1:14" s="202" customFormat="1" ht="12.6" customHeight="1" x14ac:dyDescent="0.2">
      <c r="A641" s="211">
        <v>8660</v>
      </c>
      <c r="B641" s="215" t="s">
        <v>596</v>
      </c>
      <c r="C641" s="216">
        <f>BS87</f>
        <v>859898.10000000009</v>
      </c>
      <c r="D641" s="216">
        <f>(D617/D614)*BS92</f>
        <v>67893.306263711114</v>
      </c>
      <c r="E641" s="218">
        <f>(E625/E614)*SUM(C641:D641)</f>
        <v>206207.10176744437</v>
      </c>
      <c r="F641" s="218">
        <f>(F626/F614)*BS66</f>
        <v>0</v>
      </c>
      <c r="G641" s="216">
        <f>(G627/G614)*BS93</f>
        <v>0</v>
      </c>
      <c r="H641" s="218">
        <f>(H630/H614)*BS62</f>
        <v>3939.6983803175071</v>
      </c>
      <c r="I641" s="216">
        <f>(I631/I614)*BS94</f>
        <v>21433.909444571291</v>
      </c>
      <c r="J641" s="216">
        <f>(J632/J614)*BS95</f>
        <v>0</v>
      </c>
      <c r="N641" s="212" t="s">
        <v>597</v>
      </c>
    </row>
    <row r="642" spans="1:14" s="202" customFormat="1" ht="12.6" customHeight="1" x14ac:dyDescent="0.2">
      <c r="A642" s="211">
        <v>8670</v>
      </c>
      <c r="B642" s="215" t="s">
        <v>598</v>
      </c>
      <c r="C642" s="216">
        <f>BT87</f>
        <v>517565.71</v>
      </c>
      <c r="D642" s="216">
        <f>(D617/D614)*BT92</f>
        <v>0</v>
      </c>
      <c r="E642" s="218">
        <f>(E625/E614)*SUM(C642:D642)</f>
        <v>115032.02585493056</v>
      </c>
      <c r="F642" s="218">
        <f>(F626/F614)*BT66</f>
        <v>0</v>
      </c>
      <c r="G642" s="216">
        <f>(G627/G614)*BT93</f>
        <v>0</v>
      </c>
      <c r="H642" s="218">
        <f>(H630/H614)*BT62</f>
        <v>1095.1060303955958</v>
      </c>
      <c r="I642" s="216">
        <f>(I631/I614)*BT94</f>
        <v>0</v>
      </c>
      <c r="J642" s="216">
        <f>(J632/J614)*BT95</f>
        <v>0</v>
      </c>
      <c r="N642" s="212" t="s">
        <v>599</v>
      </c>
    </row>
    <row r="643" spans="1:14" s="202" customFormat="1" ht="12.6" customHeight="1" x14ac:dyDescent="0.2">
      <c r="A643" s="211">
        <v>8680</v>
      </c>
      <c r="B643" s="215" t="s">
        <v>600</v>
      </c>
      <c r="C643" s="216">
        <f>BU87</f>
        <v>157091.49</v>
      </c>
      <c r="D643" s="216">
        <f>(D617/D614)*BU92</f>
        <v>0</v>
      </c>
      <c r="E643" s="218">
        <f>(E625/E614)*SUM(C643:D643)</f>
        <v>34914.508419171674</v>
      </c>
      <c r="F643" s="218">
        <f>(F626/F614)*BU66</f>
        <v>0</v>
      </c>
      <c r="G643" s="216">
        <f>(G627/G614)*BU93</f>
        <v>0</v>
      </c>
      <c r="H643" s="218">
        <f>(H630/H614)*BU62</f>
        <v>134.09181907889476</v>
      </c>
      <c r="I643" s="216">
        <f>(I631/I614)*BU94</f>
        <v>0</v>
      </c>
      <c r="J643" s="216">
        <f>(J632/J614)*BU95</f>
        <v>0</v>
      </c>
      <c r="N643" s="212" t="s">
        <v>601</v>
      </c>
    </row>
    <row r="644" spans="1:14" s="202" customFormat="1" ht="12.6" customHeight="1" x14ac:dyDescent="0.2">
      <c r="A644" s="211">
        <v>8690</v>
      </c>
      <c r="B644" s="215" t="s">
        <v>602</v>
      </c>
      <c r="C644" s="216">
        <f>BV87</f>
        <v>74110.240000000005</v>
      </c>
      <c r="D644" s="216">
        <f>(D617/D614)*BV92</f>
        <v>399961.95543587743</v>
      </c>
      <c r="E644" s="218">
        <f>(E625/E614)*SUM(C644:D644)</f>
        <v>105365.33620529757</v>
      </c>
      <c r="F644" s="218">
        <f>(F626/F614)*BV66</f>
        <v>0</v>
      </c>
      <c r="G644" s="216">
        <f>(G627/G614)*BV93</f>
        <v>0</v>
      </c>
      <c r="H644" s="218">
        <f>(H630/H614)*BV62</f>
        <v>0</v>
      </c>
      <c r="I644" s="216">
        <f>(I631/I614)*BV94</f>
        <v>126267.9460739177</v>
      </c>
      <c r="J644" s="216">
        <f>(J632/J614)*BV95</f>
        <v>0</v>
      </c>
      <c r="N644" s="212" t="s">
        <v>603</v>
      </c>
    </row>
    <row r="645" spans="1:14" s="202" customFormat="1" ht="12.6" customHeight="1" x14ac:dyDescent="0.2">
      <c r="A645" s="211">
        <v>8700</v>
      </c>
      <c r="B645" s="215" t="s">
        <v>604</v>
      </c>
      <c r="C645" s="216">
        <f>BW87</f>
        <v>669071.57000000007</v>
      </c>
      <c r="D645" s="216">
        <f>(D617/D614)*BW92</f>
        <v>0</v>
      </c>
      <c r="E645" s="218">
        <f>(E625/E614)*SUM(C645:D645)</f>
        <v>148705.09512509819</v>
      </c>
      <c r="F645" s="218">
        <f>(F626/F614)*BW66</f>
        <v>0</v>
      </c>
      <c r="G645" s="216">
        <f>(G627/G614)*BW93</f>
        <v>0</v>
      </c>
      <c r="H645" s="218">
        <f>(H630/H614)*BW62</f>
        <v>1145.4032575789286</v>
      </c>
      <c r="I645" s="216">
        <f>(I631/I614)*BW94</f>
        <v>0</v>
      </c>
      <c r="J645" s="216">
        <f>(J632/J614)*BW95</f>
        <v>0</v>
      </c>
      <c r="N645" s="212" t="s">
        <v>605</v>
      </c>
    </row>
    <row r="646" spans="1:14" s="202" customFormat="1" ht="12.6" customHeight="1" x14ac:dyDescent="0.2">
      <c r="A646" s="211">
        <v>8710</v>
      </c>
      <c r="B646" s="215" t="s">
        <v>606</v>
      </c>
      <c r="C646" s="216">
        <f>BX87</f>
        <v>-244.98</v>
      </c>
      <c r="D646" s="216">
        <f>(D617/D614)*BX92</f>
        <v>0</v>
      </c>
      <c r="E646" s="218">
        <f>(E625/E614)*SUM(C646:D646)</f>
        <v>-54.448247149025555</v>
      </c>
      <c r="F646" s="218">
        <f>(F626/F614)*BX66</f>
        <v>0</v>
      </c>
      <c r="G646" s="216">
        <f>(G627/G614)*BX93</f>
        <v>0</v>
      </c>
      <c r="H646" s="218">
        <f>(H630/H614)*BX62</f>
        <v>0</v>
      </c>
      <c r="I646" s="216">
        <f>(I631/I614)*BX94</f>
        <v>0</v>
      </c>
      <c r="J646" s="216">
        <f>(J632/J614)*BX95</f>
        <v>0</v>
      </c>
      <c r="K646" s="218">
        <f>SUM(C633:J646)</f>
        <v>9511966.0642029624</v>
      </c>
      <c r="L646" s="218"/>
      <c r="N646" s="212" t="s">
        <v>607</v>
      </c>
    </row>
    <row r="647" spans="1:14" s="202" customFormat="1" ht="12.6" customHeight="1" x14ac:dyDescent="0.2">
      <c r="A647" s="211">
        <v>8720</v>
      </c>
      <c r="B647" s="215" t="s">
        <v>608</v>
      </c>
      <c r="C647" s="216">
        <f>BY87</f>
        <v>3929484.2099999995</v>
      </c>
      <c r="D647" s="216">
        <f>(D617/D614)*BY92</f>
        <v>40522.70635635114</v>
      </c>
      <c r="E647" s="218">
        <f>(E625/E614)*SUM(C647:D647)</f>
        <v>882357.40780925553</v>
      </c>
      <c r="F647" s="218">
        <f>(F626/F614)*BY66</f>
        <v>0</v>
      </c>
      <c r="G647" s="216">
        <f>(G627/G614)*BY93</f>
        <v>0</v>
      </c>
      <c r="H647" s="218">
        <f>(H630/H614)*BY62</f>
        <v>5855.0750071871362</v>
      </c>
      <c r="I647" s="216">
        <f>(I631/I614)*BY94</f>
        <v>12793.014014037313</v>
      </c>
      <c r="J647" s="216">
        <f>(J632/J614)*BY95</f>
        <v>0</v>
      </c>
      <c r="K647" s="218">
        <v>0</v>
      </c>
      <c r="L647" s="218"/>
      <c r="N647" s="212" t="s">
        <v>609</v>
      </c>
    </row>
    <row r="648" spans="1:14" s="202" customFormat="1" ht="12.6" customHeight="1" x14ac:dyDescent="0.2">
      <c r="A648" s="211">
        <v>8730</v>
      </c>
      <c r="B648" s="215" t="s">
        <v>610</v>
      </c>
      <c r="C648" s="216">
        <f>BZ87</f>
        <v>332141.61</v>
      </c>
      <c r="D648" s="216">
        <f>(D617/D614)*BZ92</f>
        <v>0</v>
      </c>
      <c r="E648" s="218">
        <f>(E625/E614)*SUM(C648:D648)</f>
        <v>73820.428074762254</v>
      </c>
      <c r="F648" s="218">
        <f>(F626/F614)*BZ66</f>
        <v>0</v>
      </c>
      <c r="G648" s="216">
        <f>(G627/G614)*BZ93</f>
        <v>0</v>
      </c>
      <c r="H648" s="218">
        <f>(H630/H614)*BZ62</f>
        <v>378.74149838172269</v>
      </c>
      <c r="I648" s="216">
        <f>(I631/I614)*BZ94</f>
        <v>0</v>
      </c>
      <c r="J648" s="216">
        <f>(J632/J614)*BZ95</f>
        <v>0</v>
      </c>
      <c r="K648" s="218">
        <v>0</v>
      </c>
      <c r="L648" s="218"/>
      <c r="N648" s="212" t="s">
        <v>611</v>
      </c>
    </row>
    <row r="649" spans="1:14" s="202" customFormat="1" ht="12.6" customHeight="1" x14ac:dyDescent="0.2">
      <c r="A649" s="211">
        <v>8740</v>
      </c>
      <c r="B649" s="215" t="s">
        <v>612</v>
      </c>
      <c r="C649" s="216">
        <f>CA87</f>
        <v>2081400.2700000003</v>
      </c>
      <c r="D649" s="216">
        <f>(D617/D614)*CA92</f>
        <v>0</v>
      </c>
      <c r="E649" s="218">
        <f>(E625/E614)*SUM(C649:D649)</f>
        <v>462603.46280107985</v>
      </c>
      <c r="F649" s="218">
        <f>(F626/F614)*CA66</f>
        <v>0</v>
      </c>
      <c r="G649" s="216">
        <f>(G627/G614)*CA93</f>
        <v>0</v>
      </c>
      <c r="H649" s="218">
        <f>(H630/H614)*CA62</f>
        <v>4624.3266340716755</v>
      </c>
      <c r="I649" s="216">
        <f>(I631/I614)*CA94</f>
        <v>0</v>
      </c>
      <c r="J649" s="216">
        <f>(J632/J614)*CA95</f>
        <v>0</v>
      </c>
      <c r="K649" s="218">
        <v>0</v>
      </c>
      <c r="L649" s="218">
        <f>SUM(C647:K649)</f>
        <v>7825981.2521951273</v>
      </c>
      <c r="N649" s="212" t="s">
        <v>613</v>
      </c>
    </row>
    <row r="650" spans="1:14" s="202" customFormat="1" ht="12.6" customHeight="1" x14ac:dyDescent="0.2">
      <c r="A650" s="211"/>
      <c r="B650" s="211"/>
      <c r="C650" s="202">
        <f>SUM(C616:C649)</f>
        <v>109319676.24999994</v>
      </c>
      <c r="L650" s="214"/>
    </row>
    <row r="668" spans="1:14" s="202" customFormat="1" ht="12.6" customHeight="1" x14ac:dyDescent="0.2">
      <c r="C668" s="209" t="s">
        <v>614</v>
      </c>
      <c r="M668" s="209" t="s">
        <v>615</v>
      </c>
    </row>
    <row r="669" spans="1:14" s="202" customFormat="1" ht="12.6" customHeight="1" x14ac:dyDescent="0.2">
      <c r="C669" s="209" t="s">
        <v>544</v>
      </c>
      <c r="D669" s="209" t="s">
        <v>545</v>
      </c>
      <c r="E669" s="210" t="s">
        <v>546</v>
      </c>
      <c r="F669" s="209" t="s">
        <v>547</v>
      </c>
      <c r="G669" s="209" t="s">
        <v>548</v>
      </c>
      <c r="H669" s="209" t="s">
        <v>549</v>
      </c>
      <c r="I669" s="209" t="s">
        <v>550</v>
      </c>
      <c r="J669" s="209" t="s">
        <v>551</v>
      </c>
      <c r="K669" s="209" t="s">
        <v>552</v>
      </c>
      <c r="L669" s="210" t="s">
        <v>553</v>
      </c>
      <c r="M669" s="209" t="s">
        <v>616</v>
      </c>
    </row>
    <row r="670" spans="1:14" s="202" customFormat="1" ht="12.6" customHeight="1" x14ac:dyDescent="0.2">
      <c r="A670" s="211">
        <v>6010</v>
      </c>
      <c r="B670" s="210" t="s">
        <v>343</v>
      </c>
      <c r="C670" s="216">
        <f>C87</f>
        <v>6929898.4100000011</v>
      </c>
      <c r="D670" s="216">
        <f>(D617/D614)*C92</f>
        <v>593551.00941960642</v>
      </c>
      <c r="E670" s="218">
        <f>(E625/E614)*SUM(C670:D670)</f>
        <v>1672130.9225314376</v>
      </c>
      <c r="F670" s="218">
        <f>(F626/F614)*C66</f>
        <v>0</v>
      </c>
      <c r="G670" s="216">
        <f>(G627/G614)*C93</f>
        <v>1266932.2978596175</v>
      </c>
      <c r="H670" s="218">
        <f>(H630/H614)*C62</f>
        <v>11382.642753920078</v>
      </c>
      <c r="I670" s="216">
        <f>(I631/I614)*C94</f>
        <v>187383.98947929393</v>
      </c>
      <c r="J670" s="216">
        <f>(J632/J614)*C95</f>
        <v>0</v>
      </c>
      <c r="K670" s="216">
        <f>(K646/K614)*C91</f>
        <v>217676.25544096596</v>
      </c>
      <c r="L670" s="216">
        <f>(L649/L614)*C96</f>
        <v>756524.99395555246</v>
      </c>
      <c r="M670" s="202">
        <f t="shared" ref="M670:M715" si="24">ROUND(SUM(D670:L670),0)</f>
        <v>4705582</v>
      </c>
      <c r="N670" s="210" t="s">
        <v>617</v>
      </c>
    </row>
    <row r="671" spans="1:14" s="202" customFormat="1" ht="12.6" customHeight="1" x14ac:dyDescent="0.2">
      <c r="A671" s="211">
        <v>6030</v>
      </c>
      <c r="B671" s="210" t="s">
        <v>344</v>
      </c>
      <c r="C671" s="216">
        <f>D87</f>
        <v>0</v>
      </c>
      <c r="D671" s="216">
        <f>(D617/D614)*D92</f>
        <v>0</v>
      </c>
      <c r="E671" s="218">
        <f>(E625/E614)*SUM(C671:D671)</f>
        <v>0</v>
      </c>
      <c r="F671" s="218">
        <f>(F626/F614)*D66</f>
        <v>0</v>
      </c>
      <c r="G671" s="216">
        <f>(G627/G614)*D93</f>
        <v>0</v>
      </c>
      <c r="H671" s="218">
        <f>(H630/H614)*D62</f>
        <v>0</v>
      </c>
      <c r="I671" s="216">
        <f>(I631/I614)*D94</f>
        <v>0</v>
      </c>
      <c r="J671" s="216">
        <f>(J632/J614)*D95</f>
        <v>0</v>
      </c>
      <c r="K671" s="216">
        <f>(K646/K614)*D91</f>
        <v>0</v>
      </c>
      <c r="L671" s="216">
        <f>(L649/L614)*D96</f>
        <v>0</v>
      </c>
      <c r="M671" s="202">
        <f t="shared" si="24"/>
        <v>0</v>
      </c>
      <c r="N671" s="210" t="s">
        <v>618</v>
      </c>
    </row>
    <row r="672" spans="1:14" s="202" customFormat="1" ht="12.6" customHeight="1" x14ac:dyDescent="0.2">
      <c r="A672" s="211">
        <v>6070</v>
      </c>
      <c r="B672" s="210" t="s">
        <v>619</v>
      </c>
      <c r="C672" s="216">
        <f>E87</f>
        <v>25464729.420000002</v>
      </c>
      <c r="D672" s="216">
        <f>(D617/D614)*E92</f>
        <v>2644355.4133874332</v>
      </c>
      <c r="E672" s="218">
        <f>(E625/E614)*SUM(C672:D672)</f>
        <v>6247409.5768683357</v>
      </c>
      <c r="F672" s="218">
        <f>(F626/F614)*E66</f>
        <v>0</v>
      </c>
      <c r="G672" s="216">
        <f>(G627/G614)*E93</f>
        <v>2307649.5955552952</v>
      </c>
      <c r="H672" s="218">
        <f>(H630/H614)*E62</f>
        <v>58487.202925243851</v>
      </c>
      <c r="I672" s="216">
        <f>(I631/I614)*E94</f>
        <v>834822.7180107577</v>
      </c>
      <c r="J672" s="216">
        <f>(J632/J614)*E95</f>
        <v>0</v>
      </c>
      <c r="K672" s="216">
        <f>(K646/K614)*E91</f>
        <v>911737.37964564236</v>
      </c>
      <c r="L672" s="216">
        <f>(L649/L614)*E96</f>
        <v>2443016.2290345789</v>
      </c>
      <c r="M672" s="202">
        <f t="shared" si="24"/>
        <v>15447478</v>
      </c>
      <c r="N672" s="210" t="s">
        <v>620</v>
      </c>
    </row>
    <row r="673" spans="1:14" s="202" customFormat="1" ht="12.6" customHeight="1" x14ac:dyDescent="0.2">
      <c r="A673" s="211">
        <v>6100</v>
      </c>
      <c r="B673" s="210" t="s">
        <v>621</v>
      </c>
      <c r="C673" s="216">
        <f>F87</f>
        <v>5146955.3346999995</v>
      </c>
      <c r="D673" s="216">
        <f>(D617/D614)*F92</f>
        <v>318778.62333662895</v>
      </c>
      <c r="E673" s="218">
        <f>(E625/E614)*SUM(C673:D673)</f>
        <v>1214791.5478732958</v>
      </c>
      <c r="F673" s="218">
        <f>(F626/F614)*F66</f>
        <v>0</v>
      </c>
      <c r="G673" s="216">
        <f>(G627/G614)*F93</f>
        <v>207520.30296586643</v>
      </c>
      <c r="H673" s="218">
        <f>(H630/H614)*F62</f>
        <v>8753.3581348332336</v>
      </c>
      <c r="I673" s="216">
        <f>(I631/I614)*F94</f>
        <v>100638.37691042686</v>
      </c>
      <c r="J673" s="216">
        <f>(J632/J614)*F95</f>
        <v>0</v>
      </c>
      <c r="K673" s="216">
        <f>(K646/K614)*F91</f>
        <v>168023.75323025233</v>
      </c>
      <c r="L673" s="216">
        <f>(L649/L614)*F96</f>
        <v>533354.24988726864</v>
      </c>
      <c r="M673" s="202">
        <f t="shared" si="24"/>
        <v>2551860</v>
      </c>
      <c r="N673" s="210" t="s">
        <v>622</v>
      </c>
    </row>
    <row r="674" spans="1:14" s="202" customFormat="1" ht="12.6" customHeight="1" x14ac:dyDescent="0.2">
      <c r="A674" s="211">
        <v>6120</v>
      </c>
      <c r="B674" s="210" t="s">
        <v>623</v>
      </c>
      <c r="C674" s="216">
        <f>G87</f>
        <v>0</v>
      </c>
      <c r="D674" s="216">
        <f>(D617/D614)*G92</f>
        <v>0</v>
      </c>
      <c r="E674" s="218">
        <f>(E625/E614)*SUM(C674:D674)</f>
        <v>0</v>
      </c>
      <c r="F674" s="218">
        <f>(F626/F614)*G66</f>
        <v>0</v>
      </c>
      <c r="G674" s="216">
        <f>(G627/G614)*G93</f>
        <v>0</v>
      </c>
      <c r="H674" s="218">
        <f>(H630/H614)*G62</f>
        <v>0</v>
      </c>
      <c r="I674" s="216">
        <f>(I631/I614)*G94</f>
        <v>0</v>
      </c>
      <c r="J674" s="216">
        <f>(J632/J614)*G95</f>
        <v>0</v>
      </c>
      <c r="K674" s="216">
        <f>(K646/K614)*G91</f>
        <v>0</v>
      </c>
      <c r="L674" s="216">
        <f>(L649/L614)*G96</f>
        <v>0</v>
      </c>
      <c r="M674" s="202">
        <f t="shared" si="24"/>
        <v>0</v>
      </c>
      <c r="N674" s="210" t="s">
        <v>624</v>
      </c>
    </row>
    <row r="675" spans="1:14" s="202" customFormat="1" ht="12.6" customHeight="1" x14ac:dyDescent="0.2">
      <c r="A675" s="211">
        <v>6140</v>
      </c>
      <c r="B675" s="210" t="s">
        <v>625</v>
      </c>
      <c r="C675" s="216">
        <f>H87</f>
        <v>4820877.03</v>
      </c>
      <c r="D675" s="216">
        <f>(D617/D614)*H92</f>
        <v>0</v>
      </c>
      <c r="E675" s="218">
        <f>(E625/E614)*SUM(C675:D675)</f>
        <v>1071468.2994713867</v>
      </c>
      <c r="F675" s="218">
        <f>(F626/F614)*H66</f>
        <v>0</v>
      </c>
      <c r="G675" s="216">
        <f>(G627/G614)*H93</f>
        <v>942157.75437936536</v>
      </c>
      <c r="H675" s="218">
        <f>(H630/H614)*H62</f>
        <v>11569.9917363975</v>
      </c>
      <c r="I675" s="216">
        <f>(I631/I614)*H94</f>
        <v>0</v>
      </c>
      <c r="J675" s="216">
        <f>(J632/J614)*H95</f>
        <v>0</v>
      </c>
      <c r="K675" s="216">
        <f>(K646/K614)*H91</f>
        <v>166099.90797589658</v>
      </c>
      <c r="L675" s="216">
        <f>(L649/L614)*H96</f>
        <v>371642.36795008369</v>
      </c>
      <c r="M675" s="202">
        <f t="shared" si="24"/>
        <v>2562938</v>
      </c>
      <c r="N675" s="210" t="s">
        <v>626</v>
      </c>
    </row>
    <row r="676" spans="1:14" s="202" customFormat="1" ht="12.6" customHeight="1" x14ac:dyDescent="0.2">
      <c r="A676" s="211">
        <v>6150</v>
      </c>
      <c r="B676" s="210" t="s">
        <v>627</v>
      </c>
      <c r="C676" s="216">
        <f>I87</f>
        <v>0</v>
      </c>
      <c r="D676" s="216">
        <f>(D617/D614)*I92</f>
        <v>0</v>
      </c>
      <c r="E676" s="218">
        <f>(E625/E614)*SUM(C676:D676)</f>
        <v>0</v>
      </c>
      <c r="F676" s="218">
        <f>(F626/F614)*I66</f>
        <v>0</v>
      </c>
      <c r="G676" s="216">
        <f>(G627/G614)*I93</f>
        <v>0</v>
      </c>
      <c r="H676" s="218">
        <f>(H630/H614)*I62</f>
        <v>0</v>
      </c>
      <c r="I676" s="216">
        <f>(I631/I614)*I94</f>
        <v>0</v>
      </c>
      <c r="J676" s="216">
        <f>(J632/J614)*I95</f>
        <v>0</v>
      </c>
      <c r="K676" s="216">
        <f>(K646/K614)*I91</f>
        <v>0</v>
      </c>
      <c r="L676" s="216">
        <f>(L649/L614)*I96</f>
        <v>0</v>
      </c>
      <c r="M676" s="202">
        <f t="shared" si="24"/>
        <v>0</v>
      </c>
      <c r="N676" s="210" t="s">
        <v>628</v>
      </c>
    </row>
    <row r="677" spans="1:14" s="202" customFormat="1" ht="12.6" customHeight="1" x14ac:dyDescent="0.2">
      <c r="A677" s="211">
        <v>6170</v>
      </c>
      <c r="B677" s="210" t="s">
        <v>125</v>
      </c>
      <c r="C677" s="216">
        <f>J87</f>
        <v>993729.62530000007</v>
      </c>
      <c r="D677" s="216">
        <f>(D617/D614)*J92</f>
        <v>0</v>
      </c>
      <c r="E677" s="218">
        <f>(E625/E614)*SUM(C677:D677)</f>
        <v>220862.25911357239</v>
      </c>
      <c r="F677" s="218">
        <f>(F626/F614)*J66</f>
        <v>0</v>
      </c>
      <c r="G677" s="216">
        <f>(G627/G614)*J93</f>
        <v>0</v>
      </c>
      <c r="H677" s="218">
        <f>(H630/H614)*J62</f>
        <v>1754.874920188656</v>
      </c>
      <c r="I677" s="216">
        <f>(I631/I614)*J94</f>
        <v>0</v>
      </c>
      <c r="J677" s="216">
        <f>(J632/J614)*J95</f>
        <v>0</v>
      </c>
      <c r="K677" s="216">
        <f>(K646/K614)*J91</f>
        <v>33685.434321071007</v>
      </c>
      <c r="L677" s="216">
        <f>(L649/L614)*J96</f>
        <v>106926.96246239363</v>
      </c>
      <c r="M677" s="202">
        <f t="shared" si="24"/>
        <v>363230</v>
      </c>
      <c r="N677" s="210" t="s">
        <v>629</v>
      </c>
    </row>
    <row r="678" spans="1:14" s="202" customFormat="1" ht="12.6" customHeight="1" x14ac:dyDescent="0.2">
      <c r="A678" s="211">
        <v>6200</v>
      </c>
      <c r="B678" s="210" t="s">
        <v>349</v>
      </c>
      <c r="C678" s="216">
        <f>K87</f>
        <v>0</v>
      </c>
      <c r="D678" s="216">
        <f>(D617/D614)*K92</f>
        <v>0</v>
      </c>
      <c r="E678" s="218">
        <f>(E625/E614)*SUM(C678:D678)</f>
        <v>0</v>
      </c>
      <c r="F678" s="218">
        <f>(F626/F614)*K66</f>
        <v>0</v>
      </c>
      <c r="G678" s="216">
        <f>(G627/G614)*K93</f>
        <v>0</v>
      </c>
      <c r="H678" s="218">
        <f>(H630/H614)*K62</f>
        <v>0</v>
      </c>
      <c r="I678" s="216">
        <f>(I631/I614)*K94</f>
        <v>0</v>
      </c>
      <c r="J678" s="216">
        <f>(J632/J614)*K95</f>
        <v>0</v>
      </c>
      <c r="K678" s="216">
        <f>(K646/K614)*K91</f>
        <v>0</v>
      </c>
      <c r="L678" s="216">
        <f>(L649/L614)*K96</f>
        <v>0</v>
      </c>
      <c r="M678" s="202">
        <f t="shared" si="24"/>
        <v>0</v>
      </c>
      <c r="N678" s="210" t="s">
        <v>630</v>
      </c>
    </row>
    <row r="679" spans="1:14" s="202" customFormat="1" ht="12.6" customHeight="1" x14ac:dyDescent="0.2">
      <c r="A679" s="211">
        <v>6210</v>
      </c>
      <c r="B679" s="210" t="s">
        <v>350</v>
      </c>
      <c r="C679" s="216">
        <f>L87</f>
        <v>0</v>
      </c>
      <c r="D679" s="216">
        <f>(D617/D614)*L92</f>
        <v>0</v>
      </c>
      <c r="E679" s="218">
        <f>(E625/E614)*SUM(C679:D679)</f>
        <v>0</v>
      </c>
      <c r="F679" s="218">
        <f>(F626/F614)*L66</f>
        <v>0</v>
      </c>
      <c r="G679" s="216">
        <f>(G627/G614)*L93</f>
        <v>0</v>
      </c>
      <c r="H679" s="218">
        <f>(H630/H614)*L62</f>
        <v>0</v>
      </c>
      <c r="I679" s="216">
        <f>(I631/I614)*L94</f>
        <v>0</v>
      </c>
      <c r="J679" s="216">
        <f>(J632/J614)*L95</f>
        <v>0</v>
      </c>
      <c r="K679" s="216">
        <f>(K646/K614)*L91</f>
        <v>0</v>
      </c>
      <c r="L679" s="216">
        <f>(L649/L614)*L96</f>
        <v>0</v>
      </c>
      <c r="M679" s="202">
        <f t="shared" si="24"/>
        <v>0</v>
      </c>
      <c r="N679" s="210" t="s">
        <v>631</v>
      </c>
    </row>
    <row r="680" spans="1:14" s="202" customFormat="1" ht="12.6" customHeight="1" x14ac:dyDescent="0.2">
      <c r="A680" s="211">
        <v>6330</v>
      </c>
      <c r="B680" s="210" t="s">
        <v>632</v>
      </c>
      <c r="C680" s="216">
        <f>M87</f>
        <v>0</v>
      </c>
      <c r="D680" s="216">
        <f>(D617/D614)*M92</f>
        <v>0</v>
      </c>
      <c r="E680" s="218">
        <f>(E625/E614)*SUM(C680:D680)</f>
        <v>0</v>
      </c>
      <c r="F680" s="218">
        <f>(F626/F614)*M66</f>
        <v>0</v>
      </c>
      <c r="G680" s="216">
        <f>(G627/G614)*M93</f>
        <v>0</v>
      </c>
      <c r="H680" s="218">
        <f>(H630/H614)*M62</f>
        <v>0</v>
      </c>
      <c r="I680" s="216">
        <f>(I631/I614)*M94</f>
        <v>0</v>
      </c>
      <c r="J680" s="216">
        <f>(J632/J614)*M95</f>
        <v>0</v>
      </c>
      <c r="K680" s="216">
        <f>(K646/K614)*M91</f>
        <v>0</v>
      </c>
      <c r="L680" s="216">
        <f>(L649/L614)*M96</f>
        <v>0</v>
      </c>
      <c r="M680" s="202">
        <f t="shared" si="24"/>
        <v>0</v>
      </c>
      <c r="N680" s="210" t="s">
        <v>633</v>
      </c>
    </row>
    <row r="681" spans="1:14" s="202" customFormat="1" ht="12.6" customHeight="1" x14ac:dyDescent="0.2">
      <c r="A681" s="211">
        <v>6400</v>
      </c>
      <c r="B681" s="210" t="s">
        <v>634</v>
      </c>
      <c r="C681" s="216">
        <f>N87</f>
        <v>7467916.75</v>
      </c>
      <c r="D681" s="216">
        <f>(D617/D614)*N92</f>
        <v>0</v>
      </c>
      <c r="E681" s="218">
        <f>(E625/E614)*SUM(C681:D681)</f>
        <v>1659788.459843039</v>
      </c>
      <c r="F681" s="218">
        <f>(F626/F614)*N66</f>
        <v>0</v>
      </c>
      <c r="G681" s="216">
        <f>(G627/G614)*N93</f>
        <v>0</v>
      </c>
      <c r="H681" s="218">
        <f>(H630/H614)*N62</f>
        <v>4556.3098534911478</v>
      </c>
      <c r="I681" s="216">
        <f>(I631/I614)*N94</f>
        <v>0</v>
      </c>
      <c r="J681" s="216">
        <f>(J632/J614)*N95</f>
        <v>0</v>
      </c>
      <c r="K681" s="216">
        <f>(K646/K614)*N91</f>
        <v>51324.70150091809</v>
      </c>
      <c r="L681" s="216">
        <f>(L649/L614)*N96</f>
        <v>0</v>
      </c>
      <c r="M681" s="202">
        <f t="shared" si="24"/>
        <v>1715669</v>
      </c>
      <c r="N681" s="210" t="s">
        <v>635</v>
      </c>
    </row>
    <row r="682" spans="1:14" s="202" customFormat="1" ht="12.6" customHeight="1" x14ac:dyDescent="0.2">
      <c r="A682" s="211">
        <v>7010</v>
      </c>
      <c r="B682" s="210" t="s">
        <v>636</v>
      </c>
      <c r="C682" s="216">
        <f>O87</f>
        <v>0</v>
      </c>
      <c r="D682" s="216">
        <f>(D617/D614)*O92</f>
        <v>0</v>
      </c>
      <c r="E682" s="218">
        <f>(E625/E614)*SUM(C682:D682)</f>
        <v>0</v>
      </c>
      <c r="F682" s="218">
        <f>(F626/F614)*O66</f>
        <v>0</v>
      </c>
      <c r="G682" s="216">
        <f>(G627/G614)*O93</f>
        <v>0</v>
      </c>
      <c r="H682" s="218">
        <f>(H630/H614)*O62</f>
        <v>0</v>
      </c>
      <c r="I682" s="216">
        <f>(I631/I614)*O94</f>
        <v>0</v>
      </c>
      <c r="J682" s="216">
        <f>(J632/J614)*O95</f>
        <v>0</v>
      </c>
      <c r="K682" s="216">
        <f>(K646/K614)*O91</f>
        <v>0</v>
      </c>
      <c r="L682" s="216">
        <f>(L649/L614)*O96</f>
        <v>0</v>
      </c>
      <c r="M682" s="202">
        <f t="shared" si="24"/>
        <v>0</v>
      </c>
      <c r="N682" s="210" t="s">
        <v>637</v>
      </c>
    </row>
    <row r="683" spans="1:14" s="202" customFormat="1" ht="12.6" customHeight="1" x14ac:dyDescent="0.2">
      <c r="A683" s="211">
        <v>7020</v>
      </c>
      <c r="B683" s="210" t="s">
        <v>638</v>
      </c>
      <c r="C683" s="216">
        <f>P87</f>
        <v>18936446.289999999</v>
      </c>
      <c r="D683" s="216">
        <f>(D617/D614)*P92</f>
        <v>912045.26288706798</v>
      </c>
      <c r="E683" s="218">
        <f>(E625/E614)*SUM(C683:D683)</f>
        <v>4411444.0917909266</v>
      </c>
      <c r="F683" s="218">
        <f>(F626/F614)*P66</f>
        <v>0</v>
      </c>
      <c r="G683" s="216">
        <f>(G627/G614)*P93</f>
        <v>0</v>
      </c>
      <c r="H683" s="218">
        <f>(H630/H614)*P62</f>
        <v>13185.316996567202</v>
      </c>
      <c r="I683" s="216">
        <f>(I631/I614)*P94</f>
        <v>287932.59085278015</v>
      </c>
      <c r="J683" s="216">
        <f>(J632/J614)*P95</f>
        <v>0</v>
      </c>
      <c r="K683" s="216">
        <f>(K646/K614)*P91</f>
        <v>1247804.0770216465</v>
      </c>
      <c r="L683" s="216">
        <f>(L649/L614)*P96</f>
        <v>467791.60625648731</v>
      </c>
      <c r="M683" s="202">
        <f t="shared" si="24"/>
        <v>7340203</v>
      </c>
      <c r="N683" s="210" t="s">
        <v>639</v>
      </c>
    </row>
    <row r="684" spans="1:14" s="202" customFormat="1" ht="12.6" customHeight="1" x14ac:dyDescent="0.2">
      <c r="A684" s="211">
        <v>7030</v>
      </c>
      <c r="B684" s="210" t="s">
        <v>640</v>
      </c>
      <c r="C684" s="216">
        <f>Q87</f>
        <v>1378795.59</v>
      </c>
      <c r="D684" s="216">
        <f>(D617/D614)*Q92</f>
        <v>518335.17902483535</v>
      </c>
      <c r="E684" s="218">
        <f>(E625/E614)*SUM(C684:D684)</f>
        <v>421648.48145107826</v>
      </c>
      <c r="F684" s="218">
        <f>(F626/F614)*Q66</f>
        <v>0</v>
      </c>
      <c r="G684" s="216">
        <f>(G627/G614)*Q93</f>
        <v>39772.051882175329</v>
      </c>
      <c r="H684" s="218">
        <f>(H630/H614)*Q62</f>
        <v>1954.851288546598</v>
      </c>
      <c r="I684" s="216">
        <f>(I631/I614)*Q94</f>
        <v>163638.35995850185</v>
      </c>
      <c r="J684" s="216">
        <f>(J632/J614)*Q95</f>
        <v>0</v>
      </c>
      <c r="K684" s="216">
        <f>(K646/K614)*Q91</f>
        <v>61304.099077013707</v>
      </c>
      <c r="L684" s="216">
        <f>(L649/L614)*Q96</f>
        <v>153154.72265108791</v>
      </c>
      <c r="M684" s="202">
        <f t="shared" si="24"/>
        <v>1359808</v>
      </c>
      <c r="N684" s="210" t="s">
        <v>641</v>
      </c>
    </row>
    <row r="685" spans="1:14" s="202" customFormat="1" ht="12.6" customHeight="1" x14ac:dyDescent="0.2">
      <c r="A685" s="211">
        <v>7040</v>
      </c>
      <c r="B685" s="210" t="s">
        <v>133</v>
      </c>
      <c r="C685" s="216">
        <f>R87</f>
        <v>7756226.040000001</v>
      </c>
      <c r="D685" s="216">
        <f>(D617/D614)*R92</f>
        <v>0</v>
      </c>
      <c r="E685" s="218">
        <f>(E625/E614)*SUM(C685:D685)</f>
        <v>1723866.8967655639</v>
      </c>
      <c r="F685" s="218">
        <f>(F626/F614)*R66</f>
        <v>0</v>
      </c>
      <c r="G685" s="216">
        <f>(G627/G614)*R93</f>
        <v>0</v>
      </c>
      <c r="H685" s="218">
        <f>(H630/H614)*R62</f>
        <v>4677.6348978243523</v>
      </c>
      <c r="I685" s="216">
        <f>(I631/I614)*R94</f>
        <v>0</v>
      </c>
      <c r="J685" s="216">
        <f>(J632/J614)*R95</f>
        <v>0</v>
      </c>
      <c r="K685" s="216">
        <f>(K646/K614)*R91</f>
        <v>61974.918127903766</v>
      </c>
      <c r="L685" s="216">
        <f>(L649/L614)*R96</f>
        <v>0</v>
      </c>
      <c r="M685" s="202">
        <f t="shared" si="24"/>
        <v>1790519</v>
      </c>
      <c r="N685" s="210" t="s">
        <v>642</v>
      </c>
    </row>
    <row r="686" spans="1:14" s="202" customFormat="1" ht="12.6" customHeight="1" x14ac:dyDescent="0.2">
      <c r="A686" s="211">
        <v>7050</v>
      </c>
      <c r="B686" s="210" t="s">
        <v>643</v>
      </c>
      <c r="C686" s="216">
        <f>S87</f>
        <v>1004892.1900000001</v>
      </c>
      <c r="D686" s="216">
        <f>(D617/D614)*S92</f>
        <v>650922.6305241246</v>
      </c>
      <c r="E686" s="218">
        <f>(E625/E614)*SUM(C686:D686)</f>
        <v>368014.59131731949</v>
      </c>
      <c r="F686" s="218">
        <f>(F626/F614)*S66</f>
        <v>0</v>
      </c>
      <c r="G686" s="216">
        <f>(G627/G614)*S93</f>
        <v>0</v>
      </c>
      <c r="H686" s="218">
        <f>(H630/H614)*S62</f>
        <v>2601.8680081915895</v>
      </c>
      <c r="I686" s="216">
        <f>(I631/I614)*S94</f>
        <v>205496.20405706254</v>
      </c>
      <c r="J686" s="216">
        <f>(J632/J614)*S95</f>
        <v>0</v>
      </c>
      <c r="K686" s="216">
        <f>(K646/K614)*S91</f>
        <v>0</v>
      </c>
      <c r="L686" s="216">
        <f>(L649/L614)*S96</f>
        <v>0</v>
      </c>
      <c r="M686" s="202">
        <f t="shared" si="24"/>
        <v>1227035</v>
      </c>
      <c r="N686" s="210" t="s">
        <v>644</v>
      </c>
    </row>
    <row r="687" spans="1:14" s="202" customFormat="1" ht="12.6" customHeight="1" x14ac:dyDescent="0.2">
      <c r="A687" s="211">
        <v>7060</v>
      </c>
      <c r="B687" s="210" t="s">
        <v>645</v>
      </c>
      <c r="C687" s="216">
        <f>T87</f>
        <v>2706872.93</v>
      </c>
      <c r="D687" s="216">
        <f>(D617/D614)*T92</f>
        <v>1467703.9872401215</v>
      </c>
      <c r="E687" s="218">
        <f>(E625/E614)*SUM(C687:D687)</f>
        <v>927824.29476899072</v>
      </c>
      <c r="F687" s="218">
        <f>(F626/F614)*T66</f>
        <v>0</v>
      </c>
      <c r="G687" s="216">
        <f>(G627/G614)*T93</f>
        <v>0</v>
      </c>
      <c r="H687" s="218">
        <f>(H630/H614)*T62</f>
        <v>4047.295381897939</v>
      </c>
      <c r="I687" s="216">
        <f>(I631/I614)*T94</f>
        <v>463353.99003473745</v>
      </c>
      <c r="J687" s="216">
        <f>(J632/J614)*T95</f>
        <v>0</v>
      </c>
      <c r="K687" s="216">
        <f>(K646/K614)*T91</f>
        <v>132971.3546482145</v>
      </c>
      <c r="L687" s="216">
        <f>(L649/L614)*T96</f>
        <v>257505.99755852562</v>
      </c>
      <c r="M687" s="202">
        <f t="shared" si="24"/>
        <v>3253407</v>
      </c>
      <c r="N687" s="210" t="s">
        <v>646</v>
      </c>
    </row>
    <row r="688" spans="1:14" s="202" customFormat="1" ht="12.6" customHeight="1" x14ac:dyDescent="0.2">
      <c r="A688" s="211">
        <v>7070</v>
      </c>
      <c r="B688" s="210" t="s">
        <v>136</v>
      </c>
      <c r="C688" s="216">
        <f>U87</f>
        <v>9559938.5899999999</v>
      </c>
      <c r="D688" s="216">
        <f>(D617/D614)*U92</f>
        <v>351338.97335629357</v>
      </c>
      <c r="E688" s="218">
        <f>(E625/E614)*SUM(C688:D688)</f>
        <v>2202839.7841955069</v>
      </c>
      <c r="F688" s="218">
        <f>(F626/F614)*U66</f>
        <v>0</v>
      </c>
      <c r="G688" s="216">
        <f>(G627/G614)*U93</f>
        <v>0</v>
      </c>
      <c r="H688" s="218">
        <f>(H630/H614)*U62</f>
        <v>9621.4697569707841</v>
      </c>
      <c r="I688" s="216">
        <f>(I631/I614)*U94</f>
        <v>110917.67589012702</v>
      </c>
      <c r="J688" s="216">
        <f>(J632/J614)*U95</f>
        <v>0</v>
      </c>
      <c r="K688" s="216">
        <f>(K646/K614)*U91</f>
        <v>635051.8866602265</v>
      </c>
      <c r="L688" s="216">
        <f>(L649/L614)*U96</f>
        <v>0</v>
      </c>
      <c r="M688" s="202">
        <f t="shared" si="24"/>
        <v>3309770</v>
      </c>
      <c r="N688" s="210" t="s">
        <v>647</v>
      </c>
    </row>
    <row r="689" spans="1:14" s="202" customFormat="1" ht="12.6" customHeight="1" x14ac:dyDescent="0.2">
      <c r="A689" s="211">
        <v>7110</v>
      </c>
      <c r="B689" s="210" t="s">
        <v>648</v>
      </c>
      <c r="C689" s="216">
        <f>V87</f>
        <v>0</v>
      </c>
      <c r="D689" s="216">
        <f>(D617/D614)*V92</f>
        <v>0</v>
      </c>
      <c r="E689" s="218">
        <f>(E625/E614)*SUM(C689:D689)</f>
        <v>0</v>
      </c>
      <c r="F689" s="218">
        <f>(F626/F614)*V66</f>
        <v>0</v>
      </c>
      <c r="G689" s="216">
        <f>(G627/G614)*V93</f>
        <v>0</v>
      </c>
      <c r="H689" s="218">
        <f>(H630/H614)*V62</f>
        <v>0</v>
      </c>
      <c r="I689" s="216">
        <f>(I631/I614)*V94</f>
        <v>0</v>
      </c>
      <c r="J689" s="216">
        <f>(J632/J614)*V95</f>
        <v>0</v>
      </c>
      <c r="K689" s="216">
        <f>(K646/K614)*V91</f>
        <v>0</v>
      </c>
      <c r="L689" s="216">
        <f>(L649/L614)*V96</f>
        <v>0</v>
      </c>
      <c r="M689" s="202">
        <f t="shared" si="24"/>
        <v>0</v>
      </c>
      <c r="N689" s="210" t="s">
        <v>649</v>
      </c>
    </row>
    <row r="690" spans="1:14" s="202" customFormat="1" ht="12.6" customHeight="1" x14ac:dyDescent="0.2">
      <c r="A690" s="211">
        <v>7120</v>
      </c>
      <c r="B690" s="210" t="s">
        <v>650</v>
      </c>
      <c r="C690" s="216">
        <f>W87</f>
        <v>1478683.71</v>
      </c>
      <c r="D690" s="216">
        <f>(D617/D614)*W92</f>
        <v>63414.480824324935</v>
      </c>
      <c r="E690" s="218">
        <f>(E625/E614)*SUM(C690:D690)</f>
        <v>342740.40093912982</v>
      </c>
      <c r="F690" s="218">
        <f>(F626/F614)*W66</f>
        <v>0</v>
      </c>
      <c r="G690" s="216">
        <f>(G627/G614)*W93</f>
        <v>0</v>
      </c>
      <c r="H690" s="218">
        <f>(H630/H614)*W62</f>
        <v>1503.4054539006345</v>
      </c>
      <c r="I690" s="216">
        <f>(I631/I614)*W94</f>
        <v>20019.944737756636</v>
      </c>
      <c r="J690" s="216">
        <f>(J632/J614)*W95</f>
        <v>0</v>
      </c>
      <c r="K690" s="216">
        <f>(K646/K614)*W91</f>
        <v>136284.21314371508</v>
      </c>
      <c r="L690" s="216">
        <f>(L649/L614)*W96</f>
        <v>0</v>
      </c>
      <c r="M690" s="202">
        <f t="shared" si="24"/>
        <v>563962</v>
      </c>
      <c r="N690" s="210" t="s">
        <v>651</v>
      </c>
    </row>
    <row r="691" spans="1:14" s="202" customFormat="1" ht="12.6" customHeight="1" x14ac:dyDescent="0.2">
      <c r="A691" s="211">
        <v>7130</v>
      </c>
      <c r="B691" s="210" t="s">
        <v>652</v>
      </c>
      <c r="C691" s="216">
        <f>X87</f>
        <v>2296046.1</v>
      </c>
      <c r="D691" s="216">
        <f>(D617/D614)*X92</f>
        <v>139483.42082659813</v>
      </c>
      <c r="E691" s="218">
        <f>(E625/E614)*SUM(C691:D691)</f>
        <v>541310.7734864658</v>
      </c>
      <c r="F691" s="218">
        <f>(F626/F614)*X66</f>
        <v>0</v>
      </c>
      <c r="G691" s="216">
        <f>(G627/G614)*X93</f>
        <v>0</v>
      </c>
      <c r="H691" s="218">
        <f>(H630/H614)*X62</f>
        <v>3636.4581470356297</v>
      </c>
      <c r="I691" s="216">
        <f>(I631/I614)*X94</f>
        <v>44034.900869370547</v>
      </c>
      <c r="J691" s="216">
        <f>(J632/J614)*X95</f>
        <v>0</v>
      </c>
      <c r="K691" s="216">
        <f>(K646/K614)*X91</f>
        <v>869460.49430541485</v>
      </c>
      <c r="L691" s="216">
        <f>(L649/L614)*X96</f>
        <v>11825.270685914536</v>
      </c>
      <c r="M691" s="202">
        <f t="shared" si="24"/>
        <v>1609751</v>
      </c>
      <c r="N691" s="210" t="s">
        <v>653</v>
      </c>
    </row>
    <row r="692" spans="1:14" s="202" customFormat="1" ht="12.6" customHeight="1" x14ac:dyDescent="0.2">
      <c r="A692" s="211">
        <v>7140</v>
      </c>
      <c r="B692" s="210" t="s">
        <v>654</v>
      </c>
      <c r="C692" s="216">
        <f>Y87</f>
        <v>14324729.85</v>
      </c>
      <c r="D692" s="216">
        <f>(D617/D614)*Y92</f>
        <v>663553.66633395746</v>
      </c>
      <c r="E692" s="218">
        <f>(E625/E614)*SUM(C692:D692)</f>
        <v>3331234.2445792193</v>
      </c>
      <c r="F692" s="218">
        <f>(F626/F614)*Y66</f>
        <v>0</v>
      </c>
      <c r="G692" s="216">
        <f>(G627/G614)*Y93</f>
        <v>0</v>
      </c>
      <c r="H692" s="218">
        <f>(H630/H614)*Y62</f>
        <v>18329.438650131342</v>
      </c>
      <c r="I692" s="216">
        <f>(I631/I614)*Y94</f>
        <v>209483.82069613907</v>
      </c>
      <c r="J692" s="216">
        <f>(J632/J614)*Y95</f>
        <v>0</v>
      </c>
      <c r="K692" s="216">
        <f>(K646/K614)*Y91</f>
        <v>1046947.7806282955</v>
      </c>
      <c r="L692" s="216">
        <f>(L649/L614)*Y96</f>
        <v>162564.19343396329</v>
      </c>
      <c r="M692" s="202">
        <f t="shared" si="24"/>
        <v>5432113</v>
      </c>
      <c r="N692" s="210" t="s">
        <v>655</v>
      </c>
    </row>
    <row r="693" spans="1:14" s="202" customFormat="1" ht="12.6" customHeight="1" x14ac:dyDescent="0.2">
      <c r="A693" s="211">
        <v>7150</v>
      </c>
      <c r="B693" s="210" t="s">
        <v>656</v>
      </c>
      <c r="C693" s="216">
        <f>Z87</f>
        <v>1290055.73</v>
      </c>
      <c r="D693" s="216">
        <f>(D617/D614)*Z92</f>
        <v>75097.068828302741</v>
      </c>
      <c r="E693" s="218">
        <f>(E625/E614)*SUM(C693:D693)</f>
        <v>303413.24592533021</v>
      </c>
      <c r="F693" s="218">
        <f>(F626/F614)*Z66</f>
        <v>0</v>
      </c>
      <c r="G693" s="216">
        <f>(G627/G614)*Z93</f>
        <v>0</v>
      </c>
      <c r="H693" s="218">
        <f>(H630/H614)*Z62</f>
        <v>1907.8950278328148</v>
      </c>
      <c r="I693" s="216">
        <f>(I631/I614)*Z94</f>
        <v>23708.13650710247</v>
      </c>
      <c r="J693" s="216">
        <f>(J632/J614)*Z95</f>
        <v>0</v>
      </c>
      <c r="K693" s="216">
        <f>(K646/K614)*Z91</f>
        <v>157360.20309469273</v>
      </c>
      <c r="L693" s="216">
        <f>(L649/L614)*Z96</f>
        <v>0</v>
      </c>
      <c r="M693" s="202">
        <f t="shared" si="24"/>
        <v>561487</v>
      </c>
      <c r="N693" s="210" t="s">
        <v>657</v>
      </c>
    </row>
    <row r="694" spans="1:14" s="202" customFormat="1" ht="12.6" customHeight="1" x14ac:dyDescent="0.2">
      <c r="A694" s="211">
        <v>7160</v>
      </c>
      <c r="B694" s="210" t="s">
        <v>658</v>
      </c>
      <c r="C694" s="216">
        <f>AA87</f>
        <v>1601738.86</v>
      </c>
      <c r="D694" s="216">
        <f>(D617/D614)*AA92</f>
        <v>0</v>
      </c>
      <c r="E694" s="218">
        <f>(E625/E614)*SUM(C694:D694)</f>
        <v>355995.8907563003</v>
      </c>
      <c r="F694" s="218">
        <f>(F626/F614)*AA66</f>
        <v>0</v>
      </c>
      <c r="G694" s="216">
        <f>(G627/G614)*AA93</f>
        <v>4490.3929544391503</v>
      </c>
      <c r="H694" s="218">
        <f>(H630/H614)*AA62</f>
        <v>1482.3958790491849</v>
      </c>
      <c r="I694" s="216">
        <f>(I631/I614)*AA94</f>
        <v>0</v>
      </c>
      <c r="J694" s="216">
        <f>(J632/J614)*AA95</f>
        <v>0</v>
      </c>
      <c r="K694" s="216">
        <f>(K646/K614)*AA91</f>
        <v>106441.41587385083</v>
      </c>
      <c r="L694" s="216">
        <f>(L649/L614)*AA96</f>
        <v>0</v>
      </c>
      <c r="M694" s="202">
        <f t="shared" si="24"/>
        <v>468410</v>
      </c>
      <c r="N694" s="210" t="s">
        <v>659</v>
      </c>
    </row>
    <row r="695" spans="1:14" s="202" customFormat="1" ht="12.6" customHeight="1" x14ac:dyDescent="0.2">
      <c r="A695" s="211">
        <v>7170</v>
      </c>
      <c r="B695" s="210" t="s">
        <v>142</v>
      </c>
      <c r="C695" s="216">
        <f>AB87</f>
        <v>28096107.990000002</v>
      </c>
      <c r="D695" s="216">
        <f>(D617/D614)*AB92</f>
        <v>282734.74241966399</v>
      </c>
      <c r="E695" s="218">
        <f>(E625/E614)*SUM(C695:D695)</f>
        <v>6307364.8579398878</v>
      </c>
      <c r="F695" s="218">
        <f>(F626/F614)*AB66</f>
        <v>0</v>
      </c>
      <c r="G695" s="216">
        <f>(G627/G614)*AB93</f>
        <v>0</v>
      </c>
      <c r="H695" s="218">
        <f>(H630/H614)*AB62</f>
        <v>15101.653365027176</v>
      </c>
      <c r="I695" s="216">
        <f>(I631/I614)*AB94</f>
        <v>89259.327603204205</v>
      </c>
      <c r="J695" s="216">
        <f>(J632/J614)*AB95</f>
        <v>0</v>
      </c>
      <c r="K695" s="216">
        <f>(K646/K614)*AB91</f>
        <v>738138.04761108966</v>
      </c>
      <c r="L695" s="216">
        <f>(L649/L614)*AB96</f>
        <v>0</v>
      </c>
      <c r="M695" s="202">
        <f t="shared" si="24"/>
        <v>7432599</v>
      </c>
      <c r="N695" s="210" t="s">
        <v>660</v>
      </c>
    </row>
    <row r="696" spans="1:14" s="202" customFormat="1" ht="12.6" customHeight="1" x14ac:dyDescent="0.2">
      <c r="A696" s="211">
        <v>7180</v>
      </c>
      <c r="B696" s="210" t="s">
        <v>661</v>
      </c>
      <c r="C696" s="216">
        <f>AC87</f>
        <v>2542900.3699999996</v>
      </c>
      <c r="D696" s="216">
        <f>(D617/D614)*AC92</f>
        <v>91567.09787189521</v>
      </c>
      <c r="E696" s="218">
        <f>(E625/E614)*SUM(C696:D696)</f>
        <v>585525.90332580823</v>
      </c>
      <c r="F696" s="218">
        <f>(F626/F614)*AC66</f>
        <v>0</v>
      </c>
      <c r="G696" s="216">
        <f>(G627/G614)*AC93</f>
        <v>0</v>
      </c>
      <c r="H696" s="218">
        <f>(H630/H614)*AC62</f>
        <v>4570.0689427908883</v>
      </c>
      <c r="I696" s="216">
        <f>(I631/I614)*AC94</f>
        <v>28907.722894877297</v>
      </c>
      <c r="J696" s="216">
        <f>(J632/J614)*AC95</f>
        <v>0</v>
      </c>
      <c r="K696" s="216">
        <f>(K646/K614)*AC91</f>
        <v>152076.48616262127</v>
      </c>
      <c r="L696" s="216">
        <f>(L649/L614)*AC96</f>
        <v>0</v>
      </c>
      <c r="M696" s="202">
        <f t="shared" si="24"/>
        <v>862647</v>
      </c>
      <c r="N696" s="210" t="s">
        <v>662</v>
      </c>
    </row>
    <row r="697" spans="1:14" s="202" customFormat="1" ht="12.6" customHeight="1" x14ac:dyDescent="0.2">
      <c r="A697" s="211">
        <v>7190</v>
      </c>
      <c r="B697" s="210" t="s">
        <v>144</v>
      </c>
      <c r="C697" s="216">
        <f>AD87</f>
        <v>623516.24</v>
      </c>
      <c r="D697" s="216">
        <f>(D617/D614)*AD92</f>
        <v>29787.74379528268</v>
      </c>
      <c r="E697" s="218">
        <f>(E625/E614)*SUM(C697:D697)</f>
        <v>145200.65627042428</v>
      </c>
      <c r="F697" s="218">
        <f>(F626/F614)*AD66</f>
        <v>0</v>
      </c>
      <c r="G697" s="216">
        <f>(G627/G614)*AD93</f>
        <v>0</v>
      </c>
      <c r="H697" s="218">
        <f>(H630/H614)*AD62</f>
        <v>0</v>
      </c>
      <c r="I697" s="216">
        <f>(I631/I614)*AD94</f>
        <v>9403.9874945291831</v>
      </c>
      <c r="J697" s="216">
        <f>(J632/J614)*AD95</f>
        <v>0</v>
      </c>
      <c r="K697" s="216">
        <f>(K646/K614)*AD91</f>
        <v>22689.821586320199</v>
      </c>
      <c r="L697" s="216">
        <f>(L649/L614)*AD96</f>
        <v>0</v>
      </c>
      <c r="M697" s="202">
        <f t="shared" si="24"/>
        <v>207082</v>
      </c>
      <c r="N697" s="210" t="s">
        <v>663</v>
      </c>
    </row>
    <row r="698" spans="1:14" s="202" customFormat="1" ht="12.6" customHeight="1" x14ac:dyDescent="0.2">
      <c r="A698" s="211">
        <v>7200</v>
      </c>
      <c r="B698" s="210" t="s">
        <v>664</v>
      </c>
      <c r="C698" s="216">
        <f>AE87</f>
        <v>1927035.13</v>
      </c>
      <c r="D698" s="216">
        <f>(D617/D614)*AE92</f>
        <v>868394.48796987568</v>
      </c>
      <c r="E698" s="218">
        <f>(E625/E614)*SUM(C698:D698)</f>
        <v>621300.68873756996</v>
      </c>
      <c r="F698" s="218">
        <f>(F626/F614)*AE66</f>
        <v>0</v>
      </c>
      <c r="G698" s="216">
        <f>(G627/G614)*AE93</f>
        <v>137.46100880936174</v>
      </c>
      <c r="H698" s="218">
        <f>(H630/H614)*AE62</f>
        <v>3930.6303113135195</v>
      </c>
      <c r="I698" s="216">
        <f>(I631/I614)*AE94</f>
        <v>274152.04593239608</v>
      </c>
      <c r="J698" s="216">
        <f>(J632/J614)*AE95</f>
        <v>0</v>
      </c>
      <c r="K698" s="216">
        <f>(K646/K614)*AE91</f>
        <v>51729.243084860558</v>
      </c>
      <c r="L698" s="216">
        <f>(L649/L614)*AE96</f>
        <v>0</v>
      </c>
      <c r="M698" s="202">
        <f t="shared" si="24"/>
        <v>1819645</v>
      </c>
      <c r="N698" s="210" t="s">
        <v>665</v>
      </c>
    </row>
    <row r="699" spans="1:14" s="202" customFormat="1" ht="12.6" customHeight="1" x14ac:dyDescent="0.2">
      <c r="A699" s="211">
        <v>7220</v>
      </c>
      <c r="B699" s="210" t="s">
        <v>666</v>
      </c>
      <c r="C699" s="216">
        <f>AF87</f>
        <v>4839703.5999999996</v>
      </c>
      <c r="D699" s="216">
        <f>(D617/D614)*AF92</f>
        <v>0</v>
      </c>
      <c r="E699" s="218">
        <f>(E625/E614)*SUM(C699:D699)</f>
        <v>1075652.6154821974</v>
      </c>
      <c r="F699" s="218">
        <f>(F626/F614)*AF66</f>
        <v>0</v>
      </c>
      <c r="G699" s="216">
        <f>(G627/G614)*AF93</f>
        <v>0</v>
      </c>
      <c r="H699" s="218">
        <f>(H630/H614)*AF62</f>
        <v>6402.5965967528682</v>
      </c>
      <c r="I699" s="216">
        <f>(I631/I614)*AF94</f>
        <v>0</v>
      </c>
      <c r="J699" s="216">
        <f>(J632/J614)*AF95</f>
        <v>0</v>
      </c>
      <c r="K699" s="216">
        <f>(K646/K614)*AF91</f>
        <v>42206.659960289478</v>
      </c>
      <c r="L699" s="216">
        <f>(L649/L614)*AF96</f>
        <v>53138.164103355572</v>
      </c>
      <c r="M699" s="202">
        <f t="shared" si="24"/>
        <v>1177400</v>
      </c>
      <c r="N699" s="210" t="s">
        <v>667</v>
      </c>
    </row>
    <row r="700" spans="1:14" s="202" customFormat="1" ht="12.6" customHeight="1" x14ac:dyDescent="0.2">
      <c r="A700" s="211">
        <v>7230</v>
      </c>
      <c r="B700" s="210" t="s">
        <v>668</v>
      </c>
      <c r="C700" s="216">
        <f>AG87</f>
        <v>15771489.520000001</v>
      </c>
      <c r="D700" s="216">
        <f>(D617/D614)*AG92</f>
        <v>1388933.5334807583</v>
      </c>
      <c r="E700" s="218">
        <f>(E625/E614)*SUM(C700:D700)</f>
        <v>3814005.0436678757</v>
      </c>
      <c r="F700" s="218">
        <f>(F626/F614)*AG66</f>
        <v>0</v>
      </c>
      <c r="G700" s="216">
        <f>(G627/G614)*AG93</f>
        <v>203717.21505547411</v>
      </c>
      <c r="H700" s="218">
        <f>(H630/H614)*AG62</f>
        <v>28456.946254591221</v>
      </c>
      <c r="I700" s="216">
        <f>(I631/I614)*AG94</f>
        <v>438486.16630218772</v>
      </c>
      <c r="J700" s="216">
        <f>(J632/J614)*AG95</f>
        <v>0</v>
      </c>
      <c r="K700" s="216">
        <f>(K646/K614)*AG91</f>
        <v>1511287.3820874761</v>
      </c>
      <c r="L700" s="216">
        <f>(L649/L614)*AG96</f>
        <v>1318174.6225794728</v>
      </c>
      <c r="M700" s="202">
        <f t="shared" si="24"/>
        <v>8703061</v>
      </c>
      <c r="N700" s="210" t="s">
        <v>669</v>
      </c>
    </row>
    <row r="701" spans="1:14" s="202" customFormat="1" ht="12.6" customHeight="1" x14ac:dyDescent="0.2">
      <c r="A701" s="211">
        <v>7240</v>
      </c>
      <c r="B701" s="210" t="s">
        <v>146</v>
      </c>
      <c r="C701" s="216">
        <f>AH87</f>
        <v>0</v>
      </c>
      <c r="D701" s="216">
        <f>(D617/D614)*AH92</f>
        <v>0</v>
      </c>
      <c r="E701" s="218">
        <f>(E625/E614)*SUM(C701:D701)</f>
        <v>0</v>
      </c>
      <c r="F701" s="218">
        <f>(F626/F614)*AH66</f>
        <v>0</v>
      </c>
      <c r="G701" s="216">
        <f>(G627/G614)*AH93</f>
        <v>0</v>
      </c>
      <c r="H701" s="218">
        <f>(H630/H614)*AH62</f>
        <v>0</v>
      </c>
      <c r="I701" s="216">
        <f>(I631/I614)*AH94</f>
        <v>0</v>
      </c>
      <c r="J701" s="216">
        <f>(J632/J614)*AH95</f>
        <v>0</v>
      </c>
      <c r="K701" s="216">
        <f>(K646/K614)*AH91</f>
        <v>0</v>
      </c>
      <c r="L701" s="216">
        <f>(L649/L614)*AH96</f>
        <v>0</v>
      </c>
      <c r="M701" s="202">
        <f t="shared" si="24"/>
        <v>0</v>
      </c>
      <c r="N701" s="210" t="s">
        <v>670</v>
      </c>
    </row>
    <row r="702" spans="1:14" s="202" customFormat="1" ht="12.6" customHeight="1" x14ac:dyDescent="0.2">
      <c r="A702" s="211">
        <v>7250</v>
      </c>
      <c r="B702" s="210" t="s">
        <v>671</v>
      </c>
      <c r="C702" s="216">
        <f>AI87</f>
        <v>5625963.5600000005</v>
      </c>
      <c r="D702" s="216">
        <f>(D617/D614)*AI92</f>
        <v>0</v>
      </c>
      <c r="E702" s="218">
        <f>(E625/E614)*SUM(C702:D702)</f>
        <v>1250403.5201497744</v>
      </c>
      <c r="F702" s="218">
        <f>(F626/F614)*AI66</f>
        <v>0</v>
      </c>
      <c r="G702" s="216">
        <f>(G627/G614)*AI93</f>
        <v>14616.687270062132</v>
      </c>
      <c r="H702" s="218">
        <f>(H630/H614)*AI62</f>
        <v>7727.3781778716384</v>
      </c>
      <c r="I702" s="216">
        <f>(I631/I614)*AI94</f>
        <v>0</v>
      </c>
      <c r="J702" s="216">
        <f>(J632/J614)*AI95</f>
        <v>0</v>
      </c>
      <c r="K702" s="216">
        <f>(K646/K614)*AI91</f>
        <v>264505.53299157176</v>
      </c>
      <c r="L702" s="216">
        <f>(L649/L614)*AI96</f>
        <v>361997.11544804322</v>
      </c>
      <c r="M702" s="202">
        <f t="shared" si="24"/>
        <v>1899250</v>
      </c>
      <c r="N702" s="210" t="s">
        <v>672</v>
      </c>
    </row>
    <row r="703" spans="1:14" s="202" customFormat="1" ht="12.6" customHeight="1" x14ac:dyDescent="0.2">
      <c r="A703" s="211">
        <v>7260</v>
      </c>
      <c r="B703" s="210" t="s">
        <v>148</v>
      </c>
      <c r="C703" s="216">
        <f>AJ87</f>
        <v>65520958.619999997</v>
      </c>
      <c r="D703" s="216">
        <f>(D617/D614)*AJ92</f>
        <v>10017590.512291322</v>
      </c>
      <c r="E703" s="218">
        <f>(E625/E614)*SUM(C703:D703)</f>
        <v>16788887.225217599</v>
      </c>
      <c r="F703" s="218">
        <f>(F626/F614)*AJ66</f>
        <v>0</v>
      </c>
      <c r="G703" s="216">
        <f>(G627/G614)*AJ93</f>
        <v>0</v>
      </c>
      <c r="H703" s="218">
        <f>(H630/H614)*AJ62</f>
        <v>101795.9086529229</v>
      </c>
      <c r="I703" s="216">
        <f>(I631/I614)*AJ94</f>
        <v>3162552.2412953125</v>
      </c>
      <c r="J703" s="216">
        <f>(J632/J614)*AJ95</f>
        <v>0</v>
      </c>
      <c r="K703" s="216">
        <f>(K646/K614)*AJ91</f>
        <v>629397.18262622331</v>
      </c>
      <c r="L703" s="216">
        <f>(L649/L614)*AJ96</f>
        <v>815239.21863634139</v>
      </c>
      <c r="M703" s="202">
        <f t="shared" si="24"/>
        <v>31515462</v>
      </c>
      <c r="N703" s="210" t="s">
        <v>673</v>
      </c>
    </row>
    <row r="704" spans="1:14" s="202" customFormat="1" ht="12.6" customHeight="1" x14ac:dyDescent="0.2">
      <c r="A704" s="211">
        <v>7310</v>
      </c>
      <c r="B704" s="210" t="s">
        <v>674</v>
      </c>
      <c r="C704" s="216">
        <f>AK87</f>
        <v>0</v>
      </c>
      <c r="D704" s="216">
        <f>(D617/D614)*AK92</f>
        <v>0</v>
      </c>
      <c r="E704" s="218">
        <f>(E625/E614)*SUM(C704:D704)</f>
        <v>0</v>
      </c>
      <c r="F704" s="218">
        <f>(F626/F614)*AK66</f>
        <v>0</v>
      </c>
      <c r="G704" s="216">
        <f>(G627/G614)*AK93</f>
        <v>0</v>
      </c>
      <c r="H704" s="218">
        <f>(H630/H614)*AK62</f>
        <v>0</v>
      </c>
      <c r="I704" s="216">
        <f>(I631/I614)*AK94</f>
        <v>0</v>
      </c>
      <c r="J704" s="216">
        <f>(J632/J614)*AK95</f>
        <v>0</v>
      </c>
      <c r="K704" s="216">
        <f>(K646/K614)*AK91</f>
        <v>0</v>
      </c>
      <c r="L704" s="216">
        <f>(L649/L614)*AK96</f>
        <v>0</v>
      </c>
      <c r="M704" s="202">
        <f t="shared" si="24"/>
        <v>0</v>
      </c>
      <c r="N704" s="210" t="s">
        <v>675</v>
      </c>
    </row>
    <row r="705" spans="1:14" s="202" customFormat="1" ht="12.6" customHeight="1" x14ac:dyDescent="0.2">
      <c r="A705" s="211">
        <v>7320</v>
      </c>
      <c r="B705" s="210" t="s">
        <v>676</v>
      </c>
      <c r="C705" s="216">
        <f>AL87</f>
        <v>0</v>
      </c>
      <c r="D705" s="216">
        <f>(D617/D614)*AL92</f>
        <v>0</v>
      </c>
      <c r="E705" s="218">
        <f>(E625/E614)*SUM(C705:D705)</f>
        <v>0</v>
      </c>
      <c r="F705" s="218">
        <f>(F626/F614)*AL66</f>
        <v>0</v>
      </c>
      <c r="G705" s="216">
        <f>(G627/G614)*AL93</f>
        <v>0</v>
      </c>
      <c r="H705" s="218">
        <f>(H630/H614)*AL62</f>
        <v>0</v>
      </c>
      <c r="I705" s="216">
        <f>(I631/I614)*AL94</f>
        <v>0</v>
      </c>
      <c r="J705" s="216">
        <f>(J632/J614)*AL95</f>
        <v>0</v>
      </c>
      <c r="K705" s="216">
        <f>(K646/K614)*AL91</f>
        <v>0</v>
      </c>
      <c r="L705" s="216">
        <f>(L649/L614)*AL96</f>
        <v>0</v>
      </c>
      <c r="M705" s="202">
        <f t="shared" si="24"/>
        <v>0</v>
      </c>
      <c r="N705" s="210" t="s">
        <v>677</v>
      </c>
    </row>
    <row r="706" spans="1:14" s="202" customFormat="1" ht="12.6" customHeight="1" x14ac:dyDescent="0.2">
      <c r="A706" s="211">
        <v>7330</v>
      </c>
      <c r="B706" s="210" t="s">
        <v>678</v>
      </c>
      <c r="C706" s="216">
        <f>AM87</f>
        <v>0</v>
      </c>
      <c r="D706" s="216">
        <f>(D617/D614)*AM92</f>
        <v>0</v>
      </c>
      <c r="E706" s="218">
        <f>(E625/E614)*SUM(C706:D706)</f>
        <v>0</v>
      </c>
      <c r="F706" s="218">
        <f>(F626/F614)*AM66</f>
        <v>0</v>
      </c>
      <c r="G706" s="216">
        <f>(G627/G614)*AM93</f>
        <v>0</v>
      </c>
      <c r="H706" s="218">
        <f>(H630/H614)*AM62</f>
        <v>0</v>
      </c>
      <c r="I706" s="216">
        <f>(I631/I614)*AM94</f>
        <v>0</v>
      </c>
      <c r="J706" s="216">
        <f>(J632/J614)*AM95</f>
        <v>0</v>
      </c>
      <c r="K706" s="216">
        <f>(K646/K614)*AM91</f>
        <v>0</v>
      </c>
      <c r="L706" s="216">
        <f>(L649/L614)*AM96</f>
        <v>0</v>
      </c>
      <c r="M706" s="202">
        <f t="shared" si="24"/>
        <v>0</v>
      </c>
      <c r="N706" s="210" t="s">
        <v>679</v>
      </c>
    </row>
    <row r="707" spans="1:14" s="202" customFormat="1" ht="12.6" customHeight="1" x14ac:dyDescent="0.2">
      <c r="A707" s="211">
        <v>7340</v>
      </c>
      <c r="B707" s="210" t="s">
        <v>680</v>
      </c>
      <c r="C707" s="216">
        <f>AN87</f>
        <v>0</v>
      </c>
      <c r="D707" s="216">
        <f>(D617/D614)*AN92</f>
        <v>0</v>
      </c>
      <c r="E707" s="218">
        <f>(E625/E614)*SUM(C707:D707)</f>
        <v>0</v>
      </c>
      <c r="F707" s="218">
        <f>(F626/F614)*AN66</f>
        <v>0</v>
      </c>
      <c r="G707" s="216">
        <f>(G627/G614)*AN93</f>
        <v>0</v>
      </c>
      <c r="H707" s="218">
        <f>(H630/H614)*AN62</f>
        <v>0</v>
      </c>
      <c r="I707" s="216">
        <f>(I631/I614)*AN94</f>
        <v>0</v>
      </c>
      <c r="J707" s="216">
        <f>(J632/J614)*AN95</f>
        <v>0</v>
      </c>
      <c r="K707" s="216">
        <f>(K646/K614)*AN91</f>
        <v>0</v>
      </c>
      <c r="L707" s="216">
        <f>(L649/L614)*AN96</f>
        <v>0</v>
      </c>
      <c r="M707" s="202">
        <f t="shared" si="24"/>
        <v>0</v>
      </c>
      <c r="N707" s="210" t="s">
        <v>681</v>
      </c>
    </row>
    <row r="708" spans="1:14" s="202" customFormat="1" ht="12.6" customHeight="1" x14ac:dyDescent="0.2">
      <c r="A708" s="211">
        <v>7350</v>
      </c>
      <c r="B708" s="210" t="s">
        <v>682</v>
      </c>
      <c r="C708" s="216">
        <f>AO87</f>
        <v>0</v>
      </c>
      <c r="D708" s="216">
        <f>(D617/D614)*AO92</f>
        <v>0</v>
      </c>
      <c r="E708" s="218">
        <f>(E625/E614)*SUM(C708:D708)</f>
        <v>0</v>
      </c>
      <c r="F708" s="218">
        <f>(F626/F614)*AO66</f>
        <v>0</v>
      </c>
      <c r="G708" s="216">
        <f>(G627/G614)*AO93</f>
        <v>0</v>
      </c>
      <c r="H708" s="218">
        <f>(H630/H614)*AO62</f>
        <v>0</v>
      </c>
      <c r="I708" s="216">
        <f>(I631/I614)*AO94</f>
        <v>0</v>
      </c>
      <c r="J708" s="216">
        <f>(J632/J614)*AO95</f>
        <v>0</v>
      </c>
      <c r="K708" s="216">
        <f>(K646/K614)*AO91</f>
        <v>0</v>
      </c>
      <c r="L708" s="216">
        <f>(L649/L614)*AO96</f>
        <v>0</v>
      </c>
      <c r="M708" s="202">
        <f t="shared" si="24"/>
        <v>0</v>
      </c>
      <c r="N708" s="210" t="s">
        <v>683</v>
      </c>
    </row>
    <row r="709" spans="1:14" s="202" customFormat="1" ht="12.6" customHeight="1" x14ac:dyDescent="0.2">
      <c r="A709" s="211">
        <v>7380</v>
      </c>
      <c r="B709" s="210" t="s">
        <v>684</v>
      </c>
      <c r="C709" s="216">
        <f>AP87</f>
        <v>5417885.6900000004</v>
      </c>
      <c r="D709" s="216">
        <f>(D617/D614)*AP92</f>
        <v>0</v>
      </c>
      <c r="E709" s="218">
        <f>(E625/E614)*SUM(C709:D709)</f>
        <v>1204156.9886288224</v>
      </c>
      <c r="F709" s="218">
        <f>(F626/F614)*AP66</f>
        <v>0</v>
      </c>
      <c r="G709" s="216">
        <f>(G627/G614)*AP93</f>
        <v>0</v>
      </c>
      <c r="H709" s="218">
        <f>(H630/H614)*AP62</f>
        <v>9172.0976420767638</v>
      </c>
      <c r="I709" s="216">
        <f>(I631/I614)*AP94</f>
        <v>0</v>
      </c>
      <c r="J709" s="216">
        <f>(J632/J614)*AP95</f>
        <v>0</v>
      </c>
      <c r="K709" s="216">
        <f>(K646/K614)*AP91</f>
        <v>77338.406586666446</v>
      </c>
      <c r="L709" s="216">
        <f>(L649/L614)*AP96</f>
        <v>13125.537552057298</v>
      </c>
      <c r="M709" s="202">
        <f t="shared" si="24"/>
        <v>1303793</v>
      </c>
      <c r="N709" s="210" t="s">
        <v>685</v>
      </c>
    </row>
    <row r="710" spans="1:14" s="202" customFormat="1" ht="12.6" customHeight="1" x14ac:dyDescent="0.2">
      <c r="A710" s="211">
        <v>7390</v>
      </c>
      <c r="B710" s="210" t="s">
        <v>686</v>
      </c>
      <c r="C710" s="216">
        <f>AQ87</f>
        <v>0</v>
      </c>
      <c r="D710" s="216">
        <f>(D617/D614)*AQ92</f>
        <v>0</v>
      </c>
      <c r="E710" s="218">
        <f>(E625/E614)*SUM(C710:D710)</f>
        <v>0</v>
      </c>
      <c r="F710" s="218">
        <f>(F626/F614)*AQ66</f>
        <v>0</v>
      </c>
      <c r="G710" s="216">
        <f>(G627/G614)*AQ93</f>
        <v>0</v>
      </c>
      <c r="H710" s="218">
        <f>(H630/H614)*AQ62</f>
        <v>0</v>
      </c>
      <c r="I710" s="216">
        <f>(I631/I614)*AQ94</f>
        <v>0</v>
      </c>
      <c r="J710" s="216">
        <f>(J632/J614)*AQ95</f>
        <v>0</v>
      </c>
      <c r="K710" s="216">
        <f>(K646/K614)*AQ91</f>
        <v>0</v>
      </c>
      <c r="L710" s="216">
        <f>(L649/L614)*AQ96</f>
        <v>0</v>
      </c>
      <c r="M710" s="202">
        <f t="shared" si="24"/>
        <v>0</v>
      </c>
      <c r="N710" s="210" t="s">
        <v>687</v>
      </c>
    </row>
    <row r="711" spans="1:14" s="202" customFormat="1" ht="12.6" customHeight="1" x14ac:dyDescent="0.2">
      <c r="A711" s="211">
        <v>7400</v>
      </c>
      <c r="B711" s="210" t="s">
        <v>688</v>
      </c>
      <c r="C711" s="216">
        <f>AR87</f>
        <v>0</v>
      </c>
      <c r="D711" s="216">
        <f>(D617/D614)*AR92</f>
        <v>0</v>
      </c>
      <c r="E711" s="218">
        <f>(E625/E614)*SUM(C711:D711)</f>
        <v>0</v>
      </c>
      <c r="F711" s="218">
        <f>(F626/F614)*AR66</f>
        <v>0</v>
      </c>
      <c r="G711" s="216">
        <f>(G627/G614)*AR93</f>
        <v>0</v>
      </c>
      <c r="H711" s="218">
        <f>(H630/H614)*AR62</f>
        <v>0</v>
      </c>
      <c r="I711" s="216">
        <f>(I631/I614)*AR94</f>
        <v>0</v>
      </c>
      <c r="J711" s="216">
        <f>(J632/J614)*AR95</f>
        <v>0</v>
      </c>
      <c r="K711" s="216">
        <f>(K646/K614)*AR91</f>
        <v>0</v>
      </c>
      <c r="L711" s="216">
        <f>(L649/L614)*AR96</f>
        <v>0</v>
      </c>
      <c r="M711" s="202">
        <f t="shared" si="24"/>
        <v>0</v>
      </c>
      <c r="N711" s="210" t="s">
        <v>689</v>
      </c>
    </row>
    <row r="712" spans="1:14" s="202" customFormat="1" ht="12.6" customHeight="1" x14ac:dyDescent="0.2">
      <c r="A712" s="211">
        <v>7410</v>
      </c>
      <c r="B712" s="210" t="s">
        <v>156</v>
      </c>
      <c r="C712" s="216">
        <f>AS87</f>
        <v>0</v>
      </c>
      <c r="D712" s="216">
        <f>(D617/D614)*AS92</f>
        <v>0</v>
      </c>
      <c r="E712" s="218">
        <f>(E625/E614)*SUM(C712:D712)</f>
        <v>0</v>
      </c>
      <c r="F712" s="218">
        <f>(F626/F614)*AS66</f>
        <v>0</v>
      </c>
      <c r="G712" s="216">
        <f>(G627/G614)*AS93</f>
        <v>0</v>
      </c>
      <c r="H712" s="218">
        <f>(H630/H614)*AS62</f>
        <v>0</v>
      </c>
      <c r="I712" s="216">
        <f>(I631/I614)*AS94</f>
        <v>0</v>
      </c>
      <c r="J712" s="216">
        <f>(J632/J614)*AS95</f>
        <v>0</v>
      </c>
      <c r="K712" s="216">
        <f>(K646/K614)*AS91</f>
        <v>0</v>
      </c>
      <c r="L712" s="216">
        <f>(L649/L614)*AS96</f>
        <v>0</v>
      </c>
      <c r="M712" s="202">
        <f t="shared" si="24"/>
        <v>0</v>
      </c>
      <c r="N712" s="210" t="s">
        <v>690</v>
      </c>
    </row>
    <row r="713" spans="1:14" s="202" customFormat="1" ht="12.6" customHeight="1" x14ac:dyDescent="0.2">
      <c r="A713" s="211">
        <v>7420</v>
      </c>
      <c r="B713" s="210" t="s">
        <v>691</v>
      </c>
      <c r="C713" s="216">
        <f>AT87</f>
        <v>0</v>
      </c>
      <c r="D713" s="216">
        <f>(D617/D614)*AT92</f>
        <v>0</v>
      </c>
      <c r="E713" s="218">
        <f>(E625/E614)*SUM(C713:D713)</f>
        <v>0</v>
      </c>
      <c r="F713" s="218">
        <f>(F626/F614)*AT66</f>
        <v>0</v>
      </c>
      <c r="G713" s="216">
        <f>(G627/G614)*AT93</f>
        <v>0</v>
      </c>
      <c r="H713" s="218">
        <f>(H630/H614)*AT62</f>
        <v>0</v>
      </c>
      <c r="I713" s="216">
        <f>(I631/I614)*AT94</f>
        <v>0</v>
      </c>
      <c r="J713" s="216">
        <f>(J632/J614)*AT95</f>
        <v>0</v>
      </c>
      <c r="K713" s="216">
        <f>(K646/K614)*AT91</f>
        <v>0</v>
      </c>
      <c r="L713" s="216">
        <f>(L649/L614)*AT96</f>
        <v>0</v>
      </c>
      <c r="M713" s="202">
        <f t="shared" si="24"/>
        <v>0</v>
      </c>
      <c r="N713" s="210" t="s">
        <v>692</v>
      </c>
    </row>
    <row r="714" spans="1:14" s="202" customFormat="1" ht="12.6" customHeight="1" x14ac:dyDescent="0.2">
      <c r="A714" s="211">
        <v>7430</v>
      </c>
      <c r="B714" s="210" t="s">
        <v>693</v>
      </c>
      <c r="C714" s="216">
        <f>AU87</f>
        <v>0</v>
      </c>
      <c r="D714" s="216">
        <f>(D617/D614)*AU92</f>
        <v>0</v>
      </c>
      <c r="E714" s="218">
        <f>(E625/E614)*SUM(C714:D714)</f>
        <v>0</v>
      </c>
      <c r="F714" s="218">
        <f>(F626/F614)*AU66</f>
        <v>0</v>
      </c>
      <c r="G714" s="216">
        <f>(G627/G614)*AU93</f>
        <v>0</v>
      </c>
      <c r="H714" s="218">
        <f>(H630/H614)*AU62</f>
        <v>0</v>
      </c>
      <c r="I714" s="216">
        <f>(I631/I614)*AU94</f>
        <v>0</v>
      </c>
      <c r="J714" s="216">
        <f>(J632/J614)*AU95</f>
        <v>0</v>
      </c>
      <c r="K714" s="216">
        <f>(K646/K614)*AU91</f>
        <v>0</v>
      </c>
      <c r="L714" s="216">
        <f>(L649/L614)*AU96</f>
        <v>0</v>
      </c>
      <c r="M714" s="202">
        <f t="shared" si="24"/>
        <v>0</v>
      </c>
      <c r="N714" s="210" t="s">
        <v>694</v>
      </c>
    </row>
    <row r="715" spans="1:14" s="202" customFormat="1" ht="12.6" customHeight="1" x14ac:dyDescent="0.2">
      <c r="A715" s="211">
        <v>7490</v>
      </c>
      <c r="B715" s="210" t="s">
        <v>695</v>
      </c>
      <c r="C715" s="216">
        <f>AV87</f>
        <v>387732.18000000005</v>
      </c>
      <c r="D715" s="216">
        <f>(D617/D614)*AV92</f>
        <v>19550.428505257129</v>
      </c>
      <c r="E715" s="218">
        <f>(E625/E614)*SUM(C715:D715)</f>
        <v>90520.957332819249</v>
      </c>
      <c r="F715" s="218">
        <f>(F626/F614)*AV66</f>
        <v>0</v>
      </c>
      <c r="G715" s="216">
        <f>(G627/G614)*AV93</f>
        <v>0</v>
      </c>
      <c r="H715" s="218">
        <f>(H630/H614)*AV62</f>
        <v>820.73647119102122</v>
      </c>
      <c r="I715" s="216">
        <f>(I631/I614)*AV94</f>
        <v>6172.0681646671246</v>
      </c>
      <c r="J715" s="216">
        <f>(J632/J614)*AV95</f>
        <v>0</v>
      </c>
      <c r="K715" s="216">
        <f>(K646/K614)*AV91</f>
        <v>18449.426810122255</v>
      </c>
      <c r="L715" s="216">
        <f>(L649/L614)*AV96</f>
        <v>0</v>
      </c>
      <c r="M715" s="202">
        <f t="shared" si="24"/>
        <v>135514</v>
      </c>
      <c r="N715" s="212" t="s">
        <v>696</v>
      </c>
    </row>
    <row r="716" spans="1:14" s="202" customFormat="1" ht="12.6" customHeight="1" x14ac:dyDescent="0.2"/>
    <row r="717" spans="1:14" s="202" customFormat="1" ht="12.6" customHeight="1" x14ac:dyDescent="0.2">
      <c r="C717" s="213">
        <f>SUM(C616:C649)+SUM(C670:C715)</f>
        <v>353231501.59999996</v>
      </c>
      <c r="D717" s="202">
        <f>SUM(D618:D649)+SUM(D670:D715)</f>
        <v>27965791.020000011</v>
      </c>
      <c r="E717" s="202">
        <f>SUM(E626:E649)+SUM(E670:E715)</f>
        <v>64231869.514855839</v>
      </c>
      <c r="F717" s="202">
        <f>SUM(F627:F650)+SUM(F670:F715)</f>
        <v>0</v>
      </c>
      <c r="G717" s="202">
        <f>SUM(G628:G649)+SUM(G670:G715)</f>
        <v>4986993.758931105</v>
      </c>
      <c r="H717" s="202">
        <f>SUM(H631:H649)+SUM(H670:H715)</f>
        <v>379799.71193053602</v>
      </c>
      <c r="I717" s="202">
        <f>SUM(I632:I649)+SUM(I670:I715)</f>
        <v>6851697.0341628576</v>
      </c>
      <c r="J717" s="202">
        <f>SUM(J633:J649)+SUM(J670:J715)</f>
        <v>0</v>
      </c>
      <c r="K717" s="202">
        <f>SUM(K670:K715)</f>
        <v>9511966.0642029606</v>
      </c>
      <c r="L717" s="202">
        <f>SUM(L670:L715)</f>
        <v>7825981.2521951254</v>
      </c>
      <c r="M717" s="202">
        <f>SUM(M670:M715)</f>
        <v>109319675</v>
      </c>
      <c r="N717" s="210" t="s">
        <v>697</v>
      </c>
    </row>
    <row r="718" spans="1:14" s="202" customFormat="1" ht="12.6" customHeight="1" x14ac:dyDescent="0.2">
      <c r="C718" s="213">
        <f>CE87</f>
        <v>353231501.60000002</v>
      </c>
      <c r="D718" s="202">
        <f>D617</f>
        <v>27965791.02</v>
      </c>
      <c r="E718" s="202">
        <f>E625</f>
        <v>64231869.514855847</v>
      </c>
      <c r="F718" s="202">
        <f>F626</f>
        <v>0</v>
      </c>
      <c r="G718" s="202">
        <f>G627</f>
        <v>4986993.7589311041</v>
      </c>
      <c r="H718" s="202">
        <f>H630</f>
        <v>379799.71193053608</v>
      </c>
      <c r="I718" s="202">
        <f>I631</f>
        <v>6851697.0341628566</v>
      </c>
      <c r="J718" s="202">
        <f>J632</f>
        <v>0</v>
      </c>
      <c r="K718" s="202">
        <f>K646</f>
        <v>9511966.0642029624</v>
      </c>
      <c r="L718" s="202">
        <f>L649</f>
        <v>7825981.2521951273</v>
      </c>
      <c r="M718" s="202">
        <f>C650</f>
        <v>109319676.24999994</v>
      </c>
      <c r="N718" s="210" t="s">
        <v>698</v>
      </c>
    </row>
  </sheetData>
  <mergeCells count="2">
    <mergeCell ref="B238:C238"/>
    <mergeCell ref="A428:E428"/>
  </mergeCells>
  <hyperlinks>
    <hyperlink ref="C32" r:id="rId1" xr:uid="{00000000-0004-0000-0000-000000000000}"/>
    <hyperlink ref="F44" r:id="rId2" xr:uid="{00000000-0004-0000-0000-000001000000}"/>
    <hyperlink ref="A45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0085-BA47-4C40-892F-D6663DF94694}">
  <sheetPr codeName="Sheet8">
    <pageSetUpPr fitToPage="1"/>
  </sheetPr>
  <dimension ref="A1:C179"/>
  <sheetViews>
    <sheetView topLeftCell="A30" workbookViewId="0">
      <selection activeCell="N34" sqref="N3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903</v>
      </c>
      <c r="B1" s="169"/>
      <c r="C1" s="169"/>
    </row>
    <row r="2" spans="1:3" ht="20.100000000000001" customHeight="1" x14ac:dyDescent="0.25">
      <c r="A2" s="168"/>
      <c r="B2" s="169"/>
      <c r="C2" s="94" t="s">
        <v>904</v>
      </c>
    </row>
    <row r="3" spans="1:3" ht="20.100000000000001" customHeight="1" x14ac:dyDescent="0.25">
      <c r="A3" s="120" t="str">
        <f>"Hospital: "&amp;data!C100</f>
        <v>Hospital: PeaceHealth St John Medical Center</v>
      </c>
      <c r="B3" s="170"/>
      <c r="C3" s="142" t="str">
        <f>"FYE: "&amp;data!C98</f>
        <v>FYE: 06/30/2024</v>
      </c>
    </row>
    <row r="4" spans="1:3" ht="20.100000000000001" customHeight="1" x14ac:dyDescent="0.25">
      <c r="A4" s="171"/>
      <c r="B4" s="172" t="s">
        <v>905</v>
      </c>
      <c r="C4" s="173"/>
    </row>
    <row r="5" spans="1:3" ht="20.100000000000001" customHeight="1" x14ac:dyDescent="0.25">
      <c r="A5" s="174">
        <v>1</v>
      </c>
      <c r="B5" s="175" t="s">
        <v>424</v>
      </c>
      <c r="C5" s="175"/>
    </row>
    <row r="6" spans="1:3" ht="20.100000000000001" customHeight="1" x14ac:dyDescent="0.25">
      <c r="A6" s="174">
        <v>2</v>
      </c>
      <c r="B6" s="176" t="s">
        <v>425</v>
      </c>
      <c r="C6" s="176">
        <f>data!C268</f>
        <v>0</v>
      </c>
    </row>
    <row r="7" spans="1:3" ht="20.100000000000001" customHeight="1" x14ac:dyDescent="0.25">
      <c r="A7" s="174">
        <v>3</v>
      </c>
      <c r="B7" s="176" t="s">
        <v>426</v>
      </c>
      <c r="C7" s="176">
        <f>data!C269</f>
        <v>0</v>
      </c>
    </row>
    <row r="8" spans="1:3" ht="20.100000000000001" customHeight="1" x14ac:dyDescent="0.25">
      <c r="A8" s="174">
        <v>4</v>
      </c>
      <c r="B8" s="176" t="s">
        <v>427</v>
      </c>
      <c r="C8" s="176">
        <f>data!C270</f>
        <v>195757336.89000002</v>
      </c>
    </row>
    <row r="9" spans="1:3" ht="20.100000000000001" customHeight="1" x14ac:dyDescent="0.25">
      <c r="A9" s="174">
        <v>5</v>
      </c>
      <c r="B9" s="176" t="s">
        <v>906</v>
      </c>
      <c r="C9" s="176">
        <f>data!C271</f>
        <v>151720057.9747</v>
      </c>
    </row>
    <row r="10" spans="1:3" ht="20.100000000000001" customHeight="1" x14ac:dyDescent="0.25">
      <c r="A10" s="174">
        <v>6</v>
      </c>
      <c r="B10" s="176" t="s">
        <v>907</v>
      </c>
      <c r="C10" s="176">
        <f>data!C272</f>
        <v>12302556.709999997</v>
      </c>
    </row>
    <row r="11" spans="1:3" ht="20.100000000000001" customHeight="1" x14ac:dyDescent="0.25">
      <c r="A11" s="174">
        <v>7</v>
      </c>
      <c r="B11" s="176" t="s">
        <v>908</v>
      </c>
      <c r="C11" s="176">
        <f>data!C273</f>
        <v>0</v>
      </c>
    </row>
    <row r="12" spans="1:3" ht="20.100000000000001" customHeight="1" x14ac:dyDescent="0.25">
      <c r="A12" s="174">
        <v>8</v>
      </c>
      <c r="B12" s="176" t="s">
        <v>431</v>
      </c>
      <c r="C12" s="176">
        <f>data!C274</f>
        <v>0</v>
      </c>
    </row>
    <row r="13" spans="1:3" ht="20.100000000000001" customHeight="1" x14ac:dyDescent="0.25">
      <c r="A13" s="174">
        <v>9</v>
      </c>
      <c r="B13" s="176" t="s">
        <v>432</v>
      </c>
      <c r="C13" s="176">
        <f>data!C275</f>
        <v>0</v>
      </c>
    </row>
    <row r="14" spans="1:3" ht="20.100000000000001" customHeight="1" x14ac:dyDescent="0.25">
      <c r="A14" s="174">
        <v>10</v>
      </c>
      <c r="B14" s="176" t="s">
        <v>433</v>
      </c>
      <c r="C14" s="176">
        <f>data!C276</f>
        <v>0</v>
      </c>
    </row>
    <row r="15" spans="1:3" ht="20.100000000000001" customHeight="1" x14ac:dyDescent="0.25">
      <c r="A15" s="174">
        <v>11</v>
      </c>
      <c r="B15" s="176" t="s">
        <v>909</v>
      </c>
      <c r="C15" s="176">
        <f>data!C277</f>
        <v>0</v>
      </c>
    </row>
    <row r="16" spans="1:3" ht="20.100000000000001" customHeight="1" x14ac:dyDescent="0.25">
      <c r="A16" s="174">
        <v>12</v>
      </c>
      <c r="B16" s="176" t="s">
        <v>910</v>
      </c>
      <c r="C16" s="176">
        <f>data!D278</f>
        <v>56339835.625300005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911</v>
      </c>
      <c r="C18" s="175"/>
    </row>
    <row r="19" spans="1:3" ht="20.100000000000001" customHeight="1" x14ac:dyDescent="0.25">
      <c r="A19" s="174">
        <v>15</v>
      </c>
      <c r="B19" s="176" t="s">
        <v>425</v>
      </c>
      <c r="C19" s="176">
        <f>data!C280</f>
        <v>0</v>
      </c>
    </row>
    <row r="20" spans="1:3" ht="20.100000000000001" customHeight="1" x14ac:dyDescent="0.25">
      <c r="A20" s="174">
        <v>16</v>
      </c>
      <c r="B20" s="176" t="s">
        <v>426</v>
      </c>
      <c r="C20" s="176">
        <f>data!C281</f>
        <v>0</v>
      </c>
    </row>
    <row r="21" spans="1:3" ht="20.100000000000001" customHeight="1" x14ac:dyDescent="0.25">
      <c r="A21" s="174">
        <v>17</v>
      </c>
      <c r="B21" s="176" t="s">
        <v>437</v>
      </c>
      <c r="C21" s="176">
        <f>data!C282</f>
        <v>0</v>
      </c>
    </row>
    <row r="22" spans="1:3" ht="20.100000000000001" customHeight="1" x14ac:dyDescent="0.25">
      <c r="A22" s="174">
        <v>18</v>
      </c>
      <c r="B22" s="176" t="s">
        <v>912</v>
      </c>
      <c r="C22" s="176">
        <f>data!D283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913</v>
      </c>
      <c r="C24" s="175"/>
    </row>
    <row r="25" spans="1:3" ht="20.100000000000001" customHeight="1" x14ac:dyDescent="0.25">
      <c r="A25" s="174">
        <v>21</v>
      </c>
      <c r="B25" s="176" t="s">
        <v>394</v>
      </c>
      <c r="C25" s="176">
        <f>data!C285</f>
        <v>3428725.4700000007</v>
      </c>
    </row>
    <row r="26" spans="1:3" ht="20.100000000000001" customHeight="1" x14ac:dyDescent="0.25">
      <c r="A26" s="174">
        <v>22</v>
      </c>
      <c r="B26" s="176" t="s">
        <v>395</v>
      </c>
      <c r="C26" s="176">
        <f>data!C286</f>
        <v>2890887.3000000003</v>
      </c>
    </row>
    <row r="27" spans="1:3" ht="20.100000000000001" customHeight="1" x14ac:dyDescent="0.25">
      <c r="A27" s="174">
        <v>23</v>
      </c>
      <c r="B27" s="176" t="s">
        <v>396</v>
      </c>
      <c r="C27" s="176">
        <f>data!C287</f>
        <v>178004179.61999997</v>
      </c>
    </row>
    <row r="28" spans="1:3" ht="20.100000000000001" customHeight="1" x14ac:dyDescent="0.25">
      <c r="A28" s="174">
        <v>24</v>
      </c>
      <c r="B28" s="176" t="s">
        <v>914</v>
      </c>
      <c r="C28" s="176">
        <f>data!C288</f>
        <v>0</v>
      </c>
    </row>
    <row r="29" spans="1:3" ht="20.100000000000001" customHeight="1" x14ac:dyDescent="0.25">
      <c r="A29" s="174">
        <v>25</v>
      </c>
      <c r="B29" s="176" t="s">
        <v>398</v>
      </c>
      <c r="C29" s="176">
        <f>data!C289</f>
        <v>39377847.020000011</v>
      </c>
    </row>
    <row r="30" spans="1:3" ht="20.100000000000001" customHeight="1" x14ac:dyDescent="0.25">
      <c r="A30" s="174">
        <v>26</v>
      </c>
      <c r="B30" s="176" t="s">
        <v>442</v>
      </c>
      <c r="C30" s="176">
        <f>data!C290</f>
        <v>76131978.120000005</v>
      </c>
    </row>
    <row r="31" spans="1:3" ht="20.100000000000001" customHeight="1" x14ac:dyDescent="0.25">
      <c r="A31" s="174">
        <v>27</v>
      </c>
      <c r="B31" s="176" t="s">
        <v>401</v>
      </c>
      <c r="C31" s="176">
        <f>data!C291</f>
        <v>2080964.68</v>
      </c>
    </row>
    <row r="32" spans="1:3" ht="20.100000000000001" customHeight="1" x14ac:dyDescent="0.25">
      <c r="A32" s="174">
        <v>28</v>
      </c>
      <c r="B32" s="176" t="s">
        <v>402</v>
      </c>
      <c r="C32" s="176">
        <f>data!C292</f>
        <v>30143710.119999997</v>
      </c>
    </row>
    <row r="33" spans="1:3" ht="20.100000000000001" customHeight="1" x14ac:dyDescent="0.25">
      <c r="A33" s="174">
        <v>29</v>
      </c>
      <c r="B33" s="176" t="s">
        <v>615</v>
      </c>
      <c r="C33" s="176">
        <f>data!C293</f>
        <v>0</v>
      </c>
    </row>
    <row r="34" spans="1:3" ht="20.100000000000001" customHeight="1" x14ac:dyDescent="0.25">
      <c r="A34" s="174">
        <v>30</v>
      </c>
      <c r="B34" s="176" t="s">
        <v>915</v>
      </c>
      <c r="C34" s="176">
        <f>data!C294</f>
        <v>220242908.29000029</v>
      </c>
    </row>
    <row r="35" spans="1:3" ht="20.100000000000001" customHeight="1" x14ac:dyDescent="0.25">
      <c r="A35" s="174">
        <v>31</v>
      </c>
      <c r="B35" s="176" t="s">
        <v>916</v>
      </c>
      <c r="C35" s="176">
        <f>data!D295</f>
        <v>111815384.03999969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917</v>
      </c>
      <c r="C37" s="175"/>
    </row>
    <row r="38" spans="1:3" ht="20.100000000000001" customHeight="1" x14ac:dyDescent="0.25">
      <c r="A38" s="174">
        <v>34</v>
      </c>
      <c r="B38" s="176" t="s">
        <v>918</v>
      </c>
      <c r="C38" s="176">
        <f>data!C297</f>
        <v>0</v>
      </c>
    </row>
    <row r="39" spans="1:3" ht="20.100000000000001" customHeight="1" x14ac:dyDescent="0.25">
      <c r="A39" s="174">
        <v>35</v>
      </c>
      <c r="B39" s="176" t="s">
        <v>919</v>
      </c>
      <c r="C39" s="176">
        <f>data!C298</f>
        <v>0</v>
      </c>
    </row>
    <row r="40" spans="1:3" ht="20.100000000000001" customHeight="1" x14ac:dyDescent="0.25">
      <c r="A40" s="174">
        <v>36</v>
      </c>
      <c r="B40" s="176" t="s">
        <v>449</v>
      </c>
      <c r="C40" s="176">
        <f>data!C299</f>
        <v>0</v>
      </c>
    </row>
    <row r="41" spans="1:3" ht="20.100000000000001" customHeight="1" x14ac:dyDescent="0.25">
      <c r="A41" s="174">
        <v>37</v>
      </c>
      <c r="B41" s="176" t="s">
        <v>437</v>
      </c>
      <c r="C41" s="176">
        <f>data!C300</f>
        <v>6809167</v>
      </c>
    </row>
    <row r="42" spans="1:3" ht="20.100000000000001" customHeight="1" x14ac:dyDescent="0.25">
      <c r="A42" s="174">
        <v>38</v>
      </c>
      <c r="B42" s="176" t="s">
        <v>920</v>
      </c>
      <c r="C42" s="176">
        <f>data!D301</f>
        <v>6809167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921</v>
      </c>
      <c r="C44" s="175"/>
    </row>
    <row r="45" spans="1:3" ht="20.100000000000001" customHeight="1" x14ac:dyDescent="0.25">
      <c r="A45" s="174">
        <v>41</v>
      </c>
      <c r="B45" s="176" t="s">
        <v>452</v>
      </c>
      <c r="C45" s="176">
        <f>data!C304</f>
        <v>0</v>
      </c>
    </row>
    <row r="46" spans="1:3" ht="20.100000000000001" customHeight="1" x14ac:dyDescent="0.25">
      <c r="A46" s="174">
        <v>42</v>
      </c>
      <c r="B46" s="176" t="s">
        <v>453</v>
      </c>
      <c r="C46" s="176">
        <f>data!C305</f>
        <v>0</v>
      </c>
    </row>
    <row r="47" spans="1:3" ht="20.100000000000001" customHeight="1" x14ac:dyDescent="0.25">
      <c r="A47" s="174">
        <v>43</v>
      </c>
      <c r="B47" s="176" t="s">
        <v>922</v>
      </c>
      <c r="C47" s="176">
        <f>data!C306</f>
        <v>0</v>
      </c>
    </row>
    <row r="48" spans="1:3" ht="20.100000000000001" customHeight="1" x14ac:dyDescent="0.25">
      <c r="A48" s="174">
        <v>44</v>
      </c>
      <c r="B48" s="176" t="s">
        <v>455</v>
      </c>
      <c r="C48" s="176">
        <f>data!C307</f>
        <v>0</v>
      </c>
    </row>
    <row r="49" spans="1:3" ht="20.100000000000001" customHeight="1" x14ac:dyDescent="0.25">
      <c r="A49" s="174">
        <v>45</v>
      </c>
      <c r="B49" s="176" t="s">
        <v>923</v>
      </c>
      <c r="C49" s="176">
        <f>data!D308</f>
        <v>0</v>
      </c>
    </row>
    <row r="50" spans="1:3" ht="20.100000000000001" customHeight="1" x14ac:dyDescent="0.25">
      <c r="A50" s="179">
        <v>46</v>
      </c>
      <c r="B50" s="180" t="s">
        <v>924</v>
      </c>
      <c r="C50" s="176">
        <f>data!D310</f>
        <v>174964386.66529971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925</v>
      </c>
      <c r="B53" s="169"/>
      <c r="C53" s="169"/>
    </row>
    <row r="54" spans="1:3" ht="20.100000000000001" customHeight="1" x14ac:dyDescent="0.25">
      <c r="A54" s="168"/>
      <c r="B54" s="169"/>
      <c r="C54" s="94" t="s">
        <v>926</v>
      </c>
    </row>
    <row r="55" spans="1:3" ht="20.100000000000001" customHeight="1" x14ac:dyDescent="0.25">
      <c r="A55" s="120" t="str">
        <f>"Hospital: "&amp;data!C100</f>
        <v>Hospital: PeaceHealth St John Medical Center</v>
      </c>
      <c r="B55" s="170"/>
      <c r="C55" s="142" t="str">
        <f>"FYE: "&amp;data!C98</f>
        <v>FYE: 06/30/2024</v>
      </c>
    </row>
    <row r="56" spans="1:3" ht="20.100000000000001" customHeight="1" x14ac:dyDescent="0.25">
      <c r="A56" s="181"/>
      <c r="B56" s="182" t="s">
        <v>927</v>
      </c>
      <c r="C56" s="173"/>
    </row>
    <row r="57" spans="1:3" ht="20.100000000000001" customHeight="1" x14ac:dyDescent="0.25">
      <c r="A57" s="183">
        <v>1</v>
      </c>
      <c r="B57" s="168" t="s">
        <v>459</v>
      </c>
      <c r="C57" s="184"/>
    </row>
    <row r="58" spans="1:3" ht="20.100000000000001" customHeight="1" x14ac:dyDescent="0.25">
      <c r="A58" s="174">
        <v>2</v>
      </c>
      <c r="B58" s="176" t="s">
        <v>460</v>
      </c>
      <c r="C58" s="176">
        <f>data!C316</f>
        <v>0</v>
      </c>
    </row>
    <row r="59" spans="1:3" ht="20.100000000000001" customHeight="1" x14ac:dyDescent="0.25">
      <c r="A59" s="174">
        <v>3</v>
      </c>
      <c r="B59" s="176" t="s">
        <v>928</v>
      </c>
      <c r="C59" s="176">
        <f>data!C317</f>
        <v>0</v>
      </c>
    </row>
    <row r="60" spans="1:3" ht="20.100000000000001" customHeight="1" x14ac:dyDescent="0.25">
      <c r="A60" s="174">
        <v>4</v>
      </c>
      <c r="B60" s="176" t="s">
        <v>929</v>
      </c>
      <c r="C60" s="176">
        <f>data!C318</f>
        <v>0</v>
      </c>
    </row>
    <row r="61" spans="1:3" ht="20.100000000000001" customHeight="1" x14ac:dyDescent="0.25">
      <c r="A61" s="174">
        <v>5</v>
      </c>
      <c r="B61" s="176" t="s">
        <v>463</v>
      </c>
      <c r="C61" s="176">
        <f>data!C319</f>
        <v>0</v>
      </c>
    </row>
    <row r="62" spans="1:3" ht="20.100000000000001" customHeight="1" x14ac:dyDescent="0.25">
      <c r="A62" s="174">
        <v>6</v>
      </c>
      <c r="B62" s="176" t="s">
        <v>930</v>
      </c>
      <c r="C62" s="176">
        <f>data!C320</f>
        <v>0</v>
      </c>
    </row>
    <row r="63" spans="1:3" ht="20.100000000000001" customHeight="1" x14ac:dyDescent="0.25">
      <c r="A63" s="174">
        <v>7</v>
      </c>
      <c r="B63" s="176" t="s">
        <v>931</v>
      </c>
      <c r="C63" s="176">
        <f>data!C321</f>
        <v>382344.8899999999</v>
      </c>
    </row>
    <row r="64" spans="1:3" ht="20.100000000000001" customHeight="1" x14ac:dyDescent="0.25">
      <c r="A64" s="174">
        <v>8</v>
      </c>
      <c r="B64" s="176" t="s">
        <v>466</v>
      </c>
      <c r="C64" s="176">
        <f>data!C322</f>
        <v>0</v>
      </c>
    </row>
    <row r="65" spans="1:3" ht="20.100000000000001" customHeight="1" x14ac:dyDescent="0.25">
      <c r="A65" s="174">
        <v>9</v>
      </c>
      <c r="B65" s="176" t="s">
        <v>467</v>
      </c>
      <c r="C65" s="176">
        <f>data!C323</f>
        <v>0</v>
      </c>
    </row>
    <row r="66" spans="1:3" ht="20.100000000000001" customHeight="1" x14ac:dyDescent="0.25">
      <c r="A66" s="174">
        <v>10</v>
      </c>
      <c r="B66" s="176" t="s">
        <v>468</v>
      </c>
      <c r="C66" s="176">
        <f>data!C324</f>
        <v>0</v>
      </c>
    </row>
    <row r="67" spans="1:3" ht="20.100000000000001" customHeight="1" x14ac:dyDescent="0.25">
      <c r="A67" s="174">
        <v>11</v>
      </c>
      <c r="B67" s="176" t="s">
        <v>932</v>
      </c>
      <c r="C67" s="176">
        <f>data!C325</f>
        <v>0</v>
      </c>
    </row>
    <row r="68" spans="1:3" ht="20.100000000000001" customHeight="1" x14ac:dyDescent="0.25">
      <c r="A68" s="174">
        <v>12</v>
      </c>
      <c r="B68" s="176" t="s">
        <v>933</v>
      </c>
      <c r="C68" s="176">
        <f>data!D326</f>
        <v>382344.8899999999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934</v>
      </c>
      <c r="C70" s="175"/>
    </row>
    <row r="71" spans="1:3" ht="20.100000000000001" customHeight="1" x14ac:dyDescent="0.25">
      <c r="A71" s="174">
        <v>15</v>
      </c>
      <c r="B71" s="176" t="s">
        <v>472</v>
      </c>
      <c r="C71" s="176">
        <f>data!C328</f>
        <v>0</v>
      </c>
    </row>
    <row r="72" spans="1:3" ht="20.100000000000001" customHeight="1" x14ac:dyDescent="0.25">
      <c r="A72" s="174">
        <v>16</v>
      </c>
      <c r="B72" s="176" t="s">
        <v>935</v>
      </c>
      <c r="C72" s="176">
        <f>data!C329</f>
        <v>0</v>
      </c>
    </row>
    <row r="73" spans="1:3" ht="20.100000000000001" customHeight="1" x14ac:dyDescent="0.25">
      <c r="A73" s="174">
        <v>17</v>
      </c>
      <c r="B73" s="176" t="s">
        <v>474</v>
      </c>
      <c r="C73" s="176">
        <f>data!C330</f>
        <v>0</v>
      </c>
    </row>
    <row r="74" spans="1:3" ht="20.100000000000001" customHeight="1" x14ac:dyDescent="0.25">
      <c r="A74" s="174">
        <v>18</v>
      </c>
      <c r="B74" s="176" t="s">
        <v>936</v>
      </c>
      <c r="C74" s="176">
        <f>data!D331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476</v>
      </c>
      <c r="C76" s="175"/>
    </row>
    <row r="77" spans="1:3" ht="20.100000000000001" customHeight="1" x14ac:dyDescent="0.25">
      <c r="A77" s="174">
        <v>21</v>
      </c>
      <c r="B77" s="176" t="s">
        <v>477</v>
      </c>
      <c r="C77" s="176">
        <f>data!C333</f>
        <v>0</v>
      </c>
    </row>
    <row r="78" spans="1:3" ht="20.100000000000001" customHeight="1" x14ac:dyDescent="0.25">
      <c r="A78" s="174">
        <v>22</v>
      </c>
      <c r="B78" s="176" t="s">
        <v>937</v>
      </c>
      <c r="C78" s="176">
        <f>data!C334</f>
        <v>0</v>
      </c>
    </row>
    <row r="79" spans="1:3" ht="20.100000000000001" customHeight="1" x14ac:dyDescent="0.25">
      <c r="A79" s="174">
        <v>23</v>
      </c>
      <c r="B79" s="176" t="s">
        <v>479</v>
      </c>
      <c r="C79" s="176">
        <f>data!C335</f>
        <v>0</v>
      </c>
    </row>
    <row r="80" spans="1:3" ht="20.100000000000001" customHeight="1" x14ac:dyDescent="0.25">
      <c r="A80" s="174">
        <v>24</v>
      </c>
      <c r="B80" s="176" t="s">
        <v>938</v>
      </c>
      <c r="C80" s="176">
        <f>data!C336</f>
        <v>0</v>
      </c>
    </row>
    <row r="81" spans="1:3" ht="20.100000000000001" customHeight="1" x14ac:dyDescent="0.25">
      <c r="A81" s="174">
        <v>25</v>
      </c>
      <c r="B81" s="176" t="s">
        <v>481</v>
      </c>
      <c r="C81" s="176">
        <f>data!C337</f>
        <v>0</v>
      </c>
    </row>
    <row r="82" spans="1:3" ht="20.100000000000001" customHeight="1" x14ac:dyDescent="0.25">
      <c r="A82" s="174">
        <v>26</v>
      </c>
      <c r="B82" s="176" t="s">
        <v>939</v>
      </c>
      <c r="C82" s="176">
        <f>data!C338</f>
        <v>0</v>
      </c>
    </row>
    <row r="83" spans="1:3" ht="20.100000000000001" customHeight="1" x14ac:dyDescent="0.25">
      <c r="A83" s="174">
        <v>27</v>
      </c>
      <c r="B83" s="176" t="s">
        <v>483</v>
      </c>
      <c r="C83" s="176">
        <f>data!C339</f>
        <v>0</v>
      </c>
    </row>
    <row r="84" spans="1:3" ht="20.100000000000001" customHeight="1" x14ac:dyDescent="0.25">
      <c r="A84" s="174">
        <v>28</v>
      </c>
      <c r="B84" s="176" t="s">
        <v>484</v>
      </c>
      <c r="C84" s="176">
        <f>data!C340</f>
        <v>0</v>
      </c>
    </row>
    <row r="85" spans="1:3" ht="20.100000000000001" customHeight="1" x14ac:dyDescent="0.25">
      <c r="A85" s="174">
        <v>29</v>
      </c>
      <c r="B85" s="176" t="s">
        <v>615</v>
      </c>
      <c r="C85" s="176">
        <f>data!D341</f>
        <v>0</v>
      </c>
    </row>
    <row r="86" spans="1:3" ht="20.100000000000001" customHeight="1" x14ac:dyDescent="0.25">
      <c r="A86" s="174">
        <v>30</v>
      </c>
      <c r="B86" s="176" t="s">
        <v>940</v>
      </c>
      <c r="C86" s="176">
        <f>data!D342</f>
        <v>0</v>
      </c>
    </row>
    <row r="87" spans="1:3" ht="20.100000000000001" customHeight="1" x14ac:dyDescent="0.25">
      <c r="A87" s="174">
        <v>31</v>
      </c>
      <c r="B87" s="176" t="s">
        <v>941</v>
      </c>
      <c r="C87" s="176">
        <f>data!D343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942</v>
      </c>
      <c r="C89" s="176">
        <f>data!C345</f>
        <v>174582041.77529973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943</v>
      </c>
      <c r="C91" s="175"/>
    </row>
    <row r="92" spans="1:3" ht="20.100000000000001" customHeight="1" x14ac:dyDescent="0.25">
      <c r="A92" s="174">
        <v>36</v>
      </c>
      <c r="B92" s="176" t="s">
        <v>488</v>
      </c>
      <c r="C92" s="176">
        <f>data!C347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489</v>
      </c>
      <c r="C94" s="176">
        <f>data!C348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944</v>
      </c>
      <c r="C96" s="176">
        <f>data!C349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945</v>
      </c>
      <c r="C98" s="176">
        <f>data!C350</f>
        <v>0</v>
      </c>
    </row>
    <row r="99" spans="1:3" ht="20.100000000000001" customHeight="1" x14ac:dyDescent="0.25">
      <c r="A99" s="174">
        <v>43</v>
      </c>
      <c r="B99" s="176" t="s">
        <v>946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947</v>
      </c>
      <c r="C101" s="176">
        <f>data!C351</f>
        <v>0</v>
      </c>
    </row>
    <row r="102" spans="1:3" ht="20.100000000000001" customHeight="1" x14ac:dyDescent="0.25">
      <c r="A102" s="174">
        <v>46</v>
      </c>
      <c r="B102" s="176" t="s">
        <v>948</v>
      </c>
      <c r="C102" s="176">
        <f>data!C345+data!C347+data!C348+data!C349+data!C350-data!C351</f>
        <v>174582041.77529973</v>
      </c>
    </row>
    <row r="103" spans="1:3" ht="20.100000000000001" customHeight="1" x14ac:dyDescent="0.25">
      <c r="A103" s="174">
        <v>47</v>
      </c>
      <c r="B103" s="176" t="s">
        <v>949</v>
      </c>
      <c r="C103" s="176">
        <f>data!D354</f>
        <v>174964386.66529971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950</v>
      </c>
      <c r="B106" s="169"/>
      <c r="C106" s="169"/>
    </row>
    <row r="107" spans="1:3" ht="20.100000000000001" customHeight="1" x14ac:dyDescent="0.25">
      <c r="A107" s="170"/>
      <c r="C107" s="94" t="s">
        <v>951</v>
      </c>
    </row>
    <row r="108" spans="1:3" ht="20.100000000000001" customHeight="1" x14ac:dyDescent="0.25">
      <c r="A108" s="120" t="str">
        <f>"Hospital: "&amp;data!C100</f>
        <v>Hospital: PeaceHealth St John Medical Center</v>
      </c>
      <c r="B108" s="170"/>
      <c r="C108" s="142" t="str">
        <f>"FYE: "&amp;data!C98</f>
        <v>FYE: 06/30/2024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952</v>
      </c>
      <c r="C110" s="175"/>
    </row>
    <row r="111" spans="1:3" ht="20.100000000000001" customHeight="1" x14ac:dyDescent="0.25">
      <c r="A111" s="174">
        <v>2</v>
      </c>
      <c r="B111" s="176" t="s">
        <v>497</v>
      </c>
      <c r="C111" s="176">
        <f>data!C360</f>
        <v>457617744.35000002</v>
      </c>
    </row>
    <row r="112" spans="1:3" ht="20.100000000000001" customHeight="1" x14ac:dyDescent="0.25">
      <c r="A112" s="174">
        <v>3</v>
      </c>
      <c r="B112" s="176" t="s">
        <v>498</v>
      </c>
      <c r="C112" s="176">
        <f>data!C361</f>
        <v>895764148.69000006</v>
      </c>
    </row>
    <row r="113" spans="1:3" ht="20.100000000000001" customHeight="1" x14ac:dyDescent="0.25">
      <c r="A113" s="174">
        <v>4</v>
      </c>
      <c r="B113" s="176" t="s">
        <v>953</v>
      </c>
      <c r="C113" s="176">
        <f>data!D362</f>
        <v>1353381893.04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954</v>
      </c>
      <c r="C115" s="175"/>
    </row>
    <row r="116" spans="1:3" ht="20.100000000000001" customHeight="1" x14ac:dyDescent="0.25">
      <c r="A116" s="174">
        <v>7</v>
      </c>
      <c r="B116" s="188" t="s">
        <v>955</v>
      </c>
      <c r="C116" s="189">
        <f>data!C364</f>
        <v>7469608.75</v>
      </c>
    </row>
    <row r="117" spans="1:3" ht="20.100000000000001" customHeight="1" x14ac:dyDescent="0.25">
      <c r="A117" s="174">
        <v>8</v>
      </c>
      <c r="B117" s="176" t="s">
        <v>501</v>
      </c>
      <c r="C117" s="189">
        <f>data!C365</f>
        <v>943060621.88999999</v>
      </c>
    </row>
    <row r="118" spans="1:3" ht="20.100000000000001" customHeight="1" x14ac:dyDescent="0.25">
      <c r="A118" s="174">
        <v>9</v>
      </c>
      <c r="B118" s="176" t="s">
        <v>956</v>
      </c>
      <c r="C118" s="189">
        <f>data!C366</f>
        <v>31883041.060000002</v>
      </c>
    </row>
    <row r="119" spans="1:3" ht="20.100000000000001" customHeight="1" x14ac:dyDescent="0.25">
      <c r="A119" s="174">
        <v>10</v>
      </c>
      <c r="B119" s="176" t="s">
        <v>957</v>
      </c>
      <c r="C119" s="189">
        <f>data!C367</f>
        <v>3037829.05</v>
      </c>
    </row>
    <row r="120" spans="1:3" ht="20.100000000000001" customHeight="1" x14ac:dyDescent="0.25">
      <c r="A120" s="174">
        <v>11</v>
      </c>
      <c r="B120" s="176" t="s">
        <v>901</v>
      </c>
      <c r="C120" s="189">
        <f>data!D368</f>
        <v>985451100.75</v>
      </c>
    </row>
    <row r="121" spans="1:3" ht="20.100000000000001" customHeight="1" x14ac:dyDescent="0.25">
      <c r="A121" s="174">
        <v>12</v>
      </c>
      <c r="B121" s="176" t="s">
        <v>958</v>
      </c>
      <c r="C121" s="189">
        <f>data!D369</f>
        <v>367930792.28999996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505</v>
      </c>
      <c r="C123" s="175"/>
    </row>
    <row r="124" spans="1:3" ht="20.100000000000001" customHeight="1" x14ac:dyDescent="0.25">
      <c r="A124" s="174">
        <v>15</v>
      </c>
      <c r="B124" s="190" t="s">
        <v>506</v>
      </c>
      <c r="C124" s="191"/>
    </row>
    <row r="125" spans="1:3" ht="20.100000000000001" customHeight="1" x14ac:dyDescent="0.25">
      <c r="A125" s="195" t="s">
        <v>959</v>
      </c>
      <c r="B125" s="192" t="s">
        <v>507</v>
      </c>
      <c r="C125" s="191">
        <f>data!C372</f>
        <v>721963.35000000009</v>
      </c>
    </row>
    <row r="126" spans="1:3" ht="20.100000000000001" customHeight="1" x14ac:dyDescent="0.25">
      <c r="A126" s="195" t="s">
        <v>960</v>
      </c>
      <c r="B126" s="192" t="s">
        <v>508</v>
      </c>
      <c r="C126" s="191">
        <f>data!C373</f>
        <v>187.66</v>
      </c>
    </row>
    <row r="127" spans="1:3" ht="20.100000000000001" customHeight="1" x14ac:dyDescent="0.25">
      <c r="A127" s="195" t="s">
        <v>961</v>
      </c>
      <c r="B127" s="192" t="s">
        <v>509</v>
      </c>
      <c r="C127" s="191">
        <f>data!C374</f>
        <v>0</v>
      </c>
    </row>
    <row r="128" spans="1:3" ht="20.100000000000001" customHeight="1" x14ac:dyDescent="0.25">
      <c r="A128" s="195" t="s">
        <v>962</v>
      </c>
      <c r="B128" s="192" t="s">
        <v>510</v>
      </c>
      <c r="C128" s="191">
        <f>data!C375</f>
        <v>0</v>
      </c>
    </row>
    <row r="129" spans="1:3" ht="20.100000000000001" customHeight="1" x14ac:dyDescent="0.25">
      <c r="A129" s="195" t="s">
        <v>963</v>
      </c>
      <c r="B129" s="192" t="s">
        <v>511</v>
      </c>
      <c r="C129" s="191">
        <f>data!C376</f>
        <v>5886648.9299999997</v>
      </c>
    </row>
    <row r="130" spans="1:3" ht="20.100000000000001" customHeight="1" x14ac:dyDescent="0.25">
      <c r="A130" s="195" t="s">
        <v>964</v>
      </c>
      <c r="B130" s="192" t="s">
        <v>512</v>
      </c>
      <c r="C130" s="191">
        <f>data!C377</f>
        <v>0</v>
      </c>
    </row>
    <row r="131" spans="1:3" ht="20.100000000000001" customHeight="1" x14ac:dyDescent="0.25">
      <c r="A131" s="195" t="s">
        <v>965</v>
      </c>
      <c r="B131" s="192" t="s">
        <v>513</v>
      </c>
      <c r="C131" s="191">
        <f>data!C378</f>
        <v>1168154.5900000001</v>
      </c>
    </row>
    <row r="132" spans="1:3" ht="20.100000000000001" customHeight="1" x14ac:dyDescent="0.25">
      <c r="A132" s="195" t="s">
        <v>966</v>
      </c>
      <c r="B132" s="192" t="s">
        <v>514</v>
      </c>
      <c r="C132" s="191">
        <f>data!C379</f>
        <v>0</v>
      </c>
    </row>
    <row r="133" spans="1:3" ht="20.100000000000001" customHeight="1" x14ac:dyDescent="0.25">
      <c r="A133" s="195" t="s">
        <v>967</v>
      </c>
      <c r="B133" s="192" t="s">
        <v>515</v>
      </c>
      <c r="C133" s="191">
        <f>data!C380</f>
        <v>369416.92</v>
      </c>
    </row>
    <row r="134" spans="1:3" ht="20.100000000000001" customHeight="1" x14ac:dyDescent="0.25">
      <c r="A134" s="195" t="s">
        <v>968</v>
      </c>
      <c r="B134" s="192" t="s">
        <v>516</v>
      </c>
      <c r="C134" s="191">
        <f>data!C381</f>
        <v>1194535.3</v>
      </c>
    </row>
    <row r="135" spans="1:3" ht="20.100000000000001" customHeight="1" x14ac:dyDescent="0.25">
      <c r="A135" s="195" t="s">
        <v>969</v>
      </c>
      <c r="B135" s="192" t="s">
        <v>517</v>
      </c>
      <c r="C135" s="191">
        <f>data!C382</f>
        <v>652351.41</v>
      </c>
    </row>
    <row r="136" spans="1:3" ht="20.100000000000001" customHeight="1" x14ac:dyDescent="0.25">
      <c r="A136" s="174">
        <v>16</v>
      </c>
      <c r="B136" s="176" t="s">
        <v>519</v>
      </c>
      <c r="C136" s="191">
        <f>data!C383</f>
        <v>0</v>
      </c>
    </row>
    <row r="137" spans="1:3" ht="20.100000000000001" customHeight="1" x14ac:dyDescent="0.25">
      <c r="A137" s="174">
        <v>17</v>
      </c>
      <c r="B137" s="176" t="s">
        <v>970</v>
      </c>
      <c r="C137" s="189">
        <f>data!D385</f>
        <v>9993258.1600000001</v>
      </c>
    </row>
    <row r="138" spans="1:3" ht="20.100000000000001" customHeight="1" x14ac:dyDescent="0.25">
      <c r="A138" s="174">
        <v>18</v>
      </c>
      <c r="B138" s="176" t="s">
        <v>971</v>
      </c>
      <c r="C138" s="189">
        <f>data!D386</f>
        <v>377924050.44999999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972</v>
      </c>
      <c r="C140" s="175"/>
    </row>
    <row r="141" spans="1:3" ht="20.100000000000001" customHeight="1" x14ac:dyDescent="0.25">
      <c r="A141" s="174">
        <v>21</v>
      </c>
      <c r="B141" s="176" t="s">
        <v>523</v>
      </c>
      <c r="C141" s="189">
        <f>data!C391</f>
        <v>154888609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data!C392</f>
        <v>43148280.859999999</v>
      </c>
    </row>
    <row r="143" spans="1:3" ht="20.100000000000001" customHeight="1" x14ac:dyDescent="0.25">
      <c r="A143" s="174">
        <v>23</v>
      </c>
      <c r="B143" s="176" t="s">
        <v>264</v>
      </c>
      <c r="C143" s="189">
        <f>data!C393</f>
        <v>7037039.8300000001</v>
      </c>
    </row>
    <row r="144" spans="1:3" ht="20.100000000000001" customHeight="1" x14ac:dyDescent="0.25">
      <c r="A144" s="174">
        <v>24</v>
      </c>
      <c r="B144" s="176" t="s">
        <v>265</v>
      </c>
      <c r="C144" s="189">
        <f>data!C394</f>
        <v>50226050.979999997</v>
      </c>
    </row>
    <row r="145" spans="1:3" ht="20.100000000000001" customHeight="1" x14ac:dyDescent="0.25">
      <c r="A145" s="174">
        <v>25</v>
      </c>
      <c r="B145" s="176" t="s">
        <v>973</v>
      </c>
      <c r="C145" s="189">
        <f>data!C395</f>
        <v>3132915.72</v>
      </c>
    </row>
    <row r="146" spans="1:3" ht="20.100000000000001" customHeight="1" x14ac:dyDescent="0.25">
      <c r="A146" s="174">
        <v>26</v>
      </c>
      <c r="B146" s="176" t="s">
        <v>974</v>
      </c>
      <c r="C146" s="189">
        <f>data!C396</f>
        <v>9156062.7200000007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data!C397</f>
        <v>20542900.780000001</v>
      </c>
    </row>
    <row r="148" spans="1:3" ht="20.100000000000001" customHeight="1" x14ac:dyDescent="0.25">
      <c r="A148" s="174">
        <v>28</v>
      </c>
      <c r="B148" s="176" t="s">
        <v>975</v>
      </c>
      <c r="C148" s="189">
        <f>data!C398</f>
        <v>2305520.0099999998</v>
      </c>
    </row>
    <row r="149" spans="1:3" ht="20.100000000000001" customHeight="1" x14ac:dyDescent="0.25">
      <c r="A149" s="174">
        <v>29</v>
      </c>
      <c r="B149" s="176" t="s">
        <v>528</v>
      </c>
      <c r="C149" s="189">
        <f>data!C399</f>
        <v>4671687.72</v>
      </c>
    </row>
    <row r="150" spans="1:3" ht="20.100000000000001" customHeight="1" x14ac:dyDescent="0.25">
      <c r="A150" s="174">
        <v>30</v>
      </c>
      <c r="B150" s="176" t="s">
        <v>976</v>
      </c>
      <c r="C150" s="189">
        <f>data!C400</f>
        <v>12489564.48</v>
      </c>
    </row>
    <row r="151" spans="1:3" ht="20.100000000000001" customHeight="1" x14ac:dyDescent="0.25">
      <c r="A151" s="174">
        <v>31</v>
      </c>
      <c r="B151" s="176" t="s">
        <v>530</v>
      </c>
      <c r="C151" s="189">
        <f>data!C401</f>
        <v>20779.259999999998</v>
      </c>
    </row>
    <row r="152" spans="1:3" ht="20.100000000000001" customHeight="1" x14ac:dyDescent="0.25">
      <c r="A152" s="174">
        <v>32</v>
      </c>
      <c r="B152" s="176" t="s">
        <v>269</v>
      </c>
      <c r="C152" s="189"/>
    </row>
    <row r="153" spans="1:3" ht="20.100000000000001" customHeight="1" x14ac:dyDescent="0.25">
      <c r="A153" s="195" t="s">
        <v>977</v>
      </c>
      <c r="B153" s="193" t="s">
        <v>270</v>
      </c>
      <c r="C153" s="189">
        <f>data!C403</f>
        <v>1303025.23</v>
      </c>
    </row>
    <row r="154" spans="1:3" ht="20.100000000000001" customHeight="1" x14ac:dyDescent="0.25">
      <c r="A154" s="195" t="s">
        <v>978</v>
      </c>
      <c r="B154" s="193" t="s">
        <v>271</v>
      </c>
      <c r="C154" s="189">
        <f>data!C404</f>
        <v>5985385.5499999998</v>
      </c>
    </row>
    <row r="155" spans="1:3" ht="20.100000000000001" customHeight="1" x14ac:dyDescent="0.25">
      <c r="A155" s="195" t="s">
        <v>979</v>
      </c>
      <c r="B155" s="193" t="s">
        <v>980</v>
      </c>
      <c r="C155" s="189">
        <f>data!C405</f>
        <v>11822.84</v>
      </c>
    </row>
    <row r="156" spans="1:3" ht="20.100000000000001" customHeight="1" x14ac:dyDescent="0.25">
      <c r="A156" s="195" t="s">
        <v>981</v>
      </c>
      <c r="B156" s="193" t="s">
        <v>273</v>
      </c>
      <c r="C156" s="189">
        <f>data!C406</f>
        <v>0</v>
      </c>
    </row>
    <row r="157" spans="1:3" ht="20.100000000000001" customHeight="1" x14ac:dyDescent="0.25">
      <c r="A157" s="195" t="s">
        <v>982</v>
      </c>
      <c r="B157" s="193" t="s">
        <v>274</v>
      </c>
      <c r="C157" s="189">
        <f>data!C407</f>
        <v>692835.87</v>
      </c>
    </row>
    <row r="158" spans="1:3" ht="20.100000000000001" customHeight="1" x14ac:dyDescent="0.25">
      <c r="A158" s="195" t="s">
        <v>983</v>
      </c>
      <c r="B158" s="193" t="s">
        <v>275</v>
      </c>
      <c r="C158" s="189">
        <f>data!C408</f>
        <v>0</v>
      </c>
    </row>
    <row r="159" spans="1:3" ht="20.100000000000001" customHeight="1" x14ac:dyDescent="0.25">
      <c r="A159" s="195" t="s">
        <v>984</v>
      </c>
      <c r="B159" s="193" t="s">
        <v>276</v>
      </c>
      <c r="C159" s="189">
        <f>data!C409</f>
        <v>4980313</v>
      </c>
    </row>
    <row r="160" spans="1:3" ht="20.100000000000001" customHeight="1" x14ac:dyDescent="0.25">
      <c r="A160" s="195" t="s">
        <v>985</v>
      </c>
      <c r="B160" s="193" t="s">
        <v>277</v>
      </c>
      <c r="C160" s="189">
        <f>data!C410</f>
        <v>1899106.35</v>
      </c>
    </row>
    <row r="161" spans="1:3" ht="20.100000000000001" customHeight="1" x14ac:dyDescent="0.25">
      <c r="A161" s="195" t="s">
        <v>986</v>
      </c>
      <c r="B161" s="193" t="s">
        <v>278</v>
      </c>
      <c r="C161" s="189">
        <f>data!C411</f>
        <v>39655446.769999996</v>
      </c>
    </row>
    <row r="162" spans="1:3" ht="20.100000000000001" customHeight="1" x14ac:dyDescent="0.25">
      <c r="A162" s="195" t="s">
        <v>987</v>
      </c>
      <c r="B162" s="193" t="s">
        <v>279</v>
      </c>
      <c r="C162" s="189">
        <f>data!C412</f>
        <v>100.5</v>
      </c>
    </row>
    <row r="163" spans="1:3" ht="20.100000000000001" customHeight="1" x14ac:dyDescent="0.25">
      <c r="A163" s="195" t="s">
        <v>988</v>
      </c>
      <c r="B163" s="193" t="s">
        <v>280</v>
      </c>
      <c r="C163" s="189">
        <f>data!C413</f>
        <v>63079.86</v>
      </c>
    </row>
    <row r="164" spans="1:3" ht="20.100000000000001" customHeight="1" x14ac:dyDescent="0.25">
      <c r="A164" s="195" t="s">
        <v>989</v>
      </c>
      <c r="B164" s="193" t="s">
        <v>281</v>
      </c>
      <c r="C164" s="189">
        <f>data!C414</f>
        <v>0</v>
      </c>
    </row>
    <row r="165" spans="1:3" ht="20.100000000000001" customHeight="1" x14ac:dyDescent="0.25">
      <c r="A165" s="195" t="s">
        <v>990</v>
      </c>
      <c r="B165" s="193" t="s">
        <v>282</v>
      </c>
      <c r="C165" s="189">
        <f>data!C415</f>
        <v>0</v>
      </c>
    </row>
    <row r="166" spans="1:3" ht="20.100000000000001" customHeight="1" x14ac:dyDescent="0.25">
      <c r="A166" s="195" t="s">
        <v>991</v>
      </c>
      <c r="B166" s="193" t="s">
        <v>992</v>
      </c>
      <c r="C166" s="189">
        <f>data!C416</f>
        <v>1014230.0700000001</v>
      </c>
    </row>
    <row r="167" spans="1:3" ht="20.100000000000001" customHeight="1" x14ac:dyDescent="0.25">
      <c r="A167" s="174">
        <v>34</v>
      </c>
      <c r="B167" s="176" t="s">
        <v>993</v>
      </c>
      <c r="C167" s="189">
        <f>data!D418</f>
        <v>363224757.39999998</v>
      </c>
    </row>
    <row r="168" spans="1:3" ht="20.100000000000001" customHeight="1" x14ac:dyDescent="0.25">
      <c r="A168" s="174">
        <v>35</v>
      </c>
      <c r="B168" s="176" t="s">
        <v>994</v>
      </c>
      <c r="C168" s="189">
        <f>data!D419</f>
        <v>14699293.050000012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995</v>
      </c>
      <c r="C170" s="189">
        <f>data!D422</f>
        <v>-70291.67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996</v>
      </c>
      <c r="C172" s="176">
        <f>data!D423</f>
        <v>14629001.380000012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997</v>
      </c>
      <c r="C174" s="189">
        <f>data!C424</f>
        <v>0</v>
      </c>
    </row>
    <row r="175" spans="1:3" ht="20.100000000000001" customHeight="1" x14ac:dyDescent="0.25">
      <c r="A175" s="174">
        <v>42</v>
      </c>
      <c r="B175" s="176" t="s">
        <v>998</v>
      </c>
      <c r="C175" s="189">
        <f>data!C425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999</v>
      </c>
      <c r="C177" s="189">
        <f>data!D426</f>
        <v>14629001.380000012</v>
      </c>
    </row>
    <row r="178" spans="1:3" ht="20.100000000000001" customHeight="1" x14ac:dyDescent="0.25">
      <c r="A178" s="179">
        <v>45</v>
      </c>
      <c r="B178" s="178" t="s">
        <v>1000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80" customWidth="1"/>
    <col min="2" max="2" width="22.44140625" style="280" customWidth="1"/>
    <col min="3" max="8" width="13.77734375" style="280" customWidth="1"/>
    <col min="9" max="9" width="15.77734375" style="280" customWidth="1"/>
    <col min="10" max="13" width="8.88671875" style="280" customWidth="1"/>
    <col min="14" max="16384" width="8.88671875" style="280"/>
  </cols>
  <sheetData>
    <row r="1" spans="1:9" customFormat="1" ht="20.100000000000001" customHeight="1" x14ac:dyDescent="0.2">
      <c r="A1" s="281" t="s">
        <v>1001</v>
      </c>
      <c r="B1" s="282"/>
      <c r="C1" s="282"/>
      <c r="D1" s="282"/>
      <c r="E1" s="282"/>
      <c r="F1" s="282"/>
      <c r="G1" s="282"/>
      <c r="H1" s="282"/>
    </row>
    <row r="2" spans="1:9" customFormat="1" ht="20.100000000000001" customHeight="1" x14ac:dyDescent="0.2">
      <c r="A2" s="283"/>
      <c r="I2" s="284" t="s">
        <v>1002</v>
      </c>
    </row>
    <row r="3" spans="1:9" customFormat="1" ht="20.100000000000001" customHeight="1" x14ac:dyDescent="0.2">
      <c r="A3" s="283"/>
      <c r="I3" s="283"/>
    </row>
    <row r="4" spans="1:9" customFormat="1" ht="20.100000000000001" customHeight="1" x14ac:dyDescent="0.2">
      <c r="A4" s="285" t="str">
        <f>"Hospital: "&amp;data!C100</f>
        <v>Hospital: PeaceHealth St John Medical Center</v>
      </c>
      <c r="G4" s="286"/>
      <c r="H4" s="285" t="str">
        <f>"FYE: "&amp;data!C98</f>
        <v>FYE: 06/30/2024</v>
      </c>
    </row>
    <row r="5" spans="1:9" customFormat="1" ht="20.100000000000001" customHeight="1" x14ac:dyDescent="0.2">
      <c r="A5" s="287">
        <v>1</v>
      </c>
      <c r="B5" s="288" t="s">
        <v>236</v>
      </c>
      <c r="C5" s="289" t="s">
        <v>36</v>
      </c>
      <c r="D5" s="290" t="s">
        <v>37</v>
      </c>
      <c r="E5" s="290" t="s">
        <v>38</v>
      </c>
      <c r="F5" s="290" t="s">
        <v>39</v>
      </c>
      <c r="G5" s="290" t="s">
        <v>40</v>
      </c>
      <c r="H5" s="290" t="s">
        <v>41</v>
      </c>
      <c r="I5" s="290" t="s">
        <v>42</v>
      </c>
    </row>
    <row r="6" spans="1:9" customFormat="1" ht="20.100000000000001" customHeight="1" x14ac:dyDescent="0.2">
      <c r="A6" s="291">
        <v>2</v>
      </c>
      <c r="B6" s="292" t="s">
        <v>1003</v>
      </c>
      <c r="C6" s="293" t="s">
        <v>118</v>
      </c>
      <c r="D6" s="294" t="s">
        <v>1004</v>
      </c>
      <c r="E6" s="294" t="s">
        <v>120</v>
      </c>
      <c r="F6" s="294" t="s">
        <v>121</v>
      </c>
      <c r="G6" s="294" t="s">
        <v>122</v>
      </c>
      <c r="H6" s="294" t="s">
        <v>123</v>
      </c>
      <c r="I6" s="294" t="s">
        <v>124</v>
      </c>
    </row>
    <row r="7" spans="1:9" customFormat="1" ht="20.100000000000001" customHeight="1" x14ac:dyDescent="0.2">
      <c r="A7" s="291"/>
      <c r="B7" s="292"/>
      <c r="C7" s="294" t="s">
        <v>190</v>
      </c>
      <c r="D7" s="294" t="s">
        <v>1005</v>
      </c>
      <c r="E7" s="294" t="s">
        <v>190</v>
      </c>
      <c r="F7" s="294" t="s">
        <v>1006</v>
      </c>
      <c r="G7" s="294" t="s">
        <v>192</v>
      </c>
      <c r="H7" s="294" t="s">
        <v>190</v>
      </c>
      <c r="I7" s="294" t="s">
        <v>193</v>
      </c>
    </row>
    <row r="8" spans="1:9" customFormat="1" ht="20.100000000000001" customHeight="1" x14ac:dyDescent="0.2">
      <c r="A8" s="287">
        <v>3</v>
      </c>
      <c r="B8" s="288" t="s">
        <v>1007</v>
      </c>
      <c r="C8" s="290" t="s">
        <v>242</v>
      </c>
      <c r="D8" s="290" t="s">
        <v>242</v>
      </c>
      <c r="E8" s="290" t="s">
        <v>242</v>
      </c>
      <c r="F8" s="290" t="s">
        <v>242</v>
      </c>
      <c r="G8" s="290" t="s">
        <v>242</v>
      </c>
      <c r="H8" s="290" t="s">
        <v>242</v>
      </c>
      <c r="I8" s="290" t="s">
        <v>242</v>
      </c>
    </row>
    <row r="9" spans="1:9" customFormat="1" ht="20.100000000000001" customHeight="1" x14ac:dyDescent="0.2">
      <c r="A9" s="287">
        <v>4</v>
      </c>
      <c r="B9" s="288" t="s">
        <v>261</v>
      </c>
      <c r="C9" s="288">
        <f>data!C61</f>
        <v>2874</v>
      </c>
      <c r="D9" s="288">
        <f>data!D61</f>
        <v>0</v>
      </c>
      <c r="E9" s="288">
        <f>data!E61</f>
        <v>21925</v>
      </c>
      <c r="F9" s="288">
        <f>data!F61</f>
        <v>1579</v>
      </c>
      <c r="G9" s="288">
        <f>data!G61</f>
        <v>0</v>
      </c>
      <c r="H9" s="288">
        <f>data!H61</f>
        <v>4909</v>
      </c>
      <c r="I9" s="288">
        <f>data!I61</f>
        <v>0</v>
      </c>
    </row>
    <row r="10" spans="1:9" customFormat="1" ht="20.100000000000001" customHeight="1" x14ac:dyDescent="0.2">
      <c r="A10" s="287">
        <v>5</v>
      </c>
      <c r="B10" s="288" t="s">
        <v>262</v>
      </c>
      <c r="C10" s="295">
        <f>data!C62</f>
        <v>36.008417885091667</v>
      </c>
      <c r="D10" s="295">
        <f>data!D62</f>
        <v>0</v>
      </c>
      <c r="E10" s="295">
        <f>data!E62</f>
        <v>185.02132495874372</v>
      </c>
      <c r="F10" s="295">
        <f>data!F62</f>
        <v>27.690808227148437</v>
      </c>
      <c r="G10" s="295">
        <f>data!G62</f>
        <v>0</v>
      </c>
      <c r="H10" s="295">
        <f>data!H62</f>
        <v>36.601086968821839</v>
      </c>
      <c r="I10" s="295">
        <f>data!I62</f>
        <v>0</v>
      </c>
    </row>
    <row r="11" spans="1:9" customFormat="1" ht="20.100000000000001" customHeight="1" x14ac:dyDescent="0.2">
      <c r="A11" s="287">
        <v>6</v>
      </c>
      <c r="B11" s="288" t="s">
        <v>263</v>
      </c>
      <c r="C11" s="288">
        <f>data!C63</f>
        <v>4824050.95</v>
      </c>
      <c r="D11" s="288">
        <f>data!D63</f>
        <v>0</v>
      </c>
      <c r="E11" s="288">
        <f>data!E63</f>
        <v>17118334.23</v>
      </c>
      <c r="F11" s="288">
        <f>data!F63</f>
        <v>3421867.18041</v>
      </c>
      <c r="G11" s="288">
        <f>data!G63</f>
        <v>0</v>
      </c>
      <c r="H11" s="288">
        <f>data!H63</f>
        <v>3565224.18</v>
      </c>
      <c r="I11" s="288">
        <f>data!I63</f>
        <v>0</v>
      </c>
    </row>
    <row r="12" spans="1:9" customFormat="1" ht="20.100000000000001" customHeight="1" x14ac:dyDescent="0.2">
      <c r="A12" s="287">
        <v>7</v>
      </c>
      <c r="B12" s="288" t="s">
        <v>11</v>
      </c>
      <c r="C12" s="288">
        <f>data!C64</f>
        <v>1452359</v>
      </c>
      <c r="D12" s="288">
        <f>data!D64</f>
        <v>0</v>
      </c>
      <c r="E12" s="288">
        <f>data!E64</f>
        <v>5434706</v>
      </c>
      <c r="F12" s="288">
        <f>data!F64</f>
        <v>1015604</v>
      </c>
      <c r="G12" s="288">
        <f>data!G64</f>
        <v>0</v>
      </c>
      <c r="H12" s="288">
        <f>data!H64</f>
        <v>1152278</v>
      </c>
      <c r="I12" s="288">
        <f>data!I64</f>
        <v>0</v>
      </c>
    </row>
    <row r="13" spans="1:9" customFormat="1" ht="20.100000000000001" customHeight="1" x14ac:dyDescent="0.2">
      <c r="A13" s="287">
        <v>8</v>
      </c>
      <c r="B13" s="288" t="s">
        <v>264</v>
      </c>
      <c r="C13" s="288">
        <f>data!C65</f>
        <v>0</v>
      </c>
      <c r="D13" s="288">
        <f>data!D65</f>
        <v>0</v>
      </c>
      <c r="E13" s="288">
        <f>data!E65</f>
        <v>0</v>
      </c>
      <c r="F13" s="288">
        <f>data!F65</f>
        <v>2519.3251999999998</v>
      </c>
      <c r="G13" s="288">
        <f>data!G65</f>
        <v>0</v>
      </c>
      <c r="H13" s="288">
        <f>data!H65</f>
        <v>0</v>
      </c>
      <c r="I13" s="288">
        <f>data!I65</f>
        <v>0</v>
      </c>
    </row>
    <row r="14" spans="1:9" customFormat="1" ht="20.100000000000001" customHeight="1" x14ac:dyDescent="0.2">
      <c r="A14" s="287">
        <v>9</v>
      </c>
      <c r="B14" s="288" t="s">
        <v>265</v>
      </c>
      <c r="C14" s="288">
        <f>data!C66</f>
        <v>498099.24</v>
      </c>
      <c r="D14" s="288">
        <f>data!D66</f>
        <v>0</v>
      </c>
      <c r="E14" s="288">
        <f>data!E66</f>
        <v>1571293.16</v>
      </c>
      <c r="F14" s="288">
        <f>data!F66</f>
        <v>427343.76908999996</v>
      </c>
      <c r="G14" s="288">
        <f>data!G66</f>
        <v>0</v>
      </c>
      <c r="H14" s="288">
        <f>data!H66</f>
        <v>79927.86</v>
      </c>
      <c r="I14" s="288">
        <f>data!I66</f>
        <v>0</v>
      </c>
    </row>
    <row r="15" spans="1:9" customFormat="1" ht="20.100000000000001" customHeight="1" x14ac:dyDescent="0.2">
      <c r="A15" s="287">
        <v>10</v>
      </c>
      <c r="B15" s="288" t="s">
        <v>525</v>
      </c>
      <c r="C15" s="288">
        <f>data!C67</f>
        <v>0</v>
      </c>
      <c r="D15" s="288">
        <f>data!D67</f>
        <v>0</v>
      </c>
      <c r="E15" s="288">
        <f>data!E67</f>
        <v>0</v>
      </c>
      <c r="F15" s="288">
        <f>data!F67</f>
        <v>0</v>
      </c>
      <c r="G15" s="288">
        <f>data!G67</f>
        <v>0</v>
      </c>
      <c r="H15" s="288">
        <f>data!H67</f>
        <v>0</v>
      </c>
      <c r="I15" s="288">
        <f>data!I67</f>
        <v>0</v>
      </c>
    </row>
    <row r="16" spans="1:9" customFormat="1" ht="20.100000000000001" customHeight="1" x14ac:dyDescent="0.2">
      <c r="A16" s="287">
        <v>11</v>
      </c>
      <c r="B16" s="288" t="s">
        <v>526</v>
      </c>
      <c r="C16" s="288">
        <f>data!C68</f>
        <v>455.95</v>
      </c>
      <c r="D16" s="288">
        <f>data!D68</f>
        <v>0</v>
      </c>
      <c r="E16" s="288">
        <f>data!E68</f>
        <v>17759.86</v>
      </c>
      <c r="F16" s="288">
        <f>data!F68</f>
        <v>102111.19</v>
      </c>
      <c r="G16" s="288">
        <f>data!G68</f>
        <v>0</v>
      </c>
      <c r="H16" s="288">
        <f>data!H68</f>
        <v>4681.01</v>
      </c>
      <c r="I16" s="288">
        <f>data!I68</f>
        <v>0</v>
      </c>
    </row>
    <row r="17" spans="1:9" customFormat="1" ht="20.100000000000001" customHeight="1" x14ac:dyDescent="0.2">
      <c r="A17" s="287">
        <v>12</v>
      </c>
      <c r="B17" s="288" t="s">
        <v>16</v>
      </c>
      <c r="C17" s="288">
        <f>data!C69</f>
        <v>181295</v>
      </c>
      <c r="D17" s="288">
        <f>data!D69</f>
        <v>0</v>
      </c>
      <c r="E17" s="288">
        <f>data!E69</f>
        <v>617021</v>
      </c>
      <c r="F17" s="288">
        <f>data!F69</f>
        <v>146681</v>
      </c>
      <c r="G17" s="288">
        <f>data!G69</f>
        <v>0</v>
      </c>
      <c r="H17" s="288">
        <f>data!H69</f>
        <v>10705</v>
      </c>
      <c r="I17" s="288">
        <f>data!I69</f>
        <v>0</v>
      </c>
    </row>
    <row r="18" spans="1:9" customFormat="1" ht="20.100000000000001" customHeight="1" x14ac:dyDescent="0.2">
      <c r="A18" s="287">
        <v>13</v>
      </c>
      <c r="B18" s="288" t="s">
        <v>1008</v>
      </c>
      <c r="C18" s="288">
        <f>data!C70</f>
        <v>3494.62</v>
      </c>
      <c r="D18" s="288">
        <f>data!D70</f>
        <v>0</v>
      </c>
      <c r="E18" s="288">
        <f>data!E70</f>
        <v>10053.14</v>
      </c>
      <c r="F18" s="288">
        <f>data!F70</f>
        <v>0</v>
      </c>
      <c r="G18" s="288">
        <f>data!G70</f>
        <v>0</v>
      </c>
      <c r="H18" s="288">
        <f>data!H70</f>
        <v>0</v>
      </c>
      <c r="I18" s="288">
        <f>data!I70</f>
        <v>0</v>
      </c>
    </row>
    <row r="19" spans="1:9" customFormat="1" ht="20.100000000000001" customHeight="1" x14ac:dyDescent="0.2">
      <c r="A19" s="287">
        <v>14</v>
      </c>
      <c r="B19" s="288" t="s">
        <v>1009</v>
      </c>
      <c r="C19" s="288">
        <f>data!C71</f>
        <v>-29356.35</v>
      </c>
      <c r="D19" s="288">
        <f>data!D71</f>
        <v>0</v>
      </c>
      <c r="E19" s="288">
        <f>data!E71</f>
        <v>699494.37</v>
      </c>
      <c r="F19" s="288">
        <f>data!F71</f>
        <v>46791.979999999996</v>
      </c>
      <c r="G19" s="288">
        <f>data!G71</f>
        <v>0</v>
      </c>
      <c r="H19" s="288">
        <f>data!H71</f>
        <v>8060.98</v>
      </c>
      <c r="I19" s="288">
        <f>data!I71</f>
        <v>0</v>
      </c>
    </row>
    <row r="20" spans="1:9" customFormat="1" ht="20.100000000000001" customHeight="1" x14ac:dyDescent="0.2">
      <c r="A20" s="287">
        <v>15</v>
      </c>
      <c r="B20" s="288" t="s">
        <v>284</v>
      </c>
      <c r="C20" s="288">
        <f>-data!C86</f>
        <v>-500</v>
      </c>
      <c r="D20" s="288">
        <f>-data!D86</f>
        <v>0</v>
      </c>
      <c r="E20" s="288">
        <f>-data!E86</f>
        <v>-3932.34</v>
      </c>
      <c r="F20" s="288">
        <f>-data!F86</f>
        <v>-15963.11</v>
      </c>
      <c r="G20" s="288">
        <f>-data!G86</f>
        <v>0</v>
      </c>
      <c r="H20" s="288">
        <f>-data!H86</f>
        <v>0</v>
      </c>
      <c r="I20" s="288">
        <f>-data!I86</f>
        <v>0</v>
      </c>
    </row>
    <row r="21" spans="1:9" customFormat="1" ht="20.100000000000001" customHeight="1" x14ac:dyDescent="0.2">
      <c r="A21" s="287">
        <v>16</v>
      </c>
      <c r="B21" s="296" t="s">
        <v>1010</v>
      </c>
      <c r="C21" s="288">
        <f>data!C87</f>
        <v>6929898.4100000011</v>
      </c>
      <c r="D21" s="288">
        <f>data!D87</f>
        <v>0</v>
      </c>
      <c r="E21" s="288">
        <f>data!E87</f>
        <v>25464729.420000002</v>
      </c>
      <c r="F21" s="288">
        <f>data!F87</f>
        <v>5146955.3346999995</v>
      </c>
      <c r="G21" s="288">
        <f>data!G87</f>
        <v>0</v>
      </c>
      <c r="H21" s="288">
        <f>data!H87</f>
        <v>4820877.03</v>
      </c>
      <c r="I21" s="288">
        <f>data!I87</f>
        <v>0</v>
      </c>
    </row>
    <row r="22" spans="1:9" customFormat="1" ht="20.100000000000001" customHeight="1" x14ac:dyDescent="0.2">
      <c r="A22" s="287">
        <v>17</v>
      </c>
      <c r="B22" s="288" t="s">
        <v>286</v>
      </c>
      <c r="C22" s="297"/>
      <c r="D22" s="298"/>
      <c r="E22" s="298"/>
      <c r="F22" s="298"/>
      <c r="G22" s="298"/>
      <c r="H22" s="298"/>
      <c r="I22" s="298"/>
    </row>
    <row r="23" spans="1:9" customFormat="1" ht="20.100000000000001" customHeight="1" x14ac:dyDescent="0.2">
      <c r="A23" s="287">
        <v>18</v>
      </c>
      <c r="B23" s="288" t="s">
        <v>1011</v>
      </c>
      <c r="C23" s="296">
        <f>+data!M670</f>
        <v>4705582</v>
      </c>
      <c r="D23" s="296">
        <f>+data!M671</f>
        <v>0</v>
      </c>
      <c r="E23" s="296">
        <f>+data!M672</f>
        <v>15447478</v>
      </c>
      <c r="F23" s="296">
        <f>+data!M673</f>
        <v>2551860</v>
      </c>
      <c r="G23" s="296">
        <f>+data!M674</f>
        <v>0</v>
      </c>
      <c r="H23" s="296">
        <f>+data!M675</f>
        <v>2562938</v>
      </c>
      <c r="I23" s="296">
        <f>+data!M676</f>
        <v>0</v>
      </c>
    </row>
    <row r="24" spans="1:9" customFormat="1" ht="20.100000000000001" customHeight="1" x14ac:dyDescent="0.2">
      <c r="A24" s="287">
        <v>19</v>
      </c>
      <c r="B24" s="296" t="s">
        <v>1012</v>
      </c>
      <c r="C24" s="288">
        <f>data!C89</f>
        <v>30655178.649999999</v>
      </c>
      <c r="D24" s="288">
        <f>data!D89</f>
        <v>0</v>
      </c>
      <c r="E24" s="288">
        <f>data!E89</f>
        <v>117687958.90000001</v>
      </c>
      <c r="F24" s="288">
        <f>data!F89</f>
        <v>22016649.349520002</v>
      </c>
      <c r="G24" s="288">
        <f>data!G89</f>
        <v>0</v>
      </c>
      <c r="H24" s="288">
        <f>data!H89</f>
        <v>23633033</v>
      </c>
      <c r="I24" s="288">
        <f>data!I89</f>
        <v>0</v>
      </c>
    </row>
    <row r="25" spans="1:9" customFormat="1" ht="20.100000000000001" customHeight="1" x14ac:dyDescent="0.2">
      <c r="A25" s="287">
        <v>20</v>
      </c>
      <c r="B25" s="296" t="s">
        <v>1013</v>
      </c>
      <c r="C25" s="288">
        <f>data!C90</f>
        <v>316242.05</v>
      </c>
      <c r="D25" s="288">
        <f>data!D90</f>
        <v>0</v>
      </c>
      <c r="E25" s="288">
        <f>data!E90</f>
        <v>12035891.300000001</v>
      </c>
      <c r="F25" s="288">
        <f>data!F90</f>
        <v>1890112.2692199999</v>
      </c>
      <c r="G25" s="288">
        <f>data!G90</f>
        <v>0</v>
      </c>
      <c r="H25" s="288">
        <f>data!H90</f>
        <v>0</v>
      </c>
      <c r="I25" s="288">
        <f>data!I90</f>
        <v>0</v>
      </c>
    </row>
    <row r="26" spans="1:9" customFormat="1" ht="18" customHeight="1" x14ac:dyDescent="0.2">
      <c r="A26" s="287">
        <v>21</v>
      </c>
      <c r="B26" s="296" t="s">
        <v>1014</v>
      </c>
      <c r="C26" s="288">
        <f>data!C91</f>
        <v>30971420.699999999</v>
      </c>
      <c r="D26" s="288">
        <f>data!D91</f>
        <v>0</v>
      </c>
      <c r="E26" s="288">
        <f>data!E91</f>
        <v>129723850.2</v>
      </c>
      <c r="F26" s="288">
        <f>data!F91</f>
        <v>23906761.61874</v>
      </c>
      <c r="G26" s="288">
        <f>data!G91</f>
        <v>0</v>
      </c>
      <c r="H26" s="288">
        <f>data!H91</f>
        <v>23633033</v>
      </c>
      <c r="I26" s="288">
        <f>data!I91</f>
        <v>0</v>
      </c>
    </row>
    <row r="27" spans="1:9" customFormat="1" ht="20.100000000000001" customHeight="1" x14ac:dyDescent="0.2">
      <c r="A27" s="287" t="s">
        <v>1015</v>
      </c>
      <c r="B27" s="288"/>
      <c r="C27" s="298"/>
      <c r="D27" s="298"/>
      <c r="E27" s="298"/>
      <c r="F27" s="298"/>
      <c r="G27" s="298"/>
      <c r="H27" s="298"/>
      <c r="I27" s="298"/>
    </row>
    <row r="28" spans="1:9" customFormat="1" ht="20.100000000000001" customHeight="1" x14ac:dyDescent="0.2">
      <c r="A28" s="287">
        <v>22</v>
      </c>
      <c r="B28" s="288" t="s">
        <v>1016</v>
      </c>
      <c r="C28" s="288">
        <f>data!C92</f>
        <v>8349</v>
      </c>
      <c r="D28" s="288">
        <f>data!D92</f>
        <v>0</v>
      </c>
      <c r="E28" s="288">
        <f>data!E92</f>
        <v>37196</v>
      </c>
      <c r="F28" s="288">
        <f>data!F92</f>
        <v>4484</v>
      </c>
      <c r="G28" s="288">
        <f>data!G92</f>
        <v>0</v>
      </c>
      <c r="H28" s="288">
        <f>data!H92</f>
        <v>0</v>
      </c>
      <c r="I28" s="288">
        <f>data!I92</f>
        <v>0</v>
      </c>
    </row>
    <row r="29" spans="1:9" customFormat="1" ht="20.100000000000001" customHeight="1" x14ac:dyDescent="0.2">
      <c r="A29" s="287">
        <v>23</v>
      </c>
      <c r="B29" s="288" t="s">
        <v>1017</v>
      </c>
      <c r="C29" s="288">
        <f>data!C93</f>
        <v>27650</v>
      </c>
      <c r="D29" s="288">
        <f>data!D93</f>
        <v>0</v>
      </c>
      <c r="E29" s="288">
        <f>data!E93</f>
        <v>50363</v>
      </c>
      <c r="F29" s="288">
        <f>data!F93</f>
        <v>4529</v>
      </c>
      <c r="G29" s="288">
        <f>data!G93</f>
        <v>0</v>
      </c>
      <c r="H29" s="288">
        <f>data!H93</f>
        <v>20562</v>
      </c>
      <c r="I29" s="288">
        <f>data!I93</f>
        <v>0</v>
      </c>
    </row>
    <row r="30" spans="1:9" customFormat="1" ht="20.100000000000001" customHeight="1" x14ac:dyDescent="0.2">
      <c r="A30" s="287">
        <v>24</v>
      </c>
      <c r="B30" s="288" t="s">
        <v>1018</v>
      </c>
      <c r="C30" s="288">
        <f>data!C94</f>
        <v>2847.9036825822677</v>
      </c>
      <c r="D30" s="288">
        <f>data!D94</f>
        <v>0</v>
      </c>
      <c r="E30" s="288">
        <f>data!E94</f>
        <v>12687.821940032341</v>
      </c>
      <c r="F30" s="288">
        <f>data!F94</f>
        <v>1529.5245074498607</v>
      </c>
      <c r="G30" s="288">
        <f>data!G94</f>
        <v>0</v>
      </c>
      <c r="H30" s="288">
        <f>data!H94</f>
        <v>0</v>
      </c>
      <c r="I30" s="288">
        <f>data!I94</f>
        <v>0</v>
      </c>
    </row>
    <row r="31" spans="1:9" customFormat="1" ht="20.100000000000001" customHeight="1" x14ac:dyDescent="0.2">
      <c r="A31" s="287">
        <v>25</v>
      </c>
      <c r="B31" s="288" t="s">
        <v>1019</v>
      </c>
      <c r="C31" s="288">
        <f>data!C95</f>
        <v>85281.252302241381</v>
      </c>
      <c r="D31" s="288">
        <f>data!D95</f>
        <v>0</v>
      </c>
      <c r="E31" s="288">
        <f>data!E95</f>
        <v>275395.37367751374</v>
      </c>
      <c r="F31" s="288">
        <f>data!F95</f>
        <v>60123.748342121784</v>
      </c>
      <c r="G31" s="288">
        <f>data!G95</f>
        <v>0</v>
      </c>
      <c r="H31" s="288">
        <f>data!H95</f>
        <v>41894.354846940609</v>
      </c>
      <c r="I31" s="288">
        <f>data!I95</f>
        <v>0</v>
      </c>
    </row>
    <row r="32" spans="1:9" customFormat="1" ht="20.100000000000001" customHeight="1" x14ac:dyDescent="0.2">
      <c r="A32" s="287">
        <v>26</v>
      </c>
      <c r="B32" s="288" t="s">
        <v>294</v>
      </c>
      <c r="C32" s="295">
        <f>data!C96</f>
        <v>30.54692839236451</v>
      </c>
      <c r="D32" s="295">
        <f>data!D96</f>
        <v>0</v>
      </c>
      <c r="E32" s="295">
        <f>data!E96</f>
        <v>98.64398718608382</v>
      </c>
      <c r="F32" s="295">
        <f>data!F96</f>
        <v>21.535751243172928</v>
      </c>
      <c r="G32" s="295">
        <f>data!G96</f>
        <v>0</v>
      </c>
      <c r="H32" s="295">
        <f>data!H96</f>
        <v>15.006156957197605</v>
      </c>
      <c r="I32" s="295">
        <f>data!I96</f>
        <v>0</v>
      </c>
    </row>
    <row r="33" spans="1:9" customFormat="1" ht="20.100000000000001" customHeight="1" x14ac:dyDescent="0.2">
      <c r="A33" s="281" t="s">
        <v>1001</v>
      </c>
      <c r="B33" s="282"/>
      <c r="C33" s="282"/>
      <c r="D33" s="282"/>
      <c r="E33" s="282"/>
      <c r="F33" s="282"/>
      <c r="G33" s="282"/>
      <c r="H33" s="282"/>
      <c r="I33" s="281"/>
    </row>
    <row r="34" spans="1:9" customFormat="1" ht="20.100000000000001" customHeight="1" x14ac:dyDescent="0.2">
      <c r="A34" s="283"/>
      <c r="I34" s="284" t="s">
        <v>1020</v>
      </c>
    </row>
    <row r="35" spans="1:9" customFormat="1" ht="20.100000000000001" customHeight="1" x14ac:dyDescent="0.2">
      <c r="A35" s="283"/>
      <c r="I35" s="283"/>
    </row>
    <row r="36" spans="1:9" customFormat="1" ht="20.100000000000001" customHeight="1" x14ac:dyDescent="0.2">
      <c r="A36" s="285" t="str">
        <f>"Hospital: "&amp;data!C100</f>
        <v>Hospital: PeaceHealth St John Medical Center</v>
      </c>
      <c r="G36" s="286"/>
      <c r="H36" s="285" t="str">
        <f>"FYE: "&amp;data!C98</f>
        <v>FYE: 06/30/2024</v>
      </c>
    </row>
    <row r="37" spans="1:9" customFormat="1" ht="20.100000000000001" customHeight="1" x14ac:dyDescent="0.2">
      <c r="A37" s="287">
        <v>1</v>
      </c>
      <c r="B37" s="288" t="s">
        <v>236</v>
      </c>
      <c r="C37" s="290" t="s">
        <v>43</v>
      </c>
      <c r="D37" s="290" t="s">
        <v>44</v>
      </c>
      <c r="E37" s="290" t="s">
        <v>45</v>
      </c>
      <c r="F37" s="290" t="s">
        <v>46</v>
      </c>
      <c r="G37" s="290" t="s">
        <v>47</v>
      </c>
      <c r="H37" s="290" t="s">
        <v>48</v>
      </c>
      <c r="I37" s="290" t="s">
        <v>49</v>
      </c>
    </row>
    <row r="38" spans="1:9" customFormat="1" ht="20.100000000000001" customHeight="1" x14ac:dyDescent="0.2">
      <c r="A38" s="291">
        <v>2</v>
      </c>
      <c r="B38" s="292" t="s">
        <v>1003</v>
      </c>
      <c r="C38" s="294"/>
      <c r="D38" s="294" t="s">
        <v>126</v>
      </c>
      <c r="E38" s="294" t="s">
        <v>127</v>
      </c>
      <c r="F38" s="294" t="s">
        <v>1021</v>
      </c>
      <c r="G38" s="294" t="s">
        <v>129</v>
      </c>
      <c r="H38" s="294" t="s">
        <v>1022</v>
      </c>
      <c r="I38" s="294" t="s">
        <v>131</v>
      </c>
    </row>
    <row r="39" spans="1:9" customFormat="1" ht="20.100000000000001" customHeight="1" x14ac:dyDescent="0.2">
      <c r="A39" s="291"/>
      <c r="B39" s="292"/>
      <c r="C39" s="294" t="s">
        <v>125</v>
      </c>
      <c r="D39" s="294" t="s">
        <v>184</v>
      </c>
      <c r="E39" s="293" t="s">
        <v>194</v>
      </c>
      <c r="F39" s="294" t="s">
        <v>195</v>
      </c>
      <c r="G39" s="294" t="s">
        <v>196</v>
      </c>
      <c r="H39" s="294" t="s">
        <v>197</v>
      </c>
      <c r="I39" s="294" t="s">
        <v>196</v>
      </c>
    </row>
    <row r="40" spans="1:9" customFormat="1" ht="20.100000000000001" customHeight="1" x14ac:dyDescent="0.2">
      <c r="A40" s="287">
        <v>3</v>
      </c>
      <c r="B40" s="288" t="s">
        <v>1007</v>
      </c>
      <c r="C40" s="290" t="s">
        <v>243</v>
      </c>
      <c r="D40" s="290" t="s">
        <v>242</v>
      </c>
      <c r="E40" s="290" t="s">
        <v>242</v>
      </c>
      <c r="F40" s="290" t="s">
        <v>242</v>
      </c>
      <c r="G40" s="290" t="s">
        <v>242</v>
      </c>
      <c r="H40" s="290" t="s">
        <v>244</v>
      </c>
      <c r="I40" s="289" t="s">
        <v>245</v>
      </c>
    </row>
    <row r="41" spans="1:9" customFormat="1" ht="20.100000000000001" customHeight="1" x14ac:dyDescent="0.2">
      <c r="A41" s="287">
        <v>4</v>
      </c>
      <c r="B41" s="288" t="s">
        <v>261</v>
      </c>
      <c r="C41" s="288">
        <f>data!J61</f>
        <v>1279</v>
      </c>
      <c r="D41" s="288">
        <f>data!K61</f>
        <v>0</v>
      </c>
      <c r="E41" s="288">
        <f>data!L61</f>
        <v>0</v>
      </c>
      <c r="F41" s="288">
        <f>data!M61</f>
        <v>0</v>
      </c>
      <c r="G41" s="288">
        <f>data!N61</f>
        <v>19068</v>
      </c>
      <c r="H41" s="288">
        <f>data!O61</f>
        <v>762</v>
      </c>
      <c r="I41" s="288">
        <f>data!P61</f>
        <v>322409</v>
      </c>
    </row>
    <row r="42" spans="1:9" customFormat="1" ht="20.100000000000001" customHeight="1" x14ac:dyDescent="0.2">
      <c r="A42" s="287">
        <v>5</v>
      </c>
      <c r="B42" s="288" t="s">
        <v>262</v>
      </c>
      <c r="C42" s="295">
        <f>data!J62</f>
        <v>5.5514585521414048</v>
      </c>
      <c r="D42" s="295">
        <f>data!K62</f>
        <v>0</v>
      </c>
      <c r="E42" s="295">
        <f>data!L62</f>
        <v>0</v>
      </c>
      <c r="F42" s="295">
        <f>data!M62</f>
        <v>0</v>
      </c>
      <c r="G42" s="295">
        <f>data!N62</f>
        <v>14.413657071154883</v>
      </c>
      <c r="H42" s="295">
        <f>data!O62</f>
        <v>0</v>
      </c>
      <c r="I42" s="295">
        <f>data!P62</f>
        <v>41.711087189860443</v>
      </c>
    </row>
    <row r="43" spans="1:9" customFormat="1" ht="20.100000000000001" customHeight="1" x14ac:dyDescent="0.2">
      <c r="A43" s="287">
        <v>6</v>
      </c>
      <c r="B43" s="288" t="s">
        <v>263</v>
      </c>
      <c r="C43" s="288">
        <f>data!J63</f>
        <v>686016.58959000011</v>
      </c>
      <c r="D43" s="288">
        <f>data!K63</f>
        <v>0</v>
      </c>
      <c r="E43" s="288">
        <f>data!L63</f>
        <v>0</v>
      </c>
      <c r="F43" s="288">
        <f>data!M63</f>
        <v>0</v>
      </c>
      <c r="G43" s="288">
        <f>data!N63</f>
        <v>5557948.7999999998</v>
      </c>
      <c r="H43" s="288">
        <f>data!O63</f>
        <v>0</v>
      </c>
      <c r="I43" s="288">
        <f>data!P63</f>
        <v>5939736.2999999998</v>
      </c>
    </row>
    <row r="44" spans="1:9" customFormat="1" ht="20.100000000000001" customHeight="1" x14ac:dyDescent="0.2">
      <c r="A44" s="287">
        <v>7</v>
      </c>
      <c r="B44" s="288" t="s">
        <v>11</v>
      </c>
      <c r="C44" s="288">
        <f>data!J64</f>
        <v>203608</v>
      </c>
      <c r="D44" s="288">
        <f>data!K64</f>
        <v>0</v>
      </c>
      <c r="E44" s="288">
        <f>data!L64</f>
        <v>0</v>
      </c>
      <c r="F44" s="288">
        <f>data!M64</f>
        <v>0</v>
      </c>
      <c r="G44" s="288">
        <f>data!N64</f>
        <v>871145</v>
      </c>
      <c r="H44" s="288">
        <f>data!O64</f>
        <v>0</v>
      </c>
      <c r="I44" s="288">
        <f>data!P64</f>
        <v>1590012</v>
      </c>
    </row>
    <row r="45" spans="1:9" customFormat="1" ht="20.100000000000001" customHeight="1" x14ac:dyDescent="0.2">
      <c r="A45" s="287">
        <v>8</v>
      </c>
      <c r="B45" s="288" t="s">
        <v>264</v>
      </c>
      <c r="C45" s="288">
        <f>data!J65</f>
        <v>505.07480000000015</v>
      </c>
      <c r="D45" s="288">
        <f>data!K65</f>
        <v>0</v>
      </c>
      <c r="E45" s="288">
        <f>data!L65</f>
        <v>0</v>
      </c>
      <c r="F45" s="288">
        <f>data!M65</f>
        <v>0</v>
      </c>
      <c r="G45" s="288">
        <f>data!N65</f>
        <v>0</v>
      </c>
      <c r="H45" s="288">
        <f>data!O65</f>
        <v>0</v>
      </c>
      <c r="I45" s="288">
        <f>data!P65</f>
        <v>1042385</v>
      </c>
    </row>
    <row r="46" spans="1:9" customFormat="1" ht="20.100000000000001" customHeight="1" x14ac:dyDescent="0.2">
      <c r="A46" s="287">
        <v>9</v>
      </c>
      <c r="B46" s="288" t="s">
        <v>265</v>
      </c>
      <c r="C46" s="288">
        <f>data!J66</f>
        <v>85673.960910000009</v>
      </c>
      <c r="D46" s="288">
        <f>data!K66</f>
        <v>0</v>
      </c>
      <c r="E46" s="288">
        <f>data!L66</f>
        <v>0</v>
      </c>
      <c r="F46" s="288">
        <f>data!M66</f>
        <v>0</v>
      </c>
      <c r="G46" s="288">
        <f>data!N66</f>
        <v>2149.19</v>
      </c>
      <c r="H46" s="288">
        <f>data!O66</f>
        <v>0</v>
      </c>
      <c r="I46" s="288">
        <f>data!P66</f>
        <v>8961704.7899999991</v>
      </c>
    </row>
    <row r="47" spans="1:9" customFormat="1" ht="20.100000000000001" customHeight="1" x14ac:dyDescent="0.2">
      <c r="A47" s="287">
        <v>10</v>
      </c>
      <c r="B47" s="288" t="s">
        <v>525</v>
      </c>
      <c r="C47" s="288">
        <f>data!J67</f>
        <v>0</v>
      </c>
      <c r="D47" s="288">
        <f>data!K67</f>
        <v>0</v>
      </c>
      <c r="E47" s="288">
        <f>data!L67</f>
        <v>0</v>
      </c>
      <c r="F47" s="288">
        <f>data!M67</f>
        <v>0</v>
      </c>
      <c r="G47" s="288">
        <f>data!N67</f>
        <v>0</v>
      </c>
      <c r="H47" s="288">
        <f>data!O67</f>
        <v>0</v>
      </c>
      <c r="I47" s="288">
        <f>data!P67</f>
        <v>0</v>
      </c>
    </row>
    <row r="48" spans="1:9" customFormat="1" ht="20.100000000000001" customHeight="1" x14ac:dyDescent="0.2">
      <c r="A48" s="287">
        <v>11</v>
      </c>
      <c r="B48" s="288" t="s">
        <v>526</v>
      </c>
      <c r="C48" s="288">
        <f>data!J68</f>
        <v>0</v>
      </c>
      <c r="D48" s="288">
        <f>data!K68</f>
        <v>0</v>
      </c>
      <c r="E48" s="288">
        <f>data!L68</f>
        <v>0</v>
      </c>
      <c r="F48" s="288">
        <f>data!M68</f>
        <v>0</v>
      </c>
      <c r="G48" s="288">
        <f>data!N68</f>
        <v>557.16</v>
      </c>
      <c r="H48" s="288">
        <f>data!O68</f>
        <v>0</v>
      </c>
      <c r="I48" s="288">
        <f>data!P68</f>
        <v>364838.93</v>
      </c>
    </row>
    <row r="49" spans="1:11" customFormat="1" ht="20.100000000000001" customHeight="1" x14ac:dyDescent="0.2">
      <c r="A49" s="287">
        <v>12</v>
      </c>
      <c r="B49" s="288" t="s">
        <v>16</v>
      </c>
      <c r="C49" s="288">
        <f>data!J69</f>
        <v>17926</v>
      </c>
      <c r="D49" s="288">
        <f>data!K69</f>
        <v>0</v>
      </c>
      <c r="E49" s="288">
        <f>data!L69</f>
        <v>0</v>
      </c>
      <c r="F49" s="288">
        <f>data!M69</f>
        <v>0</v>
      </c>
      <c r="G49" s="288">
        <f>data!N69</f>
        <v>0</v>
      </c>
      <c r="H49" s="288">
        <f>data!O69</f>
        <v>0</v>
      </c>
      <c r="I49" s="288">
        <f>data!P69</f>
        <v>917882</v>
      </c>
    </row>
    <row r="50" spans="1:11" customFormat="1" ht="20.100000000000001" customHeight="1" x14ac:dyDescent="0.2">
      <c r="A50" s="287">
        <v>13</v>
      </c>
      <c r="B50" s="288" t="s">
        <v>1008</v>
      </c>
      <c r="C50" s="288">
        <f>data!J70</f>
        <v>0</v>
      </c>
      <c r="D50" s="288">
        <f>data!K70</f>
        <v>0</v>
      </c>
      <c r="E50" s="288">
        <f>data!L70</f>
        <v>0</v>
      </c>
      <c r="F50" s="288">
        <f>data!M70</f>
        <v>0</v>
      </c>
      <c r="G50" s="288">
        <f>data!N70</f>
        <v>0</v>
      </c>
      <c r="H50" s="288">
        <f>data!O70</f>
        <v>0</v>
      </c>
      <c r="I50" s="288">
        <f>data!P70</f>
        <v>16769.5</v>
      </c>
    </row>
    <row r="51" spans="1:11" customFormat="1" ht="20.100000000000001" customHeight="1" x14ac:dyDescent="0.2">
      <c r="A51" s="287">
        <v>14</v>
      </c>
      <c r="B51" s="288" t="s">
        <v>1009</v>
      </c>
      <c r="C51" s="288">
        <f>data!J71</f>
        <v>0</v>
      </c>
      <c r="D51" s="288">
        <f>data!K71</f>
        <v>0</v>
      </c>
      <c r="E51" s="288">
        <f>data!L71</f>
        <v>0</v>
      </c>
      <c r="F51" s="288">
        <f>data!M71</f>
        <v>0</v>
      </c>
      <c r="G51" s="288">
        <f>data!N71</f>
        <v>1036116.5999999999</v>
      </c>
      <c r="H51" s="288">
        <f>data!O71</f>
        <v>0</v>
      </c>
      <c r="I51" s="288">
        <f>data!P71</f>
        <v>103117.77</v>
      </c>
    </row>
    <row r="52" spans="1:11" customFormat="1" ht="20.100000000000001" customHeight="1" x14ac:dyDescent="0.2">
      <c r="A52" s="287">
        <v>15</v>
      </c>
      <c r="B52" s="288" t="s">
        <v>284</v>
      </c>
      <c r="C52" s="288">
        <f>-data!J86</f>
        <v>0</v>
      </c>
      <c r="D52" s="288">
        <f>-data!K86</f>
        <v>0</v>
      </c>
      <c r="E52" s="288">
        <f>-data!L86</f>
        <v>0</v>
      </c>
      <c r="F52" s="288">
        <f>-data!M86</f>
        <v>0</v>
      </c>
      <c r="G52" s="288">
        <f>-data!N86</f>
        <v>0</v>
      </c>
      <c r="H52" s="288">
        <f>-data!O86</f>
        <v>0</v>
      </c>
      <c r="I52" s="288">
        <f>-data!P86</f>
        <v>0</v>
      </c>
    </row>
    <row r="53" spans="1:11" customFormat="1" ht="20.100000000000001" customHeight="1" x14ac:dyDescent="0.2">
      <c r="A53" s="287">
        <v>16</v>
      </c>
      <c r="B53" s="296" t="s">
        <v>1010</v>
      </c>
      <c r="C53" s="288">
        <f>data!J87</f>
        <v>993729.62530000007</v>
      </c>
      <c r="D53" s="288">
        <f>data!K87</f>
        <v>0</v>
      </c>
      <c r="E53" s="288">
        <f>data!L87</f>
        <v>0</v>
      </c>
      <c r="F53" s="288">
        <f>data!M87</f>
        <v>0</v>
      </c>
      <c r="G53" s="288">
        <f>data!N87</f>
        <v>7467916.75</v>
      </c>
      <c r="H53" s="288">
        <f>data!O87</f>
        <v>0</v>
      </c>
      <c r="I53" s="288">
        <f>data!P87</f>
        <v>18936446.289999999</v>
      </c>
    </row>
    <row r="54" spans="1:11" customFormat="1" ht="20.100000000000001" customHeight="1" x14ac:dyDescent="0.2">
      <c r="A54" s="287">
        <v>17</v>
      </c>
      <c r="B54" s="288" t="s">
        <v>286</v>
      </c>
      <c r="C54" s="298"/>
      <c r="D54" s="298"/>
      <c r="E54" s="298"/>
      <c r="F54" s="298"/>
      <c r="G54" s="298"/>
      <c r="H54" s="298"/>
      <c r="I54" s="298"/>
    </row>
    <row r="55" spans="1:11" customFormat="1" ht="20.100000000000001" customHeight="1" x14ac:dyDescent="0.2">
      <c r="A55" s="287">
        <v>18</v>
      </c>
      <c r="B55" s="288" t="s">
        <v>1011</v>
      </c>
      <c r="C55" s="296">
        <f>+data!M677</f>
        <v>363230</v>
      </c>
      <c r="D55" s="296">
        <f>+data!M678</f>
        <v>0</v>
      </c>
      <c r="E55" s="296">
        <f>+data!M693</f>
        <v>561487</v>
      </c>
      <c r="F55" s="296">
        <f>+data!M694</f>
        <v>468410</v>
      </c>
      <c r="G55" s="296">
        <f>+data!M695</f>
        <v>7432599</v>
      </c>
      <c r="H55" s="296">
        <f>+data!M682</f>
        <v>0</v>
      </c>
      <c r="I55" s="296">
        <f>+data!M683</f>
        <v>7340203</v>
      </c>
    </row>
    <row r="56" spans="1:11" customFormat="1" ht="20.100000000000001" customHeight="1" x14ac:dyDescent="0.2">
      <c r="A56" s="287">
        <v>19</v>
      </c>
      <c r="B56" s="296" t="s">
        <v>1012</v>
      </c>
      <c r="C56" s="288">
        <f>data!J89</f>
        <v>4413902.0904800016</v>
      </c>
      <c r="D56" s="288">
        <f>data!K89</f>
        <v>0</v>
      </c>
      <c r="E56" s="288">
        <f>data!L89</f>
        <v>0</v>
      </c>
      <c r="F56" s="288">
        <f>data!M89</f>
        <v>0</v>
      </c>
      <c r="G56" s="288">
        <f>data!N89</f>
        <v>0</v>
      </c>
      <c r="H56" s="288">
        <f>data!O89</f>
        <v>0</v>
      </c>
      <c r="I56" s="288">
        <f>data!P89</f>
        <v>45537923.490000002</v>
      </c>
    </row>
    <row r="57" spans="1:11" customFormat="1" ht="20.100000000000001" customHeight="1" x14ac:dyDescent="0.2">
      <c r="A57" s="287">
        <v>20</v>
      </c>
      <c r="B57" s="296" t="s">
        <v>1013</v>
      </c>
      <c r="C57" s="288">
        <f>data!J90</f>
        <v>378930.07078000007</v>
      </c>
      <c r="D57" s="288">
        <f>data!K90</f>
        <v>0</v>
      </c>
      <c r="E57" s="288">
        <f>data!L90</f>
        <v>0</v>
      </c>
      <c r="F57" s="288">
        <f>data!M90</f>
        <v>0</v>
      </c>
      <c r="G57" s="288">
        <f>data!N90</f>
        <v>7302583</v>
      </c>
      <c r="H57" s="288">
        <f>data!O90</f>
        <v>0</v>
      </c>
      <c r="I57" s="288">
        <f>data!P90</f>
        <v>132002180.47</v>
      </c>
    </row>
    <row r="58" spans="1:11" customFormat="1" ht="20.100000000000001" customHeight="1" x14ac:dyDescent="0.2">
      <c r="A58" s="287">
        <v>21</v>
      </c>
      <c r="B58" s="296" t="s">
        <v>1014</v>
      </c>
      <c r="C58" s="288">
        <f>data!J91</f>
        <v>4792832.1612600014</v>
      </c>
      <c r="D58" s="288">
        <f>data!K91</f>
        <v>0</v>
      </c>
      <c r="E58" s="288">
        <f>data!L91</f>
        <v>0</v>
      </c>
      <c r="F58" s="288">
        <f>data!M91</f>
        <v>0</v>
      </c>
      <c r="G58" s="288">
        <f>data!N91</f>
        <v>7302583</v>
      </c>
      <c r="H58" s="288">
        <f>data!O91</f>
        <v>0</v>
      </c>
      <c r="I58" s="288">
        <f>data!P91</f>
        <v>177540103.96000001</v>
      </c>
    </row>
    <row r="59" spans="1:11" customFormat="1" ht="20.100000000000001" customHeight="1" x14ac:dyDescent="0.2">
      <c r="A59" s="287" t="s">
        <v>1015</v>
      </c>
      <c r="B59" s="288"/>
      <c r="C59" s="298"/>
      <c r="D59" s="298"/>
      <c r="E59" s="298"/>
      <c r="F59" s="298"/>
      <c r="G59" s="298"/>
      <c r="H59" s="298"/>
      <c r="I59" s="298"/>
    </row>
    <row r="60" spans="1:11" customFormat="1" ht="20.100000000000001" customHeight="1" x14ac:dyDescent="0.25">
      <c r="A60" s="287">
        <v>22</v>
      </c>
      <c r="B60" s="288" t="s">
        <v>1016</v>
      </c>
      <c r="C60" s="288">
        <f>data!J92</f>
        <v>0</v>
      </c>
      <c r="D60" s="288">
        <f>data!K92</f>
        <v>0</v>
      </c>
      <c r="E60" s="288">
        <f>data!L92</f>
        <v>0</v>
      </c>
      <c r="F60" s="288">
        <f>data!M92</f>
        <v>0</v>
      </c>
      <c r="G60" s="288">
        <f>data!N92</f>
        <v>0</v>
      </c>
      <c r="H60" s="288">
        <f>data!O92</f>
        <v>0</v>
      </c>
      <c r="I60" s="288">
        <f>data!P92</f>
        <v>12829</v>
      </c>
      <c r="K60" s="299"/>
    </row>
    <row r="61" spans="1:11" customFormat="1" ht="20.100000000000001" customHeight="1" x14ac:dyDescent="0.2">
      <c r="A61" s="287">
        <v>23</v>
      </c>
      <c r="B61" s="288" t="s">
        <v>1017</v>
      </c>
      <c r="C61" s="288">
        <f>data!J93</f>
        <v>0</v>
      </c>
      <c r="D61" s="288">
        <f>data!K93</f>
        <v>0</v>
      </c>
      <c r="E61" s="288">
        <f>data!L93</f>
        <v>0</v>
      </c>
      <c r="F61" s="288">
        <f>data!M93</f>
        <v>0</v>
      </c>
      <c r="G61" s="288">
        <f>data!N93</f>
        <v>0</v>
      </c>
      <c r="H61" s="288">
        <f>data!O93</f>
        <v>0</v>
      </c>
      <c r="I61" s="288">
        <f>data!P93</f>
        <v>0</v>
      </c>
    </row>
    <row r="62" spans="1:11" customFormat="1" ht="20.100000000000001" customHeight="1" x14ac:dyDescent="0.2">
      <c r="A62" s="287">
        <v>24</v>
      </c>
      <c r="B62" s="288" t="s">
        <v>1018</v>
      </c>
      <c r="C62" s="288">
        <f>data!J94</f>
        <v>0</v>
      </c>
      <c r="D62" s="288">
        <f>data!K94</f>
        <v>0</v>
      </c>
      <c r="E62" s="288">
        <f>data!L94</f>
        <v>0</v>
      </c>
      <c r="F62" s="288">
        <f>data!M94</f>
        <v>0</v>
      </c>
      <c r="G62" s="288">
        <f>data!N94</f>
        <v>0</v>
      </c>
      <c r="H62" s="288">
        <f>data!O94</f>
        <v>0</v>
      </c>
      <c r="I62" s="288">
        <f>data!P94</f>
        <v>4376.0637613903355</v>
      </c>
    </row>
    <row r="63" spans="1:11" customFormat="1" ht="20.100000000000001" customHeight="1" x14ac:dyDescent="0.2">
      <c r="A63" s="287">
        <v>25</v>
      </c>
      <c r="B63" s="288" t="s">
        <v>1019</v>
      </c>
      <c r="C63" s="288">
        <f>data!J95</f>
        <v>12053.620616007611</v>
      </c>
      <c r="D63" s="288">
        <f>data!K95</f>
        <v>0</v>
      </c>
      <c r="E63" s="288">
        <f>data!L95</f>
        <v>0</v>
      </c>
      <c r="F63" s="288">
        <f>data!M95</f>
        <v>0</v>
      </c>
      <c r="G63" s="288">
        <f>data!N95</f>
        <v>0</v>
      </c>
      <c r="H63" s="288">
        <f>data!O95</f>
        <v>0</v>
      </c>
      <c r="I63" s="288">
        <f>data!P95</f>
        <v>52733.02840854205</v>
      </c>
    </row>
    <row r="64" spans="1:11" customFormat="1" ht="20.100000000000001" customHeight="1" x14ac:dyDescent="0.2">
      <c r="A64" s="287">
        <v>26</v>
      </c>
      <c r="B64" s="288" t="s">
        <v>294</v>
      </c>
      <c r="C64" s="295">
        <f>data!J96</f>
        <v>4.3174915457501566</v>
      </c>
      <c r="D64" s="295">
        <f>data!K96</f>
        <v>0</v>
      </c>
      <c r="E64" s="295">
        <f>data!L96</f>
        <v>0</v>
      </c>
      <c r="F64" s="295">
        <f>data!M96</f>
        <v>0</v>
      </c>
      <c r="G64" s="295">
        <f>data!N96</f>
        <v>0</v>
      </c>
      <c r="H64" s="295">
        <f>data!O96</f>
        <v>0</v>
      </c>
      <c r="I64" s="295">
        <f>data!P96</f>
        <v>18.888466095682805</v>
      </c>
    </row>
    <row r="65" spans="1:9" customFormat="1" ht="20.100000000000001" customHeight="1" x14ac:dyDescent="0.2">
      <c r="A65" s="281" t="s">
        <v>1001</v>
      </c>
      <c r="B65" s="282"/>
      <c r="C65" s="282"/>
      <c r="D65" s="282"/>
      <c r="E65" s="282"/>
      <c r="F65" s="282"/>
      <c r="G65" s="282"/>
      <c r="H65" s="282"/>
      <c r="I65" s="281"/>
    </row>
    <row r="66" spans="1:9" customFormat="1" ht="20.100000000000001" customHeight="1" x14ac:dyDescent="0.2">
      <c r="D66" s="283"/>
      <c r="I66" s="284" t="s">
        <v>1023</v>
      </c>
    </row>
    <row r="67" spans="1:9" customFormat="1" ht="20.100000000000001" customHeight="1" x14ac:dyDescent="0.2">
      <c r="A67" s="283"/>
    </row>
    <row r="68" spans="1:9" customFormat="1" ht="20.100000000000001" customHeight="1" x14ac:dyDescent="0.2">
      <c r="A68" s="285" t="str">
        <f>"Hospital: "&amp;data!C100</f>
        <v>Hospital: PeaceHealth St John Medical Center</v>
      </c>
      <c r="G68" s="286"/>
      <c r="H68" s="285" t="str">
        <f>"FYE: "&amp;data!C98</f>
        <v>FYE: 06/30/2024</v>
      </c>
    </row>
    <row r="69" spans="1:9" customFormat="1" ht="20.100000000000001" customHeight="1" x14ac:dyDescent="0.2">
      <c r="A69" s="287">
        <v>1</v>
      </c>
      <c r="B69" s="288" t="s">
        <v>236</v>
      </c>
      <c r="C69" s="290" t="s">
        <v>50</v>
      </c>
      <c r="D69" s="290" t="s">
        <v>51</v>
      </c>
      <c r="E69" s="290" t="s">
        <v>52</v>
      </c>
      <c r="F69" s="290" t="s">
        <v>53</v>
      </c>
      <c r="G69" s="290" t="s">
        <v>54</v>
      </c>
      <c r="H69" s="290" t="s">
        <v>55</v>
      </c>
      <c r="I69" s="290" t="s">
        <v>56</v>
      </c>
    </row>
    <row r="70" spans="1:9" customFormat="1" ht="20.100000000000001" customHeight="1" x14ac:dyDescent="0.2">
      <c r="A70" s="291">
        <v>2</v>
      </c>
      <c r="B70" s="292" t="s">
        <v>1003</v>
      </c>
      <c r="C70" s="294" t="s">
        <v>132</v>
      </c>
      <c r="D70" s="294"/>
      <c r="E70" s="294" t="s">
        <v>134</v>
      </c>
      <c r="F70" s="294" t="s">
        <v>135</v>
      </c>
      <c r="G70" s="294"/>
      <c r="H70" s="294" t="s">
        <v>137</v>
      </c>
      <c r="I70" s="294" t="s">
        <v>138</v>
      </c>
    </row>
    <row r="71" spans="1:9" customFormat="1" ht="20.100000000000001" customHeight="1" x14ac:dyDescent="0.2">
      <c r="A71" s="291"/>
      <c r="B71" s="292"/>
      <c r="C71" s="294" t="s">
        <v>198</v>
      </c>
      <c r="D71" s="294" t="s">
        <v>1024</v>
      </c>
      <c r="E71" s="294" t="s">
        <v>196</v>
      </c>
      <c r="F71" s="294" t="s">
        <v>199</v>
      </c>
      <c r="G71" s="294" t="s">
        <v>136</v>
      </c>
      <c r="H71" s="294" t="s">
        <v>200</v>
      </c>
      <c r="I71" s="294" t="s">
        <v>201</v>
      </c>
    </row>
    <row r="72" spans="1:9" customFormat="1" ht="20.100000000000001" customHeight="1" x14ac:dyDescent="0.2">
      <c r="A72" s="287">
        <v>3</v>
      </c>
      <c r="B72" s="288" t="s">
        <v>1007</v>
      </c>
      <c r="C72" s="290" t="s">
        <v>1025</v>
      </c>
      <c r="D72" s="289" t="s">
        <v>1026</v>
      </c>
      <c r="E72" s="300"/>
      <c r="F72" s="300"/>
      <c r="G72" s="289" t="s">
        <v>1027</v>
      </c>
      <c r="H72" s="289" t="s">
        <v>1027</v>
      </c>
      <c r="I72" s="290" t="s">
        <v>250</v>
      </c>
    </row>
    <row r="73" spans="1:9" customFormat="1" ht="20.100000000000001" customHeight="1" x14ac:dyDescent="0.2">
      <c r="A73" s="287">
        <v>4</v>
      </c>
      <c r="B73" s="288" t="s">
        <v>261</v>
      </c>
      <c r="C73" s="288">
        <f>data!Q61</f>
        <v>365921</v>
      </c>
      <c r="D73" s="296">
        <f>data!R61</f>
        <v>367772</v>
      </c>
      <c r="E73" s="300"/>
      <c r="F73" s="300"/>
      <c r="G73" s="288">
        <f>data!U61</f>
        <v>501557</v>
      </c>
      <c r="H73" s="288">
        <f>data!V61</f>
        <v>0</v>
      </c>
      <c r="I73" s="288">
        <f>data!W61</f>
        <v>4149</v>
      </c>
    </row>
    <row r="74" spans="1:9" customFormat="1" ht="20.100000000000001" customHeight="1" x14ac:dyDescent="0.2">
      <c r="A74" s="287">
        <v>5</v>
      </c>
      <c r="B74" s="288" t="s">
        <v>262</v>
      </c>
      <c r="C74" s="295">
        <f>data!Q62</f>
        <v>6.1840737360358391</v>
      </c>
      <c r="D74" s="295">
        <f>data!R62</f>
        <v>14.797462747105905</v>
      </c>
      <c r="E74" s="295">
        <f>data!S62</f>
        <v>8.2308785882389373</v>
      </c>
      <c r="F74" s="295">
        <f>data!T62</f>
        <v>12.803415390120389</v>
      </c>
      <c r="G74" s="295">
        <f>data!U62</f>
        <v>30.437035683866981</v>
      </c>
      <c r="H74" s="295">
        <f>data!V62</f>
        <v>0</v>
      </c>
      <c r="I74" s="295">
        <f>data!W62</f>
        <v>4.7559475426861022</v>
      </c>
    </row>
    <row r="75" spans="1:9" customFormat="1" ht="20.100000000000001" customHeight="1" x14ac:dyDescent="0.2">
      <c r="A75" s="287">
        <v>6</v>
      </c>
      <c r="B75" s="288" t="s">
        <v>263</v>
      </c>
      <c r="C75" s="288">
        <f>data!Q63</f>
        <v>925412.83</v>
      </c>
      <c r="D75" s="288">
        <f>data!R63</f>
        <v>6189715.4800000004</v>
      </c>
      <c r="E75" s="288">
        <f>data!S63</f>
        <v>449204.45</v>
      </c>
      <c r="F75" s="288">
        <f>data!T63</f>
        <v>1544386.14</v>
      </c>
      <c r="G75" s="288">
        <f>data!U63</f>
        <v>2630512.09</v>
      </c>
      <c r="H75" s="288">
        <f>data!V63</f>
        <v>0</v>
      </c>
      <c r="I75" s="288">
        <f>data!W63</f>
        <v>642303.56000000006</v>
      </c>
    </row>
    <row r="76" spans="1:9" customFormat="1" ht="20.100000000000001" customHeight="1" x14ac:dyDescent="0.2">
      <c r="A76" s="287">
        <v>7</v>
      </c>
      <c r="B76" s="288" t="s">
        <v>11</v>
      </c>
      <c r="C76" s="288">
        <f>data!Q64</f>
        <v>296825</v>
      </c>
      <c r="D76" s="288">
        <f>data!R64</f>
        <v>938846</v>
      </c>
      <c r="E76" s="288">
        <f>data!S64</f>
        <v>166445</v>
      </c>
      <c r="F76" s="288">
        <f>data!T64</f>
        <v>502219</v>
      </c>
      <c r="G76" s="288">
        <f>data!U64</f>
        <v>794852</v>
      </c>
      <c r="H76" s="288">
        <f>data!V64</f>
        <v>0</v>
      </c>
      <c r="I76" s="288">
        <f>data!W64</f>
        <v>159915</v>
      </c>
    </row>
    <row r="77" spans="1:9" customFormat="1" ht="20.100000000000001" customHeight="1" x14ac:dyDescent="0.2">
      <c r="A77" s="287">
        <v>8</v>
      </c>
      <c r="B77" s="288" t="s">
        <v>264</v>
      </c>
      <c r="C77" s="288">
        <f>data!Q65</f>
        <v>0</v>
      </c>
      <c r="D77" s="288">
        <f>data!R65</f>
        <v>0</v>
      </c>
      <c r="E77" s="288">
        <f>data!S65</f>
        <v>0</v>
      </c>
      <c r="F77" s="288">
        <f>data!T65</f>
        <v>0</v>
      </c>
      <c r="G77" s="288">
        <f>data!U65</f>
        <v>0</v>
      </c>
      <c r="H77" s="288">
        <f>data!V65</f>
        <v>0</v>
      </c>
      <c r="I77" s="288">
        <f>data!W65</f>
        <v>0</v>
      </c>
    </row>
    <row r="78" spans="1:9" customFormat="1" ht="20.100000000000001" customHeight="1" x14ac:dyDescent="0.2">
      <c r="A78" s="287">
        <v>9</v>
      </c>
      <c r="B78" s="288" t="s">
        <v>265</v>
      </c>
      <c r="C78" s="288">
        <f>data!Q66</f>
        <v>52436.5</v>
      </c>
      <c r="D78" s="288">
        <f>data!R66</f>
        <v>13731.84</v>
      </c>
      <c r="E78" s="288">
        <f>data!S66</f>
        <v>165522.04999999999</v>
      </c>
      <c r="F78" s="288">
        <f>data!T66</f>
        <v>372842.09</v>
      </c>
      <c r="G78" s="288">
        <f>data!U66</f>
        <v>370093.98</v>
      </c>
      <c r="H78" s="288">
        <f>data!V66</f>
        <v>0</v>
      </c>
      <c r="I78" s="288">
        <f>data!W66</f>
        <v>38338.33</v>
      </c>
    </row>
    <row r="79" spans="1:9" customFormat="1" ht="20.100000000000001" customHeight="1" x14ac:dyDescent="0.2">
      <c r="A79" s="287">
        <v>10</v>
      </c>
      <c r="B79" s="288" t="s">
        <v>525</v>
      </c>
      <c r="C79" s="288">
        <f>data!Q67</f>
        <v>0</v>
      </c>
      <c r="D79" s="288">
        <f>data!R67</f>
        <v>0</v>
      </c>
      <c r="E79" s="288">
        <f>data!S67</f>
        <v>0</v>
      </c>
      <c r="F79" s="288">
        <f>data!T67</f>
        <v>0</v>
      </c>
      <c r="G79" s="288">
        <f>data!U67</f>
        <v>0</v>
      </c>
      <c r="H79" s="288">
        <f>data!V67</f>
        <v>0</v>
      </c>
      <c r="I79" s="288">
        <f>data!W67</f>
        <v>0</v>
      </c>
    </row>
    <row r="80" spans="1:9" customFormat="1" ht="20.100000000000001" customHeight="1" x14ac:dyDescent="0.2">
      <c r="A80" s="287">
        <v>11</v>
      </c>
      <c r="B80" s="288" t="s">
        <v>526</v>
      </c>
      <c r="C80" s="288">
        <f>data!Q68</f>
        <v>10972.15</v>
      </c>
      <c r="D80" s="288">
        <f>data!R68</f>
        <v>905.07</v>
      </c>
      <c r="E80" s="288">
        <f>data!S68</f>
        <v>16921.28</v>
      </c>
      <c r="F80" s="288">
        <f>data!T68</f>
        <v>12050.64</v>
      </c>
      <c r="G80" s="288">
        <f>data!U68</f>
        <v>157060.64000000001</v>
      </c>
      <c r="H80" s="288">
        <f>data!V68</f>
        <v>0</v>
      </c>
      <c r="I80" s="288">
        <f>data!W68</f>
        <v>3720.82</v>
      </c>
    </row>
    <row r="81" spans="1:9" customFormat="1" ht="20.100000000000001" customHeight="1" x14ac:dyDescent="0.2">
      <c r="A81" s="287">
        <v>12</v>
      </c>
      <c r="B81" s="288" t="s">
        <v>16</v>
      </c>
      <c r="C81" s="288">
        <f>data!Q69</f>
        <v>93113</v>
      </c>
      <c r="D81" s="288">
        <f>data!R69</f>
        <v>0</v>
      </c>
      <c r="E81" s="288">
        <f>data!S69</f>
        <v>199914</v>
      </c>
      <c r="F81" s="288">
        <f>data!T69</f>
        <v>271223</v>
      </c>
      <c r="G81" s="288">
        <f>data!U69</f>
        <v>70916</v>
      </c>
      <c r="H81" s="288">
        <f>data!V69</f>
        <v>0</v>
      </c>
      <c r="I81" s="288">
        <f>data!W69</f>
        <v>222039</v>
      </c>
    </row>
    <row r="82" spans="1:9" customFormat="1" ht="20.100000000000001" customHeight="1" x14ac:dyDescent="0.2">
      <c r="A82" s="287">
        <v>13</v>
      </c>
      <c r="B82" s="288" t="s">
        <v>1008</v>
      </c>
      <c r="C82" s="288">
        <f>data!Q70</f>
        <v>0</v>
      </c>
      <c r="D82" s="288">
        <f>data!R70</f>
        <v>0</v>
      </c>
      <c r="E82" s="288">
        <f>data!S70</f>
        <v>0</v>
      </c>
      <c r="F82" s="288">
        <f>data!T70</f>
        <v>2862</v>
      </c>
      <c r="G82" s="288">
        <f>data!U70</f>
        <v>0</v>
      </c>
      <c r="H82" s="288">
        <f>data!V70</f>
        <v>0</v>
      </c>
      <c r="I82" s="288">
        <f>data!W70</f>
        <v>377862.3</v>
      </c>
    </row>
    <row r="83" spans="1:9" customFormat="1" ht="20.100000000000001" customHeight="1" x14ac:dyDescent="0.2">
      <c r="A83" s="287">
        <v>14</v>
      </c>
      <c r="B83" s="288" t="s">
        <v>1009</v>
      </c>
      <c r="C83" s="288">
        <f>data!Q71</f>
        <v>36.11</v>
      </c>
      <c r="D83" s="288">
        <f>data!R71</f>
        <v>613027.65</v>
      </c>
      <c r="E83" s="288">
        <f>data!S71</f>
        <v>6885.41</v>
      </c>
      <c r="F83" s="288">
        <f>data!T71</f>
        <v>1290.06</v>
      </c>
      <c r="G83" s="288">
        <f>data!U71</f>
        <v>5569326.7400000002</v>
      </c>
      <c r="H83" s="288">
        <f>data!V71</f>
        <v>0</v>
      </c>
      <c r="I83" s="288">
        <f>data!W71</f>
        <v>34504.699999999997</v>
      </c>
    </row>
    <row r="84" spans="1:9" customFormat="1" ht="20.100000000000001" customHeight="1" x14ac:dyDescent="0.2">
      <c r="A84" s="287">
        <v>15</v>
      </c>
      <c r="B84" s="288" t="s">
        <v>284</v>
      </c>
      <c r="C84" s="288">
        <f>-data!Q86</f>
        <v>0</v>
      </c>
      <c r="D84" s="288">
        <f>-data!R86</f>
        <v>0</v>
      </c>
      <c r="E84" s="288">
        <f>-data!S86</f>
        <v>0</v>
      </c>
      <c r="F84" s="288">
        <f>-data!T86</f>
        <v>0</v>
      </c>
      <c r="G84" s="288">
        <f>-data!U86</f>
        <v>-32822.860000000008</v>
      </c>
      <c r="H84" s="288">
        <f>-data!V86</f>
        <v>0</v>
      </c>
      <c r="I84" s="288">
        <f>-data!W86</f>
        <v>0</v>
      </c>
    </row>
    <row r="85" spans="1:9" customFormat="1" ht="20.100000000000001" customHeight="1" x14ac:dyDescent="0.2">
      <c r="A85" s="287">
        <v>16</v>
      </c>
      <c r="B85" s="296" t="s">
        <v>1010</v>
      </c>
      <c r="C85" s="288">
        <f>data!Q87</f>
        <v>1378795.59</v>
      </c>
      <c r="D85" s="288">
        <f>data!R87</f>
        <v>7756226.040000001</v>
      </c>
      <c r="E85" s="288">
        <f>data!S87</f>
        <v>1004892.1900000001</v>
      </c>
      <c r="F85" s="288">
        <f>data!T87</f>
        <v>2706872.93</v>
      </c>
      <c r="G85" s="288">
        <f>data!U87</f>
        <v>9559938.5899999999</v>
      </c>
      <c r="H85" s="288">
        <f>data!V87</f>
        <v>0</v>
      </c>
      <c r="I85" s="288">
        <f>data!W87</f>
        <v>1478683.71</v>
      </c>
    </row>
    <row r="86" spans="1:9" customFormat="1" ht="20.100000000000001" customHeight="1" x14ac:dyDescent="0.2">
      <c r="A86" s="287">
        <v>17</v>
      </c>
      <c r="B86" s="288" t="s">
        <v>286</v>
      </c>
      <c r="C86" s="298"/>
      <c r="D86" s="298"/>
      <c r="E86" s="298"/>
      <c r="F86" s="298"/>
      <c r="G86" s="298"/>
      <c r="H86" s="298"/>
      <c r="I86" s="298"/>
    </row>
    <row r="87" spans="1:9" customFormat="1" ht="20.100000000000001" customHeight="1" x14ac:dyDescent="0.2">
      <c r="A87" s="287">
        <v>18</v>
      </c>
      <c r="B87" s="288" t="s">
        <v>1011</v>
      </c>
      <c r="C87" s="296">
        <f>+data!M684</f>
        <v>1359808</v>
      </c>
      <c r="D87" s="296">
        <f>+data!M685</f>
        <v>1790519</v>
      </c>
      <c r="E87" s="296">
        <f>+data!M686</f>
        <v>1227035</v>
      </c>
      <c r="F87" s="296">
        <f>+data!M687</f>
        <v>3253407</v>
      </c>
      <c r="G87" s="296">
        <f>+data!M688</f>
        <v>3309770</v>
      </c>
      <c r="H87" s="296">
        <f>+data!M689</f>
        <v>0</v>
      </c>
      <c r="I87" s="296">
        <f>+data!M690</f>
        <v>563962</v>
      </c>
    </row>
    <row r="88" spans="1:9" customFormat="1" ht="20.100000000000001" customHeight="1" x14ac:dyDescent="0.2">
      <c r="A88" s="287">
        <v>19</v>
      </c>
      <c r="B88" s="296" t="s">
        <v>1012</v>
      </c>
      <c r="C88" s="288">
        <f>data!Q89</f>
        <v>1730153</v>
      </c>
      <c r="D88" s="288">
        <f>data!R89</f>
        <v>0</v>
      </c>
      <c r="E88" s="288">
        <f>data!S89</f>
        <v>0</v>
      </c>
      <c r="F88" s="288">
        <f>data!T89</f>
        <v>1673100</v>
      </c>
      <c r="G88" s="288">
        <f>data!U89</f>
        <v>39035813.640000001</v>
      </c>
      <c r="H88" s="288">
        <f>data!V89</f>
        <v>0</v>
      </c>
      <c r="I88" s="288">
        <f>data!W89</f>
        <v>3347288.8</v>
      </c>
    </row>
    <row r="89" spans="1:9" customFormat="1" ht="20.100000000000001" customHeight="1" x14ac:dyDescent="0.2">
      <c r="A89" s="287">
        <v>20</v>
      </c>
      <c r="B89" s="296" t="s">
        <v>1013</v>
      </c>
      <c r="C89" s="288">
        <f>data!Q90</f>
        <v>6992319</v>
      </c>
      <c r="D89" s="288">
        <f>data!R90</f>
        <v>8817917.5</v>
      </c>
      <c r="E89" s="288">
        <f>data!S90</f>
        <v>0</v>
      </c>
      <c r="F89" s="288">
        <f>data!T90</f>
        <v>17246335</v>
      </c>
      <c r="G89" s="288">
        <f>data!U90</f>
        <v>51320661.43</v>
      </c>
      <c r="H89" s="288">
        <f>data!V90</f>
        <v>0</v>
      </c>
      <c r="I89" s="288">
        <f>data!W90</f>
        <v>16043506.449999999</v>
      </c>
    </row>
    <row r="90" spans="1:9" customFormat="1" ht="20.100000000000001" customHeight="1" x14ac:dyDescent="0.2">
      <c r="A90" s="287">
        <v>21</v>
      </c>
      <c r="B90" s="296" t="s">
        <v>1014</v>
      </c>
      <c r="C90" s="288">
        <f>data!Q91</f>
        <v>8722472</v>
      </c>
      <c r="D90" s="288">
        <f>data!R91</f>
        <v>8817917.5</v>
      </c>
      <c r="E90" s="288">
        <f>data!S91</f>
        <v>0</v>
      </c>
      <c r="F90" s="288">
        <f>data!T91</f>
        <v>18919435</v>
      </c>
      <c r="G90" s="288">
        <f>data!U91</f>
        <v>90356475.069999993</v>
      </c>
      <c r="H90" s="288">
        <f>data!V91</f>
        <v>0</v>
      </c>
      <c r="I90" s="288">
        <f>data!W91</f>
        <v>19390795.25</v>
      </c>
    </row>
    <row r="91" spans="1:9" customFormat="1" ht="20.100000000000001" customHeight="1" x14ac:dyDescent="0.2">
      <c r="A91" s="287" t="s">
        <v>1015</v>
      </c>
      <c r="B91" s="288"/>
      <c r="C91" s="298"/>
      <c r="D91" s="298"/>
      <c r="E91" s="298"/>
      <c r="F91" s="298"/>
      <c r="G91" s="298"/>
      <c r="H91" s="298"/>
      <c r="I91" s="298"/>
    </row>
    <row r="92" spans="1:9" customFormat="1" ht="20.100000000000001" customHeight="1" x14ac:dyDescent="0.2">
      <c r="A92" s="287">
        <v>22</v>
      </c>
      <c r="B92" s="288" t="s">
        <v>1016</v>
      </c>
      <c r="C92" s="288">
        <f>data!Q92</f>
        <v>7291</v>
      </c>
      <c r="D92" s="288">
        <f>data!R92</f>
        <v>0</v>
      </c>
      <c r="E92" s="288">
        <f>data!S92</f>
        <v>9156</v>
      </c>
      <c r="F92" s="288">
        <f>data!T92</f>
        <v>20645</v>
      </c>
      <c r="G92" s="288">
        <f>data!U92</f>
        <v>4942</v>
      </c>
      <c r="H92" s="288">
        <f>data!V92</f>
        <v>0</v>
      </c>
      <c r="I92" s="288">
        <f>data!W92</f>
        <v>892</v>
      </c>
    </row>
    <row r="93" spans="1:9" customFormat="1" ht="20.100000000000001" customHeight="1" x14ac:dyDescent="0.2">
      <c r="A93" s="287">
        <v>23</v>
      </c>
      <c r="B93" s="288" t="s">
        <v>1017</v>
      </c>
      <c r="C93" s="288">
        <f>data!Q93</f>
        <v>868</v>
      </c>
      <c r="D93" s="288">
        <f>data!R93</f>
        <v>0</v>
      </c>
      <c r="E93" s="288">
        <f>data!S93</f>
        <v>0</v>
      </c>
      <c r="F93" s="288">
        <f>data!T93</f>
        <v>0</v>
      </c>
      <c r="G93" s="288">
        <f>data!U93</f>
        <v>0</v>
      </c>
      <c r="H93" s="288">
        <f>data!V93</f>
        <v>0</v>
      </c>
      <c r="I93" s="288">
        <f>data!W93</f>
        <v>0</v>
      </c>
    </row>
    <row r="94" spans="1:9" customFormat="1" ht="20.100000000000001" customHeight="1" x14ac:dyDescent="0.2">
      <c r="A94" s="287">
        <v>24</v>
      </c>
      <c r="B94" s="288" t="s">
        <v>1018</v>
      </c>
      <c r="C94" s="288">
        <f>data!Q94</f>
        <v>2487.0123068280409</v>
      </c>
      <c r="D94" s="288">
        <f>data!R94</f>
        <v>0</v>
      </c>
      <c r="E94" s="288">
        <f>data!S94</f>
        <v>3123.1771610639889</v>
      </c>
      <c r="F94" s="288">
        <f>data!T94</f>
        <v>7042.1573274536968</v>
      </c>
      <c r="G94" s="288">
        <f>data!U94</f>
        <v>1685.7515869351498</v>
      </c>
      <c r="H94" s="288">
        <f>data!V94</f>
        <v>0</v>
      </c>
      <c r="I94" s="288">
        <f>data!W94</f>
        <v>304.26758711982063</v>
      </c>
    </row>
    <row r="95" spans="1:9" customFormat="1" ht="20.100000000000001" customHeight="1" x14ac:dyDescent="0.2">
      <c r="A95" s="287">
        <v>25</v>
      </c>
      <c r="B95" s="288" t="s">
        <v>1019</v>
      </c>
      <c r="C95" s="288">
        <f>data!Q95</f>
        <v>17264.765405033802</v>
      </c>
      <c r="D95" s="288">
        <f>data!R95</f>
        <v>0</v>
      </c>
      <c r="E95" s="288">
        <f>data!S95</f>
        <v>0</v>
      </c>
      <c r="F95" s="288">
        <f>data!T95</f>
        <v>29028.034926258097</v>
      </c>
      <c r="G95" s="288">
        <f>data!U95</f>
        <v>0</v>
      </c>
      <c r="H95" s="288">
        <f>data!V95</f>
        <v>0</v>
      </c>
      <c r="I95" s="288">
        <f>data!W95</f>
        <v>0</v>
      </c>
    </row>
    <row r="96" spans="1:9" customFormat="1" ht="20.100000000000001" customHeight="1" x14ac:dyDescent="0.2">
      <c r="A96" s="287">
        <v>26</v>
      </c>
      <c r="B96" s="288" t="s">
        <v>294</v>
      </c>
      <c r="C96" s="295">
        <f>data!Q96</f>
        <v>6.184073736035872</v>
      </c>
      <c r="D96" s="295">
        <f>data!R96</f>
        <v>0</v>
      </c>
      <c r="E96" s="295">
        <f>data!S96</f>
        <v>0</v>
      </c>
      <c r="F96" s="295">
        <f>data!T96</f>
        <v>10.397564298433236</v>
      </c>
      <c r="G96" s="295">
        <f>data!U96</f>
        <v>0</v>
      </c>
      <c r="H96" s="295">
        <f>data!V96</f>
        <v>0</v>
      </c>
      <c r="I96" s="295">
        <f>data!W96</f>
        <v>0</v>
      </c>
    </row>
    <row r="97" spans="1:9" customFormat="1" ht="20.100000000000001" customHeight="1" x14ac:dyDescent="0.2">
      <c r="A97" s="281" t="s">
        <v>1001</v>
      </c>
      <c r="B97" s="282"/>
      <c r="C97" s="282"/>
      <c r="D97" s="282"/>
      <c r="E97" s="282"/>
      <c r="F97" s="282"/>
      <c r="G97" s="282"/>
      <c r="H97" s="282"/>
      <c r="I97" s="281"/>
    </row>
    <row r="98" spans="1:9" customFormat="1" ht="20.100000000000001" customHeight="1" x14ac:dyDescent="0.2">
      <c r="D98" s="283"/>
      <c r="I98" s="284" t="s">
        <v>1028</v>
      </c>
    </row>
    <row r="99" spans="1:9" customFormat="1" ht="20.100000000000001" customHeight="1" x14ac:dyDescent="0.2">
      <c r="A99" s="283"/>
    </row>
    <row r="100" spans="1:9" customFormat="1" ht="20.100000000000001" customHeight="1" x14ac:dyDescent="0.2">
      <c r="A100" s="285" t="str">
        <f>"Hospital: "&amp;data!C100</f>
        <v>Hospital: PeaceHealth St John Medical Center</v>
      </c>
      <c r="G100" s="286"/>
      <c r="H100" s="285" t="str">
        <f>"FYE: "&amp;data!C98</f>
        <v>FYE: 06/30/2024</v>
      </c>
    </row>
    <row r="101" spans="1:9" customFormat="1" ht="20.100000000000001" customHeight="1" x14ac:dyDescent="0.2">
      <c r="A101" s="287">
        <v>1</v>
      </c>
      <c r="B101" s="288" t="s">
        <v>236</v>
      </c>
      <c r="C101" s="290" t="s">
        <v>57</v>
      </c>
      <c r="D101" s="290" t="s">
        <v>58</v>
      </c>
      <c r="E101" s="290" t="s">
        <v>59</v>
      </c>
      <c r="F101" s="290" t="s">
        <v>60</v>
      </c>
      <c r="G101" s="290" t="s">
        <v>61</v>
      </c>
      <c r="H101" s="290" t="s">
        <v>62</v>
      </c>
      <c r="I101" s="290" t="s">
        <v>63</v>
      </c>
    </row>
    <row r="102" spans="1:9" customFormat="1" ht="20.100000000000001" customHeight="1" x14ac:dyDescent="0.2">
      <c r="A102" s="291">
        <v>2</v>
      </c>
      <c r="B102" s="292" t="s">
        <v>1003</v>
      </c>
      <c r="C102" s="294" t="s">
        <v>1029</v>
      </c>
      <c r="D102" s="294" t="s">
        <v>1030</v>
      </c>
      <c r="E102" s="294" t="s">
        <v>1030</v>
      </c>
      <c r="F102" s="294" t="s">
        <v>141</v>
      </c>
      <c r="G102" s="294"/>
      <c r="H102" s="294" t="s">
        <v>143</v>
      </c>
      <c r="I102" s="294"/>
    </row>
    <row r="103" spans="1:9" customFormat="1" ht="20.100000000000001" customHeight="1" x14ac:dyDescent="0.2">
      <c r="A103" s="291"/>
      <c r="B103" s="292"/>
      <c r="C103" s="294" t="s">
        <v>202</v>
      </c>
      <c r="D103" s="294" t="s">
        <v>203</v>
      </c>
      <c r="E103" s="294" t="s">
        <v>204</v>
      </c>
      <c r="F103" s="294" t="s">
        <v>205</v>
      </c>
      <c r="G103" s="294" t="s">
        <v>142</v>
      </c>
      <c r="H103" s="294" t="s">
        <v>199</v>
      </c>
      <c r="I103" s="294" t="s">
        <v>144</v>
      </c>
    </row>
    <row r="104" spans="1:9" customFormat="1" ht="20.100000000000001" customHeight="1" x14ac:dyDescent="0.2">
      <c r="A104" s="287">
        <v>3</v>
      </c>
      <c r="B104" s="288" t="s">
        <v>1007</v>
      </c>
      <c r="C104" s="289" t="s">
        <v>251</v>
      </c>
      <c r="D104" s="290" t="s">
        <v>1031</v>
      </c>
      <c r="E104" s="290" t="s">
        <v>1031</v>
      </c>
      <c r="F104" s="290" t="s">
        <v>1031</v>
      </c>
      <c r="G104" s="300"/>
      <c r="H104" s="290" t="s">
        <v>253</v>
      </c>
      <c r="I104" s="290" t="s">
        <v>254</v>
      </c>
    </row>
    <row r="105" spans="1:9" customFormat="1" ht="20.100000000000001" customHeight="1" x14ac:dyDescent="0.2">
      <c r="A105" s="287">
        <v>4</v>
      </c>
      <c r="B105" s="288" t="s">
        <v>261</v>
      </c>
      <c r="C105" s="288">
        <f>data!X61</f>
        <v>32516</v>
      </c>
      <c r="D105" s="288">
        <f>data!Y61</f>
        <v>95368</v>
      </c>
      <c r="E105" s="288">
        <f>data!Z61</f>
        <v>9414</v>
      </c>
      <c r="F105" s="288">
        <f>data!AA61</f>
        <v>1766</v>
      </c>
      <c r="G105" s="300"/>
      <c r="H105" s="288">
        <f>data!AC61</f>
        <v>30865</v>
      </c>
      <c r="I105" s="288">
        <f>data!AD61</f>
        <v>988</v>
      </c>
    </row>
    <row r="106" spans="1:9" customFormat="1" ht="20.100000000000001" customHeight="1" x14ac:dyDescent="0.2">
      <c r="A106" s="287">
        <v>5</v>
      </c>
      <c r="B106" s="288" t="s">
        <v>262</v>
      </c>
      <c r="C106" s="295">
        <f>data!X62</f>
        <v>11.503752459859065</v>
      </c>
      <c r="D106" s="295">
        <f>data!Y62</f>
        <v>57.984257327743777</v>
      </c>
      <c r="E106" s="295">
        <f>data!Z62</f>
        <v>6.0355299668376956</v>
      </c>
      <c r="F106" s="295">
        <f>data!AA62</f>
        <v>4.689484809277503</v>
      </c>
      <c r="G106" s="295">
        <f>data!AB62</f>
        <v>47.773320913232048</v>
      </c>
      <c r="H106" s="295">
        <f>data!AC62</f>
        <v>14.457183258169119</v>
      </c>
      <c r="I106" s="295">
        <f>data!AD62</f>
        <v>0</v>
      </c>
    </row>
    <row r="107" spans="1:9" customFormat="1" ht="20.100000000000001" customHeight="1" x14ac:dyDescent="0.2">
      <c r="A107" s="287">
        <v>6</v>
      </c>
      <c r="B107" s="288" t="s">
        <v>263</v>
      </c>
      <c r="C107" s="288">
        <f>data!X63</f>
        <v>1410418.34</v>
      </c>
      <c r="D107" s="288">
        <f>data!Y63</f>
        <v>6128666.7699999996</v>
      </c>
      <c r="E107" s="288">
        <f>data!Z63</f>
        <v>925565.56</v>
      </c>
      <c r="F107" s="288">
        <f>data!AA63</f>
        <v>908041.81</v>
      </c>
      <c r="G107" s="288">
        <f>data!AB63</f>
        <v>5830325.5300000003</v>
      </c>
      <c r="H107" s="288">
        <f>data!AC63</f>
        <v>1659296.8</v>
      </c>
      <c r="I107" s="288">
        <f>data!AD63</f>
        <v>0</v>
      </c>
    </row>
    <row r="108" spans="1:9" customFormat="1" ht="20.100000000000001" customHeight="1" x14ac:dyDescent="0.2">
      <c r="A108" s="287">
        <v>7</v>
      </c>
      <c r="B108" s="288" t="s">
        <v>11</v>
      </c>
      <c r="C108" s="288">
        <f>data!X64</f>
        <v>420735</v>
      </c>
      <c r="D108" s="288">
        <f>data!Y64</f>
        <v>1906663</v>
      </c>
      <c r="E108" s="288">
        <f>data!Z64</f>
        <v>268349</v>
      </c>
      <c r="F108" s="288">
        <f>data!AA64</f>
        <v>214042</v>
      </c>
      <c r="G108" s="288">
        <f>data!AB64</f>
        <v>1711229</v>
      </c>
      <c r="H108" s="288">
        <f>data!AC64</f>
        <v>441374</v>
      </c>
      <c r="I108" s="288">
        <f>data!AD64</f>
        <v>0</v>
      </c>
    </row>
    <row r="109" spans="1:9" customFormat="1" ht="20.100000000000001" customHeight="1" x14ac:dyDescent="0.2">
      <c r="A109" s="287">
        <v>8</v>
      </c>
      <c r="B109" s="288" t="s">
        <v>264</v>
      </c>
      <c r="C109" s="288">
        <f>data!X65</f>
        <v>0</v>
      </c>
      <c r="D109" s="288">
        <f>data!Y65</f>
        <v>13223.5</v>
      </c>
      <c r="E109" s="288">
        <f>data!Z65</f>
        <v>0</v>
      </c>
      <c r="F109" s="288">
        <f>data!AA65</f>
        <v>0</v>
      </c>
      <c r="G109" s="288">
        <f>data!AB65</f>
        <v>0</v>
      </c>
      <c r="H109" s="288">
        <f>data!AC65</f>
        <v>0</v>
      </c>
      <c r="I109" s="288">
        <f>data!AD65</f>
        <v>0</v>
      </c>
    </row>
    <row r="110" spans="1:9" customFormat="1" ht="20.100000000000001" customHeight="1" x14ac:dyDescent="0.2">
      <c r="A110" s="287">
        <v>9</v>
      </c>
      <c r="B110" s="288" t="s">
        <v>265</v>
      </c>
      <c r="C110" s="288">
        <f>data!X66</f>
        <v>348704.62</v>
      </c>
      <c r="D110" s="288">
        <f>data!Y66</f>
        <v>3514789.37</v>
      </c>
      <c r="E110" s="288">
        <f>data!Z66</f>
        <v>14963.03</v>
      </c>
      <c r="F110" s="288">
        <f>data!AA66</f>
        <v>380979.28</v>
      </c>
      <c r="G110" s="288">
        <f>data!AB66</f>
        <v>23593862.66</v>
      </c>
      <c r="H110" s="288">
        <f>data!AC66</f>
        <v>284672.31</v>
      </c>
      <c r="I110" s="288">
        <f>data!AD66</f>
        <v>21241.89</v>
      </c>
    </row>
    <row r="111" spans="1:9" customFormat="1" ht="20.100000000000001" customHeight="1" x14ac:dyDescent="0.2">
      <c r="A111" s="287">
        <v>10</v>
      </c>
      <c r="B111" s="288" t="s">
        <v>525</v>
      </c>
      <c r="C111" s="288">
        <f>data!X67</f>
        <v>0</v>
      </c>
      <c r="D111" s="288">
        <f>data!Y67</f>
        <v>0</v>
      </c>
      <c r="E111" s="288">
        <f>data!Z67</f>
        <v>0</v>
      </c>
      <c r="F111" s="288">
        <f>data!AA67</f>
        <v>0</v>
      </c>
      <c r="G111" s="288">
        <f>data!AB67</f>
        <v>0</v>
      </c>
      <c r="H111" s="288">
        <f>data!AC67</f>
        <v>0</v>
      </c>
      <c r="I111" s="288">
        <f>data!AD67</f>
        <v>0</v>
      </c>
    </row>
    <row r="112" spans="1:9" customFormat="1" ht="20.100000000000001" customHeight="1" x14ac:dyDescent="0.2">
      <c r="A112" s="287">
        <v>11</v>
      </c>
      <c r="B112" s="288" t="s">
        <v>526</v>
      </c>
      <c r="C112" s="288">
        <f>data!X68</f>
        <v>0</v>
      </c>
      <c r="D112" s="288">
        <f>data!Y68</f>
        <v>1289092.94</v>
      </c>
      <c r="E112" s="288">
        <f>data!Z68</f>
        <v>5005</v>
      </c>
      <c r="F112" s="288">
        <f>data!AA68</f>
        <v>8377.07</v>
      </c>
      <c r="G112" s="288">
        <f>data!AB68</f>
        <v>1362561.31</v>
      </c>
      <c r="H112" s="288">
        <f>data!AC68</f>
        <v>120.82</v>
      </c>
      <c r="I112" s="288">
        <f>data!AD68</f>
        <v>595874.35</v>
      </c>
    </row>
    <row r="113" spans="1:9" customFormat="1" ht="20.100000000000001" customHeight="1" x14ac:dyDescent="0.2">
      <c r="A113" s="287">
        <v>12</v>
      </c>
      <c r="B113" s="288" t="s">
        <v>16</v>
      </c>
      <c r="C113" s="288">
        <f>data!X69</f>
        <v>104488</v>
      </c>
      <c r="D113" s="288">
        <f>data!Y69</f>
        <v>834222</v>
      </c>
      <c r="E113" s="288">
        <f>data!Z69</f>
        <v>36181</v>
      </c>
      <c r="F113" s="288">
        <f>data!AA69</f>
        <v>71279</v>
      </c>
      <c r="G113" s="288">
        <f>data!AB69</f>
        <v>120271</v>
      </c>
      <c r="H113" s="288">
        <f>data!AC69</f>
        <v>120278</v>
      </c>
      <c r="I113" s="288">
        <f>data!AD69</f>
        <v>6400</v>
      </c>
    </row>
    <row r="114" spans="1:9" customFormat="1" ht="20.100000000000001" customHeight="1" x14ac:dyDescent="0.2">
      <c r="A114" s="287">
        <v>13</v>
      </c>
      <c r="B114" s="288" t="s">
        <v>1008</v>
      </c>
      <c r="C114" s="288">
        <f>data!X70</f>
        <v>0</v>
      </c>
      <c r="D114" s="288">
        <f>data!Y70</f>
        <v>0</v>
      </c>
      <c r="E114" s="288">
        <f>data!Z70</f>
        <v>0</v>
      </c>
      <c r="F114" s="288">
        <f>data!AA70</f>
        <v>0</v>
      </c>
      <c r="G114" s="288">
        <f>data!AB70</f>
        <v>531669.09</v>
      </c>
      <c r="H114" s="288">
        <f>data!AC70</f>
        <v>0</v>
      </c>
      <c r="I114" s="288">
        <f>data!AD70</f>
        <v>0</v>
      </c>
    </row>
    <row r="115" spans="1:9" customFormat="1" ht="20.100000000000001" customHeight="1" x14ac:dyDescent="0.2">
      <c r="A115" s="287">
        <v>14</v>
      </c>
      <c r="B115" s="288" t="s">
        <v>1009</v>
      </c>
      <c r="C115" s="288">
        <f>data!X71</f>
        <v>11700.14</v>
      </c>
      <c r="D115" s="288">
        <f>data!Y71</f>
        <v>638222.27</v>
      </c>
      <c r="E115" s="288">
        <f>data!Z71</f>
        <v>40367.14</v>
      </c>
      <c r="F115" s="288">
        <f>data!AA71</f>
        <v>19019.7</v>
      </c>
      <c r="G115" s="288">
        <f>data!AB71</f>
        <v>832838.32999999984</v>
      </c>
      <c r="H115" s="288">
        <f>data!AC71</f>
        <v>37158.44</v>
      </c>
      <c r="I115" s="288">
        <f>data!AD71</f>
        <v>0</v>
      </c>
    </row>
    <row r="116" spans="1:9" customFormat="1" ht="20.100000000000001" customHeight="1" x14ac:dyDescent="0.2">
      <c r="A116" s="287">
        <v>15</v>
      </c>
      <c r="B116" s="288" t="s">
        <v>284</v>
      </c>
      <c r="C116" s="288">
        <f>-data!X86</f>
        <v>0</v>
      </c>
      <c r="D116" s="288">
        <f>-data!Y86</f>
        <v>-150</v>
      </c>
      <c r="E116" s="288">
        <f>-data!Z86</f>
        <v>-375</v>
      </c>
      <c r="F116" s="288">
        <f>-data!AA86</f>
        <v>0</v>
      </c>
      <c r="G116" s="288">
        <f>-data!AB86</f>
        <v>-5886648.9300000006</v>
      </c>
      <c r="H116" s="288">
        <f>-data!AC86</f>
        <v>0</v>
      </c>
      <c r="I116" s="288">
        <f>-data!AD86</f>
        <v>0</v>
      </c>
    </row>
    <row r="117" spans="1:9" customFormat="1" ht="20.100000000000001" customHeight="1" x14ac:dyDescent="0.2">
      <c r="A117" s="287">
        <v>16</v>
      </c>
      <c r="B117" s="296" t="s">
        <v>1010</v>
      </c>
      <c r="C117" s="288">
        <f>data!X87</f>
        <v>2296046.1</v>
      </c>
      <c r="D117" s="288">
        <f>data!Y87</f>
        <v>14324729.85</v>
      </c>
      <c r="E117" s="288">
        <f>data!Z87</f>
        <v>1290055.73</v>
      </c>
      <c r="F117" s="288">
        <f>data!AA87</f>
        <v>1601738.86</v>
      </c>
      <c r="G117" s="288">
        <f>data!AB87</f>
        <v>28096107.990000002</v>
      </c>
      <c r="H117" s="288">
        <f>data!AC87</f>
        <v>2542900.3699999996</v>
      </c>
      <c r="I117" s="288">
        <f>data!AD87</f>
        <v>623516.24</v>
      </c>
    </row>
    <row r="118" spans="1:9" customFormat="1" ht="20.100000000000001" customHeight="1" x14ac:dyDescent="0.2">
      <c r="A118" s="287">
        <v>17</v>
      </c>
      <c r="B118" s="288" t="s">
        <v>286</v>
      </c>
      <c r="C118" s="298"/>
      <c r="D118" s="298"/>
      <c r="E118" s="298"/>
      <c r="F118" s="298"/>
      <c r="G118" s="298"/>
      <c r="H118" s="298"/>
      <c r="I118" s="298"/>
    </row>
    <row r="119" spans="1:9" customFormat="1" ht="20.100000000000001" customHeight="1" x14ac:dyDescent="0.2">
      <c r="A119" s="287">
        <v>18</v>
      </c>
      <c r="B119" s="288" t="s">
        <v>1011</v>
      </c>
      <c r="C119" s="296">
        <f>+data!M691</f>
        <v>1609751</v>
      </c>
      <c r="D119" s="296">
        <f>+data!M692</f>
        <v>5432113</v>
      </c>
      <c r="E119" s="296">
        <f>+data!M693</f>
        <v>561487</v>
      </c>
      <c r="F119" s="296">
        <f>+data!M694</f>
        <v>468410</v>
      </c>
      <c r="G119" s="296">
        <f>+data!M695</f>
        <v>7432599</v>
      </c>
      <c r="H119" s="296">
        <f>+data!M696</f>
        <v>862647</v>
      </c>
      <c r="I119" s="296">
        <f>+data!M697</f>
        <v>207082</v>
      </c>
    </row>
    <row r="120" spans="1:9" customFormat="1" ht="20.100000000000001" customHeight="1" x14ac:dyDescent="0.2">
      <c r="A120" s="287">
        <v>19</v>
      </c>
      <c r="B120" s="296" t="s">
        <v>1012</v>
      </c>
      <c r="C120" s="288">
        <f>data!X89</f>
        <v>25833374.649999999</v>
      </c>
      <c r="D120" s="288">
        <f>data!Y89</f>
        <v>47032076.719999999</v>
      </c>
      <c r="E120" s="288">
        <f>data!Z89</f>
        <v>230287</v>
      </c>
      <c r="F120" s="288">
        <f>data!AA89</f>
        <v>1053998</v>
      </c>
      <c r="G120" s="288">
        <f>data!AB89</f>
        <v>24716544.699999999</v>
      </c>
      <c r="H120" s="288">
        <f>data!AC89</f>
        <v>16682046</v>
      </c>
      <c r="I120" s="288">
        <f>data!AD89</f>
        <v>2946069</v>
      </c>
    </row>
    <row r="121" spans="1:9" customFormat="1" ht="20.100000000000001" customHeight="1" x14ac:dyDescent="0.2">
      <c r="A121" s="287">
        <v>20</v>
      </c>
      <c r="B121" s="296" t="s">
        <v>1013</v>
      </c>
      <c r="C121" s="288">
        <f>data!X90</f>
        <v>97875234.25</v>
      </c>
      <c r="D121" s="288">
        <f>data!Y90</f>
        <v>101929784.55</v>
      </c>
      <c r="E121" s="288">
        <f>data!Z90</f>
        <v>22159243</v>
      </c>
      <c r="F121" s="288">
        <f>data!AA90</f>
        <v>14090703.310000001</v>
      </c>
      <c r="G121" s="288">
        <f>data!AB90</f>
        <v>80307239.180000007</v>
      </c>
      <c r="H121" s="288">
        <f>data!AC90</f>
        <v>4955706</v>
      </c>
      <c r="I121" s="288">
        <f>data!AD90</f>
        <v>282285</v>
      </c>
    </row>
    <row r="122" spans="1:9" customFormat="1" ht="20.100000000000001" customHeight="1" x14ac:dyDescent="0.2">
      <c r="A122" s="287">
        <v>21</v>
      </c>
      <c r="B122" s="296" t="s">
        <v>1014</v>
      </c>
      <c r="C122" s="288">
        <f>data!X91</f>
        <v>123708608.90000001</v>
      </c>
      <c r="D122" s="288">
        <f>data!Y91</f>
        <v>148961861.26999998</v>
      </c>
      <c r="E122" s="288">
        <f>data!Z91</f>
        <v>22389530</v>
      </c>
      <c r="F122" s="288">
        <f>data!AA91</f>
        <v>15144701.310000001</v>
      </c>
      <c r="G122" s="288">
        <f>data!AB91</f>
        <v>105023783.88000001</v>
      </c>
      <c r="H122" s="288">
        <f>data!AC91</f>
        <v>21637752</v>
      </c>
      <c r="I122" s="288">
        <f>data!AD91</f>
        <v>3228354</v>
      </c>
    </row>
    <row r="123" spans="1:9" customFormat="1" ht="20.100000000000001" customHeight="1" x14ac:dyDescent="0.2">
      <c r="A123" s="287" t="s">
        <v>1015</v>
      </c>
      <c r="B123" s="288"/>
      <c r="C123" s="298"/>
      <c r="D123" s="298"/>
      <c r="E123" s="298"/>
      <c r="F123" s="298"/>
      <c r="G123" s="298"/>
      <c r="H123" s="298"/>
      <c r="I123" s="298"/>
    </row>
    <row r="124" spans="1:9" customFormat="1" ht="20.100000000000001" customHeight="1" x14ac:dyDescent="0.2">
      <c r="A124" s="287">
        <v>22</v>
      </c>
      <c r="B124" s="288" t="s">
        <v>1016</v>
      </c>
      <c r="C124" s="288">
        <f>data!X92</f>
        <v>1962</v>
      </c>
      <c r="D124" s="288">
        <f>data!Y92</f>
        <v>9333.6705225038932</v>
      </c>
      <c r="E124" s="288">
        <f>data!Z92</f>
        <v>1056.3294774961068</v>
      </c>
      <c r="F124" s="288">
        <f>data!AA92</f>
        <v>0</v>
      </c>
      <c r="G124" s="288">
        <f>data!AB92</f>
        <v>3977</v>
      </c>
      <c r="H124" s="288">
        <f>data!AC92</f>
        <v>1288</v>
      </c>
      <c r="I124" s="288">
        <f>data!AD92</f>
        <v>419</v>
      </c>
    </row>
    <row r="125" spans="1:9" customFormat="1" ht="20.100000000000001" customHeight="1" x14ac:dyDescent="0.2">
      <c r="A125" s="287">
        <v>23</v>
      </c>
      <c r="B125" s="288" t="s">
        <v>1017</v>
      </c>
      <c r="C125" s="288">
        <f>data!X93</f>
        <v>0</v>
      </c>
      <c r="D125" s="288">
        <f>data!Y93</f>
        <v>0</v>
      </c>
      <c r="E125" s="288">
        <f>data!Z93</f>
        <v>0</v>
      </c>
      <c r="F125" s="288">
        <f>data!AA93</f>
        <v>98</v>
      </c>
      <c r="G125" s="288">
        <f>data!AB93</f>
        <v>0</v>
      </c>
      <c r="H125" s="288">
        <f>data!AC93</f>
        <v>0</v>
      </c>
      <c r="I125" s="288">
        <f>data!AD93</f>
        <v>0</v>
      </c>
    </row>
    <row r="126" spans="1:9" customFormat="1" ht="20.100000000000001" customHeight="1" x14ac:dyDescent="0.2">
      <c r="A126" s="287">
        <v>24</v>
      </c>
      <c r="B126" s="288" t="s">
        <v>1018</v>
      </c>
      <c r="C126" s="288">
        <f>data!X94</f>
        <v>669.25224879942618</v>
      </c>
      <c r="D126" s="288">
        <f>data!Y94</f>
        <v>3183.7818484906447</v>
      </c>
      <c r="E126" s="288">
        <f>data!Z94</f>
        <v>360.32154856645889</v>
      </c>
      <c r="F126" s="288">
        <f>data!AA94</f>
        <v>0</v>
      </c>
      <c r="G126" s="288">
        <f>data!AB94</f>
        <v>1356.5831771026085</v>
      </c>
      <c r="H126" s="288">
        <f>data!AC94</f>
        <v>439.34602265731951</v>
      </c>
      <c r="I126" s="288">
        <f>data!AD94</f>
        <v>142.92390022780813</v>
      </c>
    </row>
    <row r="127" spans="1:9" customFormat="1" ht="20.100000000000001" customHeight="1" x14ac:dyDescent="0.2">
      <c r="A127" s="287">
        <v>25</v>
      </c>
      <c r="B127" s="288" t="s">
        <v>1019</v>
      </c>
      <c r="C127" s="288">
        <f>data!X95</f>
        <v>1333.0344680813369</v>
      </c>
      <c r="D127" s="288">
        <f>data!Y95</f>
        <v>18325.472530741947</v>
      </c>
      <c r="E127" s="288">
        <f>data!Z95</f>
        <v>0</v>
      </c>
      <c r="F127" s="288">
        <f>data!AA95</f>
        <v>0</v>
      </c>
      <c r="G127" s="288">
        <f>data!AB95</f>
        <v>0</v>
      </c>
      <c r="H127" s="288">
        <f>data!AC95</f>
        <v>0</v>
      </c>
      <c r="I127" s="288">
        <f>data!AD95</f>
        <v>0</v>
      </c>
    </row>
    <row r="128" spans="1:9" customFormat="1" ht="20.100000000000001" customHeight="1" x14ac:dyDescent="0.2">
      <c r="A128" s="287">
        <v>26</v>
      </c>
      <c r="B128" s="288" t="s">
        <v>294</v>
      </c>
      <c r="C128" s="295">
        <f>data!X96</f>
        <v>0.47748018869047609</v>
      </c>
      <c r="D128" s="295">
        <f>data!Y96</f>
        <v>6.5640088769909477</v>
      </c>
      <c r="E128" s="295">
        <f>data!Z96</f>
        <v>0</v>
      </c>
      <c r="F128" s="295">
        <f>data!AA96</f>
        <v>0</v>
      </c>
      <c r="G128" s="295">
        <f>data!AB96</f>
        <v>0</v>
      </c>
      <c r="H128" s="295">
        <f>data!AC96</f>
        <v>0</v>
      </c>
      <c r="I128" s="295">
        <f>data!AD96</f>
        <v>0</v>
      </c>
    </row>
    <row r="129" spans="1:14" customFormat="1" ht="20.100000000000001" customHeight="1" x14ac:dyDescent="0.2">
      <c r="A129" s="281" t="s">
        <v>1001</v>
      </c>
      <c r="B129" s="282"/>
      <c r="C129" s="282"/>
      <c r="D129" s="282"/>
      <c r="E129" s="282"/>
      <c r="F129" s="282"/>
      <c r="G129" s="282"/>
      <c r="H129" s="282"/>
      <c r="I129" s="281"/>
    </row>
    <row r="130" spans="1:14" customFormat="1" ht="20.100000000000001" customHeight="1" x14ac:dyDescent="0.2">
      <c r="D130" s="283"/>
      <c r="I130" s="284" t="s">
        <v>1032</v>
      </c>
    </row>
    <row r="131" spans="1:14" customFormat="1" ht="20.100000000000001" customHeight="1" x14ac:dyDescent="0.2">
      <c r="A131" s="283"/>
    </row>
    <row r="132" spans="1:14" customFormat="1" ht="20.100000000000001" customHeight="1" x14ac:dyDescent="0.2">
      <c r="A132" s="285" t="str">
        <f>"Hospital: "&amp;data!C100</f>
        <v>Hospital: PeaceHealth St John Medical Center</v>
      </c>
      <c r="G132" s="286"/>
      <c r="H132" s="285" t="str">
        <f>"FYE: "&amp;data!C98</f>
        <v>FYE: 06/30/2024</v>
      </c>
    </row>
    <row r="133" spans="1:14" customFormat="1" ht="20.100000000000001" customHeight="1" x14ac:dyDescent="0.2">
      <c r="A133" s="287">
        <v>1</v>
      </c>
      <c r="B133" s="288" t="s">
        <v>236</v>
      </c>
      <c r="C133" s="290" t="s">
        <v>64</v>
      </c>
      <c r="D133" s="290" t="s">
        <v>65</v>
      </c>
      <c r="E133" s="290" t="s">
        <v>66</v>
      </c>
      <c r="F133" s="290" t="s">
        <v>67</v>
      </c>
      <c r="G133" s="290" t="s">
        <v>68</v>
      </c>
      <c r="H133" s="290" t="s">
        <v>69</v>
      </c>
      <c r="I133" s="290" t="s">
        <v>70</v>
      </c>
    </row>
    <row r="134" spans="1:14" customFormat="1" ht="20.100000000000001" customHeight="1" x14ac:dyDescent="0.2">
      <c r="A134" s="291">
        <v>2</v>
      </c>
      <c r="B134" s="292" t="s">
        <v>1003</v>
      </c>
      <c r="C134" s="294" t="s">
        <v>122</v>
      </c>
      <c r="D134" s="294" t="s">
        <v>123</v>
      </c>
      <c r="E134" s="294" t="s">
        <v>145</v>
      </c>
      <c r="F134" s="294"/>
      <c r="G134" s="294" t="s">
        <v>1033</v>
      </c>
      <c r="H134" s="294"/>
      <c r="I134" s="294" t="s">
        <v>149</v>
      </c>
    </row>
    <row r="135" spans="1:14" customFormat="1" ht="20.100000000000001" customHeight="1" x14ac:dyDescent="0.2">
      <c r="A135" s="291"/>
      <c r="B135" s="292"/>
      <c r="C135" s="294" t="s">
        <v>199</v>
      </c>
      <c r="D135" s="294" t="s">
        <v>206</v>
      </c>
      <c r="E135" s="294" t="s">
        <v>198</v>
      </c>
      <c r="F135" s="294" t="s">
        <v>146</v>
      </c>
      <c r="G135" s="294" t="s">
        <v>207</v>
      </c>
      <c r="H135" s="294" t="s">
        <v>148</v>
      </c>
      <c r="I135" s="294" t="s">
        <v>199</v>
      </c>
    </row>
    <row r="136" spans="1:14" customFormat="1" ht="20.100000000000001" customHeight="1" x14ac:dyDescent="0.2">
      <c r="A136" s="287">
        <v>3</v>
      </c>
      <c r="B136" s="288" t="s">
        <v>1007</v>
      </c>
      <c r="C136" s="290" t="s">
        <v>253</v>
      </c>
      <c r="D136" s="290" t="s">
        <v>255</v>
      </c>
      <c r="E136" s="290" t="s">
        <v>255</v>
      </c>
      <c r="F136" s="290" t="s">
        <v>256</v>
      </c>
      <c r="G136" s="289" t="s">
        <v>1034</v>
      </c>
      <c r="H136" s="290" t="s">
        <v>255</v>
      </c>
      <c r="I136" s="290" t="s">
        <v>253</v>
      </c>
    </row>
    <row r="137" spans="1:14" customFormat="1" ht="20.100000000000001" customHeight="1" x14ac:dyDescent="0.25">
      <c r="A137" s="287">
        <v>4</v>
      </c>
      <c r="B137" s="288" t="s">
        <v>261</v>
      </c>
      <c r="C137" s="288">
        <f>data!AE61</f>
        <v>31526</v>
      </c>
      <c r="D137" s="288">
        <f>data!AF61</f>
        <v>10824</v>
      </c>
      <c r="E137" s="288">
        <f>data!AG61</f>
        <v>52632</v>
      </c>
      <c r="F137" s="288">
        <f>data!AH61</f>
        <v>0</v>
      </c>
      <c r="G137" s="288">
        <f>data!AI61</f>
        <v>9843</v>
      </c>
      <c r="H137" s="288">
        <f>data!AJ61</f>
        <v>188918</v>
      </c>
      <c r="I137" s="288">
        <f>data!AK61</f>
        <v>0</v>
      </c>
      <c r="K137" s="299"/>
      <c r="L137" s="301"/>
      <c r="M137" s="301"/>
      <c r="N137" s="301"/>
    </row>
    <row r="138" spans="1:14" customFormat="1" ht="20.100000000000001" customHeight="1" x14ac:dyDescent="0.2">
      <c r="A138" s="287">
        <v>5</v>
      </c>
      <c r="B138" s="288" t="s">
        <v>262</v>
      </c>
      <c r="C138" s="295">
        <f>data!AE62</f>
        <v>12.434351306759718</v>
      </c>
      <c r="D138" s="295">
        <f>data!AF62</f>
        <v>20.254292328215659</v>
      </c>
      <c r="E138" s="295">
        <f>data!AG62</f>
        <v>90.022118291995156</v>
      </c>
      <c r="F138" s="295">
        <f>data!AH62</f>
        <v>0</v>
      </c>
      <c r="G138" s="295">
        <f>data!AI62</f>
        <v>24.445172232881784</v>
      </c>
      <c r="H138" s="295">
        <f>data!AJ62</f>
        <v>322.02623740472734</v>
      </c>
      <c r="I138" s="295">
        <f>data!AK62</f>
        <v>0</v>
      </c>
    </row>
    <row r="139" spans="1:14" customFormat="1" ht="20.100000000000001" customHeight="1" x14ac:dyDescent="0.2">
      <c r="A139" s="287">
        <v>6</v>
      </c>
      <c r="B139" s="288" t="s">
        <v>263</v>
      </c>
      <c r="C139" s="288">
        <f>data!AE63</f>
        <v>1334016.43</v>
      </c>
      <c r="D139" s="288">
        <f>data!AF63</f>
        <v>2766113.86</v>
      </c>
      <c r="E139" s="288">
        <f>data!AG63</f>
        <v>9742063.0500000007</v>
      </c>
      <c r="F139" s="288">
        <f>data!AH63</f>
        <v>0</v>
      </c>
      <c r="G139" s="288">
        <f>data!AI63</f>
        <v>2925802.37</v>
      </c>
      <c r="H139" s="288">
        <f>data!AJ63</f>
        <v>41997655.770000003</v>
      </c>
      <c r="I139" s="288">
        <f>data!AK63</f>
        <v>0</v>
      </c>
    </row>
    <row r="140" spans="1:14" customFormat="1" ht="20.100000000000001" customHeight="1" x14ac:dyDescent="0.2">
      <c r="A140" s="287">
        <v>7</v>
      </c>
      <c r="B140" s="288" t="s">
        <v>11</v>
      </c>
      <c r="C140" s="288">
        <f>data!AE64</f>
        <v>411925</v>
      </c>
      <c r="D140" s="288">
        <f>data!AF64</f>
        <v>721124</v>
      </c>
      <c r="E140" s="288">
        <f>data!AG64</f>
        <v>2716251</v>
      </c>
      <c r="F140" s="288">
        <f>data!AH64</f>
        <v>0</v>
      </c>
      <c r="G140" s="288">
        <f>data!AI64</f>
        <v>932403</v>
      </c>
      <c r="H140" s="288">
        <f>data!AJ64</f>
        <v>10899176</v>
      </c>
      <c r="I140" s="288">
        <f>data!AK64</f>
        <v>0</v>
      </c>
    </row>
    <row r="141" spans="1:14" customFormat="1" ht="20.100000000000001" customHeight="1" x14ac:dyDescent="0.2">
      <c r="A141" s="287">
        <v>8</v>
      </c>
      <c r="B141" s="288" t="s">
        <v>264</v>
      </c>
      <c r="C141" s="288">
        <f>data!AE65</f>
        <v>0</v>
      </c>
      <c r="D141" s="288">
        <f>data!AF65</f>
        <v>0</v>
      </c>
      <c r="E141" s="288">
        <f>data!AG65</f>
        <v>1291757.92</v>
      </c>
      <c r="F141" s="288">
        <f>data!AH65</f>
        <v>0</v>
      </c>
      <c r="G141" s="288">
        <f>data!AI65</f>
        <v>0</v>
      </c>
      <c r="H141" s="288">
        <f>data!AJ65</f>
        <v>3856329.01</v>
      </c>
      <c r="I141" s="288">
        <f>data!AK65</f>
        <v>0</v>
      </c>
    </row>
    <row r="142" spans="1:14" customFormat="1" ht="20.100000000000001" customHeight="1" x14ac:dyDescent="0.2">
      <c r="A142" s="287">
        <v>9</v>
      </c>
      <c r="B142" s="288" t="s">
        <v>265</v>
      </c>
      <c r="C142" s="288">
        <f>data!AE66</f>
        <v>15195.51</v>
      </c>
      <c r="D142" s="288">
        <f>data!AF66</f>
        <v>113966.34</v>
      </c>
      <c r="E142" s="288">
        <f>data!AG66</f>
        <v>1457461.38</v>
      </c>
      <c r="F142" s="288">
        <f>data!AH66</f>
        <v>0</v>
      </c>
      <c r="G142" s="288">
        <f>data!AI66</f>
        <v>1528824.46</v>
      </c>
      <c r="H142" s="288">
        <f>data!AJ66</f>
        <v>3320233.86</v>
      </c>
      <c r="I142" s="288">
        <f>data!AK66</f>
        <v>0</v>
      </c>
    </row>
    <row r="143" spans="1:14" customFormat="1" ht="20.100000000000001" customHeight="1" x14ac:dyDescent="0.2">
      <c r="A143" s="287">
        <v>10</v>
      </c>
      <c r="B143" s="288" t="s">
        <v>525</v>
      </c>
      <c r="C143" s="288">
        <f>data!AE67</f>
        <v>0</v>
      </c>
      <c r="D143" s="288">
        <f>data!AF67</f>
        <v>0</v>
      </c>
      <c r="E143" s="288">
        <f>data!AG67</f>
        <v>0</v>
      </c>
      <c r="F143" s="288">
        <f>data!AH67</f>
        <v>0</v>
      </c>
      <c r="G143" s="288">
        <f>data!AI67</f>
        <v>0</v>
      </c>
      <c r="H143" s="288">
        <f>data!AJ67</f>
        <v>27850.83</v>
      </c>
      <c r="I143" s="288">
        <f>data!AK67</f>
        <v>0</v>
      </c>
    </row>
    <row r="144" spans="1:14" customFormat="1" ht="20.100000000000001" customHeight="1" x14ac:dyDescent="0.2">
      <c r="A144" s="287">
        <v>11</v>
      </c>
      <c r="B144" s="288" t="s">
        <v>526</v>
      </c>
      <c r="C144" s="288">
        <f>data!AE68</f>
        <v>348.79</v>
      </c>
      <c r="D144" s="288">
        <f>data!AF68</f>
        <v>19013.400000000001</v>
      </c>
      <c r="E144" s="288">
        <f>data!AG68</f>
        <v>102927.86</v>
      </c>
      <c r="F144" s="288">
        <f>data!AH68</f>
        <v>0</v>
      </c>
      <c r="G144" s="288">
        <f>data!AI68</f>
        <v>10837.28</v>
      </c>
      <c r="H144" s="288">
        <f>data!AJ68</f>
        <v>224627.55</v>
      </c>
      <c r="I144" s="288">
        <f>data!AK68</f>
        <v>0</v>
      </c>
    </row>
    <row r="145" spans="1:9" customFormat="1" ht="20.100000000000001" customHeight="1" x14ac:dyDescent="0.2">
      <c r="A145" s="287">
        <v>12</v>
      </c>
      <c r="B145" s="288" t="s">
        <v>16</v>
      </c>
      <c r="C145" s="288">
        <f>data!AE69</f>
        <v>158997</v>
      </c>
      <c r="D145" s="288">
        <f>data!AF69</f>
        <v>0</v>
      </c>
      <c r="E145" s="288">
        <f>data!AG69</f>
        <v>432096</v>
      </c>
      <c r="F145" s="288">
        <f>data!AH69</f>
        <v>0</v>
      </c>
      <c r="G145" s="288">
        <f>data!AI69</f>
        <v>176444</v>
      </c>
      <c r="H145" s="288">
        <f>data!AJ69</f>
        <v>1871833</v>
      </c>
      <c r="I145" s="288">
        <f>data!AK69</f>
        <v>0</v>
      </c>
    </row>
    <row r="146" spans="1:9" customFormat="1" ht="20.100000000000001" customHeight="1" x14ac:dyDescent="0.2">
      <c r="A146" s="287">
        <v>13</v>
      </c>
      <c r="B146" s="288" t="s">
        <v>1008</v>
      </c>
      <c r="C146" s="288">
        <f>data!AE70</f>
        <v>0</v>
      </c>
      <c r="D146" s="288">
        <f>data!AF70</f>
        <v>0</v>
      </c>
      <c r="E146" s="288">
        <f>data!AG70</f>
        <v>2304.39</v>
      </c>
      <c r="F146" s="288">
        <f>data!AH70</f>
        <v>0</v>
      </c>
      <c r="G146" s="288">
        <f>data!AI70</f>
        <v>3880.79</v>
      </c>
      <c r="H146" s="288">
        <f>data!AJ70</f>
        <v>515508.25</v>
      </c>
      <c r="I146" s="288">
        <f>data!AK70</f>
        <v>0</v>
      </c>
    </row>
    <row r="147" spans="1:9" customFormat="1" ht="20.100000000000001" customHeight="1" x14ac:dyDescent="0.2">
      <c r="A147" s="287">
        <v>14</v>
      </c>
      <c r="B147" s="288" t="s">
        <v>1009</v>
      </c>
      <c r="C147" s="288">
        <f>data!AE71</f>
        <v>6552.4</v>
      </c>
      <c r="D147" s="288">
        <f>data!AF71</f>
        <v>1261253.3500000001</v>
      </c>
      <c r="E147" s="288">
        <f>data!AG71</f>
        <v>40573.729999999996</v>
      </c>
      <c r="F147" s="288">
        <f>data!AH71</f>
        <v>0</v>
      </c>
      <c r="G147" s="288">
        <f>data!AI71</f>
        <v>47771.66</v>
      </c>
      <c r="H147" s="288">
        <f>data!AJ71</f>
        <v>3350665.9499999997</v>
      </c>
      <c r="I147" s="288">
        <f>data!AK71</f>
        <v>0</v>
      </c>
    </row>
    <row r="148" spans="1:9" customFormat="1" ht="20.100000000000001" customHeight="1" x14ac:dyDescent="0.2">
      <c r="A148" s="287">
        <v>15</v>
      </c>
      <c r="B148" s="288" t="s">
        <v>284</v>
      </c>
      <c r="C148" s="288">
        <f>-data!AE86</f>
        <v>0</v>
      </c>
      <c r="D148" s="288">
        <f>-data!AF86</f>
        <v>-41767.35</v>
      </c>
      <c r="E148" s="288">
        <f>-data!AG86</f>
        <v>-13945.81</v>
      </c>
      <c r="F148" s="288">
        <f>-data!AH86</f>
        <v>0</v>
      </c>
      <c r="G148" s="288">
        <f>-data!AI86</f>
        <v>0</v>
      </c>
      <c r="H148" s="288">
        <f>-data!AJ86</f>
        <v>-542921.6</v>
      </c>
      <c r="I148" s="288">
        <f>-data!AK86</f>
        <v>0</v>
      </c>
    </row>
    <row r="149" spans="1:9" customFormat="1" ht="20.100000000000001" customHeight="1" x14ac:dyDescent="0.2">
      <c r="A149" s="287">
        <v>16</v>
      </c>
      <c r="B149" s="296" t="s">
        <v>1010</v>
      </c>
      <c r="C149" s="288">
        <f>data!AE87</f>
        <v>1927035.13</v>
      </c>
      <c r="D149" s="288">
        <f>data!AF87</f>
        <v>4839703.5999999996</v>
      </c>
      <c r="E149" s="288">
        <f>data!AG87</f>
        <v>15771489.520000001</v>
      </c>
      <c r="F149" s="288">
        <f>data!AH87</f>
        <v>0</v>
      </c>
      <c r="G149" s="288">
        <f>data!AI87</f>
        <v>5625963.5600000005</v>
      </c>
      <c r="H149" s="288">
        <f>data!AJ87</f>
        <v>65520958.619999997</v>
      </c>
      <c r="I149" s="288">
        <f>data!AK87</f>
        <v>0</v>
      </c>
    </row>
    <row r="150" spans="1:9" customFormat="1" ht="20.100000000000001" customHeight="1" x14ac:dyDescent="0.2">
      <c r="A150" s="287">
        <v>17</v>
      </c>
      <c r="B150" s="288" t="s">
        <v>286</v>
      </c>
      <c r="C150" s="298"/>
      <c r="D150" s="298"/>
      <c r="E150" s="298"/>
      <c r="F150" s="298"/>
      <c r="G150" s="298"/>
      <c r="H150" s="298"/>
      <c r="I150" s="298"/>
    </row>
    <row r="151" spans="1:9" customFormat="1" ht="20.100000000000001" customHeight="1" x14ac:dyDescent="0.2">
      <c r="A151" s="287">
        <v>18</v>
      </c>
      <c r="B151" s="288" t="s">
        <v>1011</v>
      </c>
      <c r="C151" s="296">
        <f>+data!M698</f>
        <v>1819645</v>
      </c>
      <c r="D151" s="296">
        <f>+data!M699</f>
        <v>1177400</v>
      </c>
      <c r="E151" s="296">
        <f>+data!M700</f>
        <v>8703061</v>
      </c>
      <c r="F151" s="296">
        <f>+data!M701</f>
        <v>0</v>
      </c>
      <c r="G151" s="296">
        <f>+data!M702</f>
        <v>1899250</v>
      </c>
      <c r="H151" s="296">
        <f>+data!M703</f>
        <v>31515462</v>
      </c>
      <c r="I151" s="296">
        <f>+data!M704</f>
        <v>0</v>
      </c>
    </row>
    <row r="152" spans="1:9" customFormat="1" ht="20.100000000000001" customHeight="1" x14ac:dyDescent="0.2">
      <c r="A152" s="287">
        <v>19</v>
      </c>
      <c r="B152" s="296" t="s">
        <v>1012</v>
      </c>
      <c r="C152" s="288">
        <f>data!AE89</f>
        <v>5821979</v>
      </c>
      <c r="D152" s="288">
        <f>data!AF89</f>
        <v>0</v>
      </c>
      <c r="E152" s="288">
        <f>data!AG89</f>
        <v>40942946.75</v>
      </c>
      <c r="F152" s="288">
        <f>data!AH89</f>
        <v>0</v>
      </c>
      <c r="G152" s="288">
        <f>data!AI89</f>
        <v>2368655.34</v>
      </c>
      <c r="H152" s="288">
        <f>data!AJ89</f>
        <v>258189.27</v>
      </c>
      <c r="I152" s="288">
        <f>data!AK89</f>
        <v>0</v>
      </c>
    </row>
    <row r="153" spans="1:9" customFormat="1" ht="20.100000000000001" customHeight="1" x14ac:dyDescent="0.2">
      <c r="A153" s="287">
        <v>20</v>
      </c>
      <c r="B153" s="296" t="s">
        <v>1013</v>
      </c>
      <c r="C153" s="288">
        <f>data!AE90</f>
        <v>1538163</v>
      </c>
      <c r="D153" s="288">
        <f>data!AF90</f>
        <v>6005249.4900000002</v>
      </c>
      <c r="E153" s="288">
        <f>data!AG90</f>
        <v>174086098.16999999</v>
      </c>
      <c r="F153" s="288">
        <f>data!AH90</f>
        <v>0</v>
      </c>
      <c r="G153" s="288">
        <f>data!AI90</f>
        <v>35265730.289999999</v>
      </c>
      <c r="H153" s="288">
        <f>data!AJ90</f>
        <v>89293723</v>
      </c>
      <c r="I153" s="288">
        <f>data!AK90</f>
        <v>0</v>
      </c>
    </row>
    <row r="154" spans="1:9" customFormat="1" ht="20.100000000000001" customHeight="1" x14ac:dyDescent="0.2">
      <c r="A154" s="287">
        <v>21</v>
      </c>
      <c r="B154" s="296" t="s">
        <v>1014</v>
      </c>
      <c r="C154" s="288">
        <f>data!AE91</f>
        <v>7360142</v>
      </c>
      <c r="D154" s="288">
        <f>data!AF91</f>
        <v>6005249.4900000002</v>
      </c>
      <c r="E154" s="288">
        <f>data!AG91</f>
        <v>215029044.91999999</v>
      </c>
      <c r="F154" s="288">
        <f>data!AH91</f>
        <v>0</v>
      </c>
      <c r="G154" s="288">
        <f>data!AI91</f>
        <v>37634385.629999995</v>
      </c>
      <c r="H154" s="288">
        <f>data!AJ91</f>
        <v>89551912.269999996</v>
      </c>
      <c r="I154" s="288">
        <f>data!AK91</f>
        <v>0</v>
      </c>
    </row>
    <row r="155" spans="1:9" customFormat="1" ht="20.100000000000001" customHeight="1" x14ac:dyDescent="0.2">
      <c r="A155" s="287" t="s">
        <v>1015</v>
      </c>
      <c r="B155" s="288"/>
      <c r="C155" s="298"/>
      <c r="D155" s="298"/>
      <c r="E155" s="298"/>
      <c r="F155" s="298"/>
      <c r="G155" s="298"/>
      <c r="H155" s="298"/>
      <c r="I155" s="298"/>
    </row>
    <row r="156" spans="1:9" customFormat="1" ht="20.100000000000001" customHeight="1" x14ac:dyDescent="0.2">
      <c r="A156" s="287">
        <v>22</v>
      </c>
      <c r="B156" s="288" t="s">
        <v>1016</v>
      </c>
      <c r="C156" s="288">
        <f>data!AE92</f>
        <v>12215</v>
      </c>
      <c r="D156" s="288">
        <f>data!AF92</f>
        <v>0</v>
      </c>
      <c r="E156" s="288">
        <f>data!AG92</f>
        <v>19537</v>
      </c>
      <c r="F156" s="288">
        <f>data!AH92</f>
        <v>0</v>
      </c>
      <c r="G156" s="288">
        <f>data!AI92</f>
        <v>0</v>
      </c>
      <c r="H156" s="288">
        <f>data!AJ92</f>
        <v>140909.31</v>
      </c>
      <c r="I156" s="288">
        <f>data!AK92</f>
        <v>0</v>
      </c>
    </row>
    <row r="157" spans="1:9" customFormat="1" ht="20.100000000000001" customHeight="1" x14ac:dyDescent="0.2">
      <c r="A157" s="287">
        <v>23</v>
      </c>
      <c r="B157" s="288" t="s">
        <v>1017</v>
      </c>
      <c r="C157" s="288">
        <f>data!AE93</f>
        <v>3</v>
      </c>
      <c r="D157" s="288">
        <f>data!AF93</f>
        <v>0</v>
      </c>
      <c r="E157" s="288">
        <f>data!AG93</f>
        <v>4446</v>
      </c>
      <c r="F157" s="288">
        <f>data!AH93</f>
        <v>0</v>
      </c>
      <c r="G157" s="288">
        <f>data!AI93</f>
        <v>319</v>
      </c>
      <c r="H157" s="288">
        <f>data!AJ93</f>
        <v>0</v>
      </c>
      <c r="I157" s="288">
        <f>data!AK93</f>
        <v>0</v>
      </c>
    </row>
    <row r="158" spans="1:9" customFormat="1" ht="20.100000000000001" customHeight="1" x14ac:dyDescent="0.2">
      <c r="A158" s="287">
        <v>24</v>
      </c>
      <c r="B158" s="288" t="s">
        <v>1018</v>
      </c>
      <c r="C158" s="288">
        <f>data!AE94</f>
        <v>4166.6239648751225</v>
      </c>
      <c r="D158" s="288">
        <f>data!AF94</f>
        <v>0</v>
      </c>
      <c r="E158" s="288">
        <f>data!AG94</f>
        <v>6664.2105936770586</v>
      </c>
      <c r="F158" s="288">
        <f>data!AH94</f>
        <v>0</v>
      </c>
      <c r="G158" s="288">
        <f>data!AI94</f>
        <v>0</v>
      </c>
      <c r="H158" s="288">
        <f>data!AJ94</f>
        <v>48065.174614819298</v>
      </c>
      <c r="I158" s="288">
        <f>data!AK94</f>
        <v>0</v>
      </c>
    </row>
    <row r="159" spans="1:9" customFormat="1" ht="20.100000000000001" customHeight="1" x14ac:dyDescent="0.2">
      <c r="A159" s="287">
        <v>25</v>
      </c>
      <c r="B159" s="288" t="s">
        <v>1019</v>
      </c>
      <c r="C159" s="288">
        <f>data!AE95</f>
        <v>0</v>
      </c>
      <c r="D159" s="288">
        <f>data!AF95</f>
        <v>5990.1380866240333</v>
      </c>
      <c r="E159" s="288">
        <f>data!AG95</f>
        <v>148594.67098216782</v>
      </c>
      <c r="F159" s="288">
        <f>data!AH95</f>
        <v>0</v>
      </c>
      <c r="G159" s="288">
        <f>data!AI95</f>
        <v>40807.068612226103</v>
      </c>
      <c r="H159" s="288">
        <f>data!AJ95</f>
        <v>91899.966354968405</v>
      </c>
      <c r="I159" s="288">
        <f>data!AK95</f>
        <v>0</v>
      </c>
    </row>
    <row r="160" spans="1:9" customFormat="1" ht="20.100000000000001" customHeight="1" x14ac:dyDescent="0.2">
      <c r="A160" s="287">
        <v>26</v>
      </c>
      <c r="B160" s="288" t="s">
        <v>294</v>
      </c>
      <c r="C160" s="295">
        <f>data!AE96</f>
        <v>0</v>
      </c>
      <c r="D160" s="295">
        <f>data!AF96</f>
        <v>2.1456101341475096</v>
      </c>
      <c r="E160" s="295">
        <f>data!AG96</f>
        <v>53.225189023871167</v>
      </c>
      <c r="F160" s="295">
        <f>data!AH96</f>
        <v>0</v>
      </c>
      <c r="G160" s="295">
        <f>data!AI96</f>
        <v>14.616701433771215</v>
      </c>
      <c r="H160" s="295">
        <f>data!AJ96</f>
        <v>32.917688421798033</v>
      </c>
      <c r="I160" s="295">
        <f>data!AK96</f>
        <v>0</v>
      </c>
    </row>
    <row r="161" spans="1:9" customFormat="1" ht="20.100000000000001" customHeight="1" x14ac:dyDescent="0.2">
      <c r="A161" s="281" t="s">
        <v>1001</v>
      </c>
      <c r="B161" s="282"/>
      <c r="C161" s="282"/>
      <c r="D161" s="282"/>
      <c r="E161" s="282"/>
      <c r="F161" s="282"/>
      <c r="G161" s="282"/>
      <c r="H161" s="282"/>
      <c r="I161" s="281"/>
    </row>
    <row r="162" spans="1:9" customFormat="1" ht="20.100000000000001" customHeight="1" x14ac:dyDescent="0.2">
      <c r="D162" s="283"/>
      <c r="I162" s="284" t="s">
        <v>1035</v>
      </c>
    </row>
    <row r="163" spans="1:9" customFormat="1" ht="20.100000000000001" customHeight="1" x14ac:dyDescent="0.2">
      <c r="A163" s="283"/>
    </row>
    <row r="164" spans="1:9" customFormat="1" ht="20.100000000000001" customHeight="1" x14ac:dyDescent="0.2">
      <c r="A164" s="285" t="str">
        <f>"Hospital: "&amp;data!C100</f>
        <v>Hospital: PeaceHealth St John Medical Center</v>
      </c>
      <c r="G164" s="286"/>
      <c r="H164" s="285" t="str">
        <f>"FYE: "&amp;data!C98</f>
        <v>FYE: 06/30/2024</v>
      </c>
    </row>
    <row r="165" spans="1:9" customFormat="1" ht="20.100000000000001" customHeight="1" x14ac:dyDescent="0.2">
      <c r="A165" s="287">
        <v>1</v>
      </c>
      <c r="B165" s="288" t="s">
        <v>236</v>
      </c>
      <c r="C165" s="290" t="s">
        <v>71</v>
      </c>
      <c r="D165" s="290" t="s">
        <v>72</v>
      </c>
      <c r="E165" s="290" t="s">
        <v>73</v>
      </c>
      <c r="F165" s="290" t="s">
        <v>74</v>
      </c>
      <c r="G165" s="290" t="s">
        <v>75</v>
      </c>
      <c r="H165" s="290" t="s">
        <v>76</v>
      </c>
      <c r="I165" s="290" t="s">
        <v>77</v>
      </c>
    </row>
    <row r="166" spans="1:9" customFormat="1" ht="20.100000000000001" customHeight="1" x14ac:dyDescent="0.2">
      <c r="A166" s="291">
        <v>2</v>
      </c>
      <c r="B166" s="292" t="s">
        <v>1003</v>
      </c>
      <c r="C166" s="294" t="s">
        <v>150</v>
      </c>
      <c r="D166" s="294" t="s">
        <v>151</v>
      </c>
      <c r="E166" s="294" t="s">
        <v>137</v>
      </c>
      <c r="F166" s="294" t="s">
        <v>152</v>
      </c>
      <c r="G166" s="294" t="s">
        <v>1036</v>
      </c>
      <c r="H166" s="294" t="s">
        <v>154</v>
      </c>
      <c r="I166" s="294" t="s">
        <v>155</v>
      </c>
    </row>
    <row r="167" spans="1:9" customFormat="1" ht="20.100000000000001" customHeight="1" x14ac:dyDescent="0.2">
      <c r="A167" s="291"/>
      <c r="B167" s="292"/>
      <c r="C167" s="294" t="s">
        <v>199</v>
      </c>
      <c r="D167" s="294" t="s">
        <v>199</v>
      </c>
      <c r="E167" s="294" t="s">
        <v>1037</v>
      </c>
      <c r="F167" s="294" t="s">
        <v>209</v>
      </c>
      <c r="G167" s="294" t="s">
        <v>148</v>
      </c>
      <c r="H167" s="293" t="s">
        <v>1038</v>
      </c>
      <c r="I167" s="294" t="s">
        <v>196</v>
      </c>
    </row>
    <row r="168" spans="1:9" customFormat="1" ht="20.100000000000001" customHeight="1" x14ac:dyDescent="0.2">
      <c r="A168" s="287">
        <v>3</v>
      </c>
      <c r="B168" s="288" t="s">
        <v>1007</v>
      </c>
      <c r="C168" s="290" t="s">
        <v>253</v>
      </c>
      <c r="D168" s="290" t="s">
        <v>253</v>
      </c>
      <c r="E168" s="290" t="s">
        <v>244</v>
      </c>
      <c r="F168" s="290" t="s">
        <v>254</v>
      </c>
      <c r="G168" s="290" t="s">
        <v>255</v>
      </c>
      <c r="H168" s="290" t="s">
        <v>256</v>
      </c>
      <c r="I168" s="290" t="s">
        <v>255</v>
      </c>
    </row>
    <row r="169" spans="1:9" customFormat="1" ht="20.100000000000001" customHeight="1" x14ac:dyDescent="0.2">
      <c r="A169" s="287">
        <v>4</v>
      </c>
      <c r="B169" s="288" t="s">
        <v>261</v>
      </c>
      <c r="C169" s="288">
        <f>data!AL61</f>
        <v>0</v>
      </c>
      <c r="D169" s="288">
        <f>data!AM61</f>
        <v>0</v>
      </c>
      <c r="E169" s="288">
        <f>data!AN61</f>
        <v>0</v>
      </c>
      <c r="F169" s="288">
        <f>data!AO61</f>
        <v>0</v>
      </c>
      <c r="G169" s="288">
        <f>data!AP61</f>
        <v>27065</v>
      </c>
      <c r="H169" s="288">
        <f>data!AQ61</f>
        <v>0</v>
      </c>
      <c r="I169" s="288">
        <f>data!AR61</f>
        <v>0</v>
      </c>
    </row>
    <row r="170" spans="1:9" customFormat="1" ht="20.100000000000001" customHeight="1" x14ac:dyDescent="0.2">
      <c r="A170" s="287">
        <v>5</v>
      </c>
      <c r="B170" s="288" t="s">
        <v>262</v>
      </c>
      <c r="C170" s="295">
        <f>data!AL62</f>
        <v>0</v>
      </c>
      <c r="D170" s="295">
        <f>data!AM62</f>
        <v>0</v>
      </c>
      <c r="E170" s="295">
        <f>data!AN62</f>
        <v>0</v>
      </c>
      <c r="F170" s="295">
        <f>data!AO62</f>
        <v>0</v>
      </c>
      <c r="G170" s="295">
        <f>data!AP62</f>
        <v>29.015469598658985</v>
      </c>
      <c r="H170" s="295">
        <f>data!AQ62</f>
        <v>0</v>
      </c>
      <c r="I170" s="295">
        <f>data!AR62</f>
        <v>0</v>
      </c>
    </row>
    <row r="171" spans="1:9" customFormat="1" ht="20.100000000000001" customHeight="1" x14ac:dyDescent="0.2">
      <c r="A171" s="287">
        <v>6</v>
      </c>
      <c r="B171" s="288" t="s">
        <v>263</v>
      </c>
      <c r="C171" s="288">
        <f>data!AL63</f>
        <v>0</v>
      </c>
      <c r="D171" s="288">
        <f>data!AM63</f>
        <v>0</v>
      </c>
      <c r="E171" s="288">
        <f>data!AN63</f>
        <v>0</v>
      </c>
      <c r="F171" s="288">
        <f>data!AO63</f>
        <v>0</v>
      </c>
      <c r="G171" s="288">
        <f>data!AP63</f>
        <v>3380469.58</v>
      </c>
      <c r="H171" s="288">
        <f>data!AQ63</f>
        <v>0</v>
      </c>
      <c r="I171" s="288">
        <f>data!AR63</f>
        <v>0</v>
      </c>
    </row>
    <row r="172" spans="1:9" customFormat="1" ht="20.100000000000001" customHeight="1" x14ac:dyDescent="0.2">
      <c r="A172" s="287">
        <v>7</v>
      </c>
      <c r="B172" s="288" t="s">
        <v>11</v>
      </c>
      <c r="C172" s="288">
        <f>data!AL64</f>
        <v>0</v>
      </c>
      <c r="D172" s="288">
        <f>data!AM64</f>
        <v>0</v>
      </c>
      <c r="E172" s="288">
        <f>data!AN64</f>
        <v>0</v>
      </c>
      <c r="F172" s="288">
        <f>data!AO64</f>
        <v>0</v>
      </c>
      <c r="G172" s="288">
        <f>data!AP64</f>
        <v>955673</v>
      </c>
      <c r="H172" s="288">
        <f>data!AQ64</f>
        <v>0</v>
      </c>
      <c r="I172" s="288">
        <f>data!AR64</f>
        <v>0</v>
      </c>
    </row>
    <row r="173" spans="1:9" customFormat="1" ht="20.100000000000001" customHeight="1" x14ac:dyDescent="0.2">
      <c r="A173" s="287">
        <v>8</v>
      </c>
      <c r="B173" s="288" t="s">
        <v>264</v>
      </c>
      <c r="C173" s="288">
        <f>data!AL65</f>
        <v>0</v>
      </c>
      <c r="D173" s="288">
        <f>data!AM65</f>
        <v>0</v>
      </c>
      <c r="E173" s="288">
        <f>data!AN65</f>
        <v>0</v>
      </c>
      <c r="F173" s="288">
        <f>data!AO65</f>
        <v>0</v>
      </c>
      <c r="G173" s="288">
        <f>data!AP65</f>
        <v>0</v>
      </c>
      <c r="H173" s="288">
        <f>data!AQ65</f>
        <v>0</v>
      </c>
      <c r="I173" s="288">
        <f>data!AR65</f>
        <v>0</v>
      </c>
    </row>
    <row r="174" spans="1:9" customFormat="1" ht="20.100000000000001" customHeight="1" x14ac:dyDescent="0.2">
      <c r="A174" s="287">
        <v>9</v>
      </c>
      <c r="B174" s="288" t="s">
        <v>265</v>
      </c>
      <c r="C174" s="288">
        <f>data!AL66</f>
        <v>0</v>
      </c>
      <c r="D174" s="288">
        <f>data!AM66</f>
        <v>0</v>
      </c>
      <c r="E174" s="288">
        <f>data!AN66</f>
        <v>0</v>
      </c>
      <c r="F174" s="288">
        <f>data!AO66</f>
        <v>0</v>
      </c>
      <c r="G174" s="288">
        <f>data!AP66</f>
        <v>492104.79</v>
      </c>
      <c r="H174" s="288">
        <f>data!AQ66</f>
        <v>0</v>
      </c>
      <c r="I174" s="288">
        <f>data!AR66</f>
        <v>0</v>
      </c>
    </row>
    <row r="175" spans="1:9" customFormat="1" ht="20.100000000000001" customHeight="1" x14ac:dyDescent="0.2">
      <c r="A175" s="287">
        <v>10</v>
      </c>
      <c r="B175" s="288" t="s">
        <v>525</v>
      </c>
      <c r="C175" s="288">
        <f>data!AL67</f>
        <v>0</v>
      </c>
      <c r="D175" s="288">
        <f>data!AM67</f>
        <v>0</v>
      </c>
      <c r="E175" s="288">
        <f>data!AN67</f>
        <v>0</v>
      </c>
      <c r="F175" s="288">
        <f>data!AO67</f>
        <v>0</v>
      </c>
      <c r="G175" s="288">
        <f>data!AP67</f>
        <v>3274.71</v>
      </c>
      <c r="H175" s="288">
        <f>data!AQ67</f>
        <v>0</v>
      </c>
      <c r="I175" s="288">
        <f>data!AR67</f>
        <v>0</v>
      </c>
    </row>
    <row r="176" spans="1:9" customFormat="1" ht="20.100000000000001" customHeight="1" x14ac:dyDescent="0.2">
      <c r="A176" s="287">
        <v>11</v>
      </c>
      <c r="B176" s="288" t="s">
        <v>526</v>
      </c>
      <c r="C176" s="288">
        <f>data!AL68</f>
        <v>0</v>
      </c>
      <c r="D176" s="288">
        <f>data!AM68</f>
        <v>0</v>
      </c>
      <c r="E176" s="288">
        <f>data!AN68</f>
        <v>0</v>
      </c>
      <c r="F176" s="288">
        <f>data!AO68</f>
        <v>0</v>
      </c>
      <c r="G176" s="288">
        <f>data!AP68</f>
        <v>13328.23</v>
      </c>
      <c r="H176" s="288">
        <f>data!AQ68</f>
        <v>0</v>
      </c>
      <c r="I176" s="288">
        <f>data!AR68</f>
        <v>0</v>
      </c>
    </row>
    <row r="177" spans="1:9" customFormat="1" ht="20.100000000000001" customHeight="1" x14ac:dyDescent="0.2">
      <c r="A177" s="287">
        <v>12</v>
      </c>
      <c r="B177" s="288" t="s">
        <v>16</v>
      </c>
      <c r="C177" s="288">
        <f>data!AL69</f>
        <v>0</v>
      </c>
      <c r="D177" s="288">
        <f>data!AM69</f>
        <v>0</v>
      </c>
      <c r="E177" s="288">
        <f>data!AN69</f>
        <v>0</v>
      </c>
      <c r="F177" s="288">
        <f>data!AO69</f>
        <v>0</v>
      </c>
      <c r="G177" s="288">
        <f>data!AP69</f>
        <v>37617</v>
      </c>
      <c r="H177" s="288">
        <f>data!AQ69</f>
        <v>0</v>
      </c>
      <c r="I177" s="288">
        <f>data!AR69</f>
        <v>0</v>
      </c>
    </row>
    <row r="178" spans="1:9" customFormat="1" ht="20.100000000000001" customHeight="1" x14ac:dyDescent="0.2">
      <c r="A178" s="287">
        <v>13</v>
      </c>
      <c r="B178" s="288" t="s">
        <v>1008</v>
      </c>
      <c r="C178" s="288">
        <f>data!AL70</f>
        <v>0</v>
      </c>
      <c r="D178" s="288">
        <f>data!AM70</f>
        <v>0</v>
      </c>
      <c r="E178" s="288">
        <f>data!AN70</f>
        <v>0</v>
      </c>
      <c r="F178" s="288">
        <f>data!AO70</f>
        <v>0</v>
      </c>
      <c r="G178" s="288">
        <f>data!AP70</f>
        <v>473241.06</v>
      </c>
      <c r="H178" s="288">
        <f>data!AQ70</f>
        <v>0</v>
      </c>
      <c r="I178" s="288">
        <f>data!AR70</f>
        <v>0</v>
      </c>
    </row>
    <row r="179" spans="1:9" customFormat="1" ht="20.100000000000001" customHeight="1" x14ac:dyDescent="0.2">
      <c r="A179" s="287">
        <v>14</v>
      </c>
      <c r="B179" s="288" t="s">
        <v>1009</v>
      </c>
      <c r="C179" s="288">
        <f>data!AL71</f>
        <v>0</v>
      </c>
      <c r="D179" s="288">
        <f>data!AM71</f>
        <v>0</v>
      </c>
      <c r="E179" s="288">
        <f>data!AN71</f>
        <v>0</v>
      </c>
      <c r="F179" s="288">
        <f>data!AO71</f>
        <v>0</v>
      </c>
      <c r="G179" s="288">
        <f>data!AP71</f>
        <v>62272.320000000007</v>
      </c>
      <c r="H179" s="288">
        <f>data!AQ71</f>
        <v>0</v>
      </c>
      <c r="I179" s="288">
        <f>data!AR71</f>
        <v>0</v>
      </c>
    </row>
    <row r="180" spans="1:9" customFormat="1" ht="20.100000000000001" customHeight="1" x14ac:dyDescent="0.2">
      <c r="A180" s="287">
        <v>15</v>
      </c>
      <c r="B180" s="288" t="s">
        <v>284</v>
      </c>
      <c r="C180" s="288">
        <f>-data!AL86</f>
        <v>0</v>
      </c>
      <c r="D180" s="288">
        <f>-data!AM86</f>
        <v>0</v>
      </c>
      <c r="E180" s="288">
        <f>-data!AN86</f>
        <v>0</v>
      </c>
      <c r="F180" s="288">
        <f>-data!AO86</f>
        <v>0</v>
      </c>
      <c r="G180" s="288">
        <f>-data!AP86</f>
        <v>-95</v>
      </c>
      <c r="H180" s="288">
        <f>-data!AQ86</f>
        <v>0</v>
      </c>
      <c r="I180" s="288">
        <f>-data!AR86</f>
        <v>0</v>
      </c>
    </row>
    <row r="181" spans="1:9" customFormat="1" ht="20.100000000000001" customHeight="1" x14ac:dyDescent="0.2">
      <c r="A181" s="287">
        <v>16</v>
      </c>
      <c r="B181" s="296" t="s">
        <v>1010</v>
      </c>
      <c r="C181" s="288">
        <f>data!AL87</f>
        <v>0</v>
      </c>
      <c r="D181" s="288">
        <f>data!AM87</f>
        <v>0</v>
      </c>
      <c r="E181" s="288">
        <f>data!AN87</f>
        <v>0</v>
      </c>
      <c r="F181" s="288">
        <f>data!AO87</f>
        <v>0</v>
      </c>
      <c r="G181" s="288">
        <f>data!AP87</f>
        <v>5417885.6900000004</v>
      </c>
      <c r="H181" s="288">
        <f>data!AQ87</f>
        <v>0</v>
      </c>
      <c r="I181" s="288">
        <f>data!AR87</f>
        <v>0</v>
      </c>
    </row>
    <row r="182" spans="1:9" customFormat="1" ht="20.100000000000001" customHeight="1" x14ac:dyDescent="0.2">
      <c r="A182" s="287">
        <v>17</v>
      </c>
      <c r="B182" s="288" t="s">
        <v>286</v>
      </c>
      <c r="C182" s="298"/>
      <c r="D182" s="298"/>
      <c r="E182" s="298"/>
      <c r="F182" s="298"/>
      <c r="G182" s="298"/>
      <c r="H182" s="298"/>
      <c r="I182" s="298"/>
    </row>
    <row r="183" spans="1:9" customFormat="1" ht="20.100000000000001" customHeight="1" x14ac:dyDescent="0.2">
      <c r="A183" s="287">
        <v>18</v>
      </c>
      <c r="B183" s="288" t="s">
        <v>1011</v>
      </c>
      <c r="C183" s="296">
        <f>+data!M705</f>
        <v>0</v>
      </c>
      <c r="D183" s="296">
        <f>+data!M706</f>
        <v>0</v>
      </c>
      <c r="E183" s="296">
        <f>+data!M707</f>
        <v>0</v>
      </c>
      <c r="F183" s="296">
        <f>+data!M708</f>
        <v>0</v>
      </c>
      <c r="G183" s="296">
        <f>+data!M709</f>
        <v>1303793</v>
      </c>
      <c r="H183" s="296">
        <f>+data!M710</f>
        <v>0</v>
      </c>
      <c r="I183" s="296">
        <f>+data!M711</f>
        <v>0</v>
      </c>
    </row>
    <row r="184" spans="1:9" customFormat="1" ht="20.100000000000001" customHeight="1" x14ac:dyDescent="0.2">
      <c r="A184" s="287">
        <v>19</v>
      </c>
      <c r="B184" s="296" t="s">
        <v>1012</v>
      </c>
      <c r="C184" s="288">
        <f>data!AL89</f>
        <v>0</v>
      </c>
      <c r="D184" s="288">
        <f>data!AM89</f>
        <v>0</v>
      </c>
      <c r="E184" s="288">
        <f>data!AN89</f>
        <v>0</v>
      </c>
      <c r="F184" s="288">
        <f>data!AO89</f>
        <v>0</v>
      </c>
      <c r="G184" s="288">
        <f>data!AP89</f>
        <v>0</v>
      </c>
      <c r="H184" s="288">
        <f>data!AQ89</f>
        <v>0</v>
      </c>
      <c r="I184" s="288">
        <f>data!AR89</f>
        <v>0</v>
      </c>
    </row>
    <row r="185" spans="1:9" customFormat="1" ht="20.100000000000001" customHeight="1" x14ac:dyDescent="0.2">
      <c r="A185" s="287">
        <v>20</v>
      </c>
      <c r="B185" s="296" t="s">
        <v>1013</v>
      </c>
      <c r="C185" s="288">
        <f>data!AL90</f>
        <v>0</v>
      </c>
      <c r="D185" s="288">
        <f>data!AM90</f>
        <v>0</v>
      </c>
      <c r="E185" s="288">
        <f>data!AN90</f>
        <v>0</v>
      </c>
      <c r="F185" s="288">
        <f>data!AO90</f>
        <v>0</v>
      </c>
      <c r="G185" s="288">
        <f>data!AP90</f>
        <v>11003865.91</v>
      </c>
      <c r="H185" s="288">
        <f>data!AQ90</f>
        <v>0</v>
      </c>
      <c r="I185" s="288">
        <f>data!AR90</f>
        <v>0</v>
      </c>
    </row>
    <row r="186" spans="1:9" customFormat="1" ht="20.100000000000001" customHeight="1" x14ac:dyDescent="0.2">
      <c r="A186" s="287">
        <v>21</v>
      </c>
      <c r="B186" s="296" t="s">
        <v>1014</v>
      </c>
      <c r="C186" s="288">
        <f>data!AL91</f>
        <v>0</v>
      </c>
      <c r="D186" s="288">
        <f>data!AM91</f>
        <v>0</v>
      </c>
      <c r="E186" s="288">
        <f>data!AN91</f>
        <v>0</v>
      </c>
      <c r="F186" s="288">
        <f>data!AO91</f>
        <v>0</v>
      </c>
      <c r="G186" s="288">
        <f>data!AP91</f>
        <v>11003865.91</v>
      </c>
      <c r="H186" s="288">
        <f>data!AQ91</f>
        <v>0</v>
      </c>
      <c r="I186" s="288">
        <f>data!AR91</f>
        <v>0</v>
      </c>
    </row>
    <row r="187" spans="1:9" customFormat="1" ht="20.100000000000001" customHeight="1" x14ac:dyDescent="0.2">
      <c r="A187" s="287" t="s">
        <v>1015</v>
      </c>
      <c r="B187" s="288"/>
      <c r="C187" s="298"/>
      <c r="D187" s="298"/>
      <c r="E187" s="298"/>
      <c r="F187" s="298"/>
      <c r="G187" s="298"/>
      <c r="H187" s="298"/>
      <c r="I187" s="298"/>
    </row>
    <row r="188" spans="1:9" customFormat="1" ht="20.100000000000001" customHeight="1" x14ac:dyDescent="0.2">
      <c r="A188" s="287">
        <v>22</v>
      </c>
      <c r="B188" s="288" t="s">
        <v>1016</v>
      </c>
      <c r="C188" s="288">
        <f>data!AL92</f>
        <v>0</v>
      </c>
      <c r="D188" s="288">
        <f>data!AM92</f>
        <v>0</v>
      </c>
      <c r="E188" s="288">
        <f>data!AN92</f>
        <v>0</v>
      </c>
      <c r="F188" s="288">
        <f>data!AO92</f>
        <v>0</v>
      </c>
      <c r="G188" s="288">
        <f>data!AP92</f>
        <v>0</v>
      </c>
      <c r="H188" s="288">
        <f>data!AQ92</f>
        <v>0</v>
      </c>
      <c r="I188" s="288">
        <f>data!AR92</f>
        <v>0</v>
      </c>
    </row>
    <row r="189" spans="1:9" customFormat="1" ht="20.100000000000001" customHeight="1" x14ac:dyDescent="0.2">
      <c r="A189" s="287">
        <v>23</v>
      </c>
      <c r="B189" s="288" t="s">
        <v>1017</v>
      </c>
      <c r="C189" s="288">
        <f>data!AL93</f>
        <v>0</v>
      </c>
      <c r="D189" s="288">
        <f>data!AM93</f>
        <v>0</v>
      </c>
      <c r="E189" s="288">
        <f>data!AN93</f>
        <v>0</v>
      </c>
      <c r="F189" s="288">
        <f>data!AO93</f>
        <v>0</v>
      </c>
      <c r="G189" s="288">
        <f>data!AP93</f>
        <v>0</v>
      </c>
      <c r="H189" s="288">
        <f>data!AQ93</f>
        <v>0</v>
      </c>
      <c r="I189" s="288">
        <f>data!AR93</f>
        <v>0</v>
      </c>
    </row>
    <row r="190" spans="1:9" customFormat="1" ht="20.100000000000001" customHeight="1" x14ac:dyDescent="0.2">
      <c r="A190" s="287">
        <v>24</v>
      </c>
      <c r="B190" s="288" t="s">
        <v>1018</v>
      </c>
      <c r="C190" s="288">
        <f>data!AL94</f>
        <v>0</v>
      </c>
      <c r="D190" s="288">
        <f>data!AM94</f>
        <v>0</v>
      </c>
      <c r="E190" s="288">
        <f>data!AN94</f>
        <v>0</v>
      </c>
      <c r="F190" s="288">
        <f>data!AO94</f>
        <v>0</v>
      </c>
      <c r="G190" s="288">
        <f>data!AP94</f>
        <v>0</v>
      </c>
      <c r="H190" s="288">
        <f>data!AQ94</f>
        <v>0</v>
      </c>
      <c r="I190" s="288">
        <f>data!AR94</f>
        <v>0</v>
      </c>
    </row>
    <row r="191" spans="1:9" customFormat="1" ht="20.100000000000001" customHeight="1" x14ac:dyDescent="0.2">
      <c r="A191" s="287">
        <v>25</v>
      </c>
      <c r="B191" s="288" t="s">
        <v>1019</v>
      </c>
      <c r="C191" s="288">
        <f>data!AL95</f>
        <v>0</v>
      </c>
      <c r="D191" s="288">
        <f>data!AM95</f>
        <v>0</v>
      </c>
      <c r="E191" s="288">
        <f>data!AN95</f>
        <v>0</v>
      </c>
      <c r="F191" s="288">
        <f>data!AO95</f>
        <v>0</v>
      </c>
      <c r="G191" s="288">
        <f>data!AP95</f>
        <v>1479.610440531337</v>
      </c>
      <c r="H191" s="288">
        <f>data!AQ95</f>
        <v>0</v>
      </c>
      <c r="I191" s="288">
        <f>data!AR95</f>
        <v>0</v>
      </c>
    </row>
    <row r="192" spans="1:9" customFormat="1" ht="20.100000000000001" customHeight="1" x14ac:dyDescent="0.2">
      <c r="A192" s="287">
        <v>26</v>
      </c>
      <c r="B192" s="288" t="s">
        <v>294</v>
      </c>
      <c r="C192" s="295">
        <f>data!AL96</f>
        <v>0</v>
      </c>
      <c r="D192" s="295">
        <f>data!AM96</f>
        <v>0</v>
      </c>
      <c r="E192" s="295">
        <f>data!AN96</f>
        <v>0</v>
      </c>
      <c r="F192" s="295">
        <f>data!AO96</f>
        <v>0</v>
      </c>
      <c r="G192" s="295">
        <f>data!AP96</f>
        <v>0.52998229922003348</v>
      </c>
      <c r="H192" s="295">
        <f>data!AQ96</f>
        <v>0</v>
      </c>
      <c r="I192" s="295">
        <f>data!AR96</f>
        <v>0</v>
      </c>
    </row>
    <row r="193" spans="1:9" customFormat="1" ht="20.100000000000001" customHeight="1" x14ac:dyDescent="0.2">
      <c r="A193" s="281" t="s">
        <v>1001</v>
      </c>
      <c r="B193" s="282"/>
      <c r="C193" s="282"/>
      <c r="D193" s="282"/>
      <c r="E193" s="282"/>
      <c r="F193" s="282"/>
      <c r="G193" s="282"/>
      <c r="H193" s="282"/>
      <c r="I193" s="281"/>
    </row>
    <row r="194" spans="1:9" customFormat="1" ht="20.100000000000001" customHeight="1" x14ac:dyDescent="0.2">
      <c r="D194" s="283"/>
      <c r="I194" s="284" t="s">
        <v>1039</v>
      </c>
    </row>
    <row r="195" spans="1:9" customFormat="1" ht="20.100000000000001" customHeight="1" x14ac:dyDescent="0.2">
      <c r="A195" s="283"/>
    </row>
    <row r="196" spans="1:9" customFormat="1" ht="20.100000000000001" customHeight="1" x14ac:dyDescent="0.2">
      <c r="A196" s="285" t="str">
        <f>"Hospital: "&amp;data!C100</f>
        <v>Hospital: PeaceHealth St John Medical Center</v>
      </c>
      <c r="G196" s="286"/>
      <c r="H196" s="285" t="str">
        <f>"FYE: "&amp;data!C98</f>
        <v>FYE: 06/30/2024</v>
      </c>
    </row>
    <row r="197" spans="1:9" customFormat="1" ht="20.100000000000001" customHeight="1" x14ac:dyDescent="0.2">
      <c r="A197" s="287">
        <v>1</v>
      </c>
      <c r="B197" s="288" t="s">
        <v>236</v>
      </c>
      <c r="C197" s="290" t="s">
        <v>78</v>
      </c>
      <c r="D197" s="290" t="s">
        <v>79</v>
      </c>
      <c r="E197" s="290" t="s">
        <v>80</v>
      </c>
      <c r="F197" s="290" t="s">
        <v>81</v>
      </c>
      <c r="G197" s="290" t="s">
        <v>82</v>
      </c>
      <c r="H197" s="290" t="s">
        <v>83</v>
      </c>
      <c r="I197" s="290" t="s">
        <v>84</v>
      </c>
    </row>
    <row r="198" spans="1:9" customFormat="1" ht="20.100000000000001" customHeight="1" x14ac:dyDescent="0.2">
      <c r="A198" s="291">
        <v>2</v>
      </c>
      <c r="B198" s="292" t="s">
        <v>1003</v>
      </c>
      <c r="C198" s="294"/>
      <c r="D198" s="294" t="s">
        <v>157</v>
      </c>
      <c r="E198" s="294" t="s">
        <v>158</v>
      </c>
      <c r="F198" s="294" t="s">
        <v>159</v>
      </c>
      <c r="G198" s="294" t="s">
        <v>1040</v>
      </c>
      <c r="H198" s="294" t="s">
        <v>161</v>
      </c>
      <c r="I198" s="294"/>
    </row>
    <row r="199" spans="1:9" customFormat="1" ht="20.100000000000001" customHeight="1" x14ac:dyDescent="0.2">
      <c r="A199" s="291"/>
      <c r="B199" s="292"/>
      <c r="C199" s="294" t="s">
        <v>156</v>
      </c>
      <c r="D199" s="294" t="s">
        <v>258</v>
      </c>
      <c r="E199" s="294" t="s">
        <v>1041</v>
      </c>
      <c r="F199" s="294" t="s">
        <v>213</v>
      </c>
      <c r="G199" s="294" t="s">
        <v>228</v>
      </c>
      <c r="H199" s="294" t="s">
        <v>215</v>
      </c>
      <c r="I199" s="294" t="s">
        <v>162</v>
      </c>
    </row>
    <row r="200" spans="1:9" customFormat="1" ht="20.100000000000001" customHeight="1" x14ac:dyDescent="0.2">
      <c r="A200" s="287">
        <v>3</v>
      </c>
      <c r="B200" s="288" t="s">
        <v>1007</v>
      </c>
      <c r="C200" s="290" t="s">
        <v>253</v>
      </c>
      <c r="D200" s="290" t="s">
        <v>258</v>
      </c>
      <c r="E200" s="290" t="s">
        <v>255</v>
      </c>
      <c r="F200" s="300"/>
      <c r="G200" s="300"/>
      <c r="H200" s="300"/>
      <c r="I200" s="290" t="s">
        <v>259</v>
      </c>
    </row>
    <row r="201" spans="1:9" customFormat="1" ht="20.100000000000001" customHeight="1" x14ac:dyDescent="0.2">
      <c r="A201" s="287">
        <v>4</v>
      </c>
      <c r="B201" s="288" t="s">
        <v>261</v>
      </c>
      <c r="C201" s="288">
        <f>data!AS61</f>
        <v>0</v>
      </c>
      <c r="D201" s="288">
        <f>data!AT61</f>
        <v>0</v>
      </c>
      <c r="E201" s="288">
        <f>data!AU61</f>
        <v>0</v>
      </c>
      <c r="F201" s="300"/>
      <c r="G201" s="300"/>
      <c r="H201" s="300"/>
      <c r="I201" s="288">
        <f>data!AY61</f>
        <v>108838</v>
      </c>
    </row>
    <row r="202" spans="1:9" customFormat="1" ht="20.100000000000001" customHeight="1" x14ac:dyDescent="0.2">
      <c r="A202" s="287">
        <v>5</v>
      </c>
      <c r="B202" s="288" t="s">
        <v>262</v>
      </c>
      <c r="C202" s="295">
        <f>data!AS62</f>
        <v>0</v>
      </c>
      <c r="D202" s="295">
        <f>data!AT62</f>
        <v>0</v>
      </c>
      <c r="E202" s="295">
        <f>data!AU62</f>
        <v>0</v>
      </c>
      <c r="F202" s="295">
        <f>data!AV62</f>
        <v>2.5963585493363448</v>
      </c>
      <c r="G202" s="295">
        <f>data!AW62</f>
        <v>0</v>
      </c>
      <c r="H202" s="295">
        <f>data!AX62</f>
        <v>0</v>
      </c>
      <c r="I202" s="295">
        <f>data!AY62</f>
        <v>37.2617680724343</v>
      </c>
    </row>
    <row r="203" spans="1:9" customFormat="1" ht="20.100000000000001" customHeight="1" x14ac:dyDescent="0.2">
      <c r="A203" s="287">
        <v>6</v>
      </c>
      <c r="B203" s="288" t="s">
        <v>263</v>
      </c>
      <c r="C203" s="288">
        <f>data!AS63</f>
        <v>0</v>
      </c>
      <c r="D203" s="288">
        <f>data!AT63</f>
        <v>0</v>
      </c>
      <c r="E203" s="288">
        <f>data!AU63</f>
        <v>0</v>
      </c>
      <c r="F203" s="288">
        <f>data!AV63</f>
        <v>267674.5</v>
      </c>
      <c r="G203" s="288">
        <f>data!AW63</f>
        <v>0</v>
      </c>
      <c r="H203" s="288">
        <f>data!AX63</f>
        <v>0</v>
      </c>
      <c r="I203" s="288">
        <f>data!AY63</f>
        <v>2141032.4500000002</v>
      </c>
    </row>
    <row r="204" spans="1:9" customFormat="1" ht="20.100000000000001" customHeight="1" x14ac:dyDescent="0.2">
      <c r="A204" s="287">
        <v>7</v>
      </c>
      <c r="B204" s="288" t="s">
        <v>11</v>
      </c>
      <c r="C204" s="288">
        <f>data!AS64</f>
        <v>0</v>
      </c>
      <c r="D204" s="288">
        <f>data!AT64</f>
        <v>0</v>
      </c>
      <c r="E204" s="288">
        <f>data!AU64</f>
        <v>0</v>
      </c>
      <c r="F204" s="288">
        <f>data!AV64</f>
        <v>89113</v>
      </c>
      <c r="G204" s="288">
        <f>data!AW64</f>
        <v>0</v>
      </c>
      <c r="H204" s="288">
        <f>data!AX64</f>
        <v>0</v>
      </c>
      <c r="I204" s="288">
        <f>data!AY64</f>
        <v>792856</v>
      </c>
    </row>
    <row r="205" spans="1:9" customFormat="1" ht="20.100000000000001" customHeight="1" x14ac:dyDescent="0.2">
      <c r="A205" s="287">
        <v>8</v>
      </c>
      <c r="B205" s="288" t="s">
        <v>264</v>
      </c>
      <c r="C205" s="288">
        <f>data!AS65</f>
        <v>0</v>
      </c>
      <c r="D205" s="288">
        <f>data!AT65</f>
        <v>0</v>
      </c>
      <c r="E205" s="288">
        <f>data!AU65</f>
        <v>0</v>
      </c>
      <c r="F205" s="288">
        <f>data!AV65</f>
        <v>0</v>
      </c>
      <c r="G205" s="288">
        <f>data!AW65</f>
        <v>0</v>
      </c>
      <c r="H205" s="288">
        <f>data!AX65</f>
        <v>0</v>
      </c>
      <c r="I205" s="288">
        <f>data!AY65</f>
        <v>0</v>
      </c>
    </row>
    <row r="206" spans="1:9" customFormat="1" ht="20.100000000000001" customHeight="1" x14ac:dyDescent="0.2">
      <c r="A206" s="287">
        <v>9</v>
      </c>
      <c r="B206" s="288" t="s">
        <v>265</v>
      </c>
      <c r="C206" s="288">
        <f>data!AS66</f>
        <v>0</v>
      </c>
      <c r="D206" s="288">
        <f>data!AT66</f>
        <v>0</v>
      </c>
      <c r="E206" s="288">
        <f>data!AU66</f>
        <v>0</v>
      </c>
      <c r="F206" s="288">
        <f>data!AV66</f>
        <v>4974.53</v>
      </c>
      <c r="G206" s="288">
        <f>data!AW66</f>
        <v>0</v>
      </c>
      <c r="H206" s="288">
        <f>data!AX66</f>
        <v>0</v>
      </c>
      <c r="I206" s="288">
        <f>data!AY66</f>
        <v>1156377.79</v>
      </c>
    </row>
    <row r="207" spans="1:9" customFormat="1" ht="20.100000000000001" customHeight="1" x14ac:dyDescent="0.2">
      <c r="A207" s="287">
        <v>10</v>
      </c>
      <c r="B207" s="288" t="s">
        <v>525</v>
      </c>
      <c r="C207" s="288">
        <f>data!AS67</f>
        <v>0</v>
      </c>
      <c r="D207" s="288">
        <f>data!AT67</f>
        <v>0</v>
      </c>
      <c r="E207" s="288">
        <f>data!AU67</f>
        <v>0</v>
      </c>
      <c r="F207" s="288">
        <f>data!AV67</f>
        <v>0</v>
      </c>
      <c r="G207" s="288">
        <f>data!AW67</f>
        <v>0</v>
      </c>
      <c r="H207" s="288">
        <f>data!AX67</f>
        <v>0</v>
      </c>
      <c r="I207" s="288">
        <f>data!AY67</f>
        <v>0</v>
      </c>
    </row>
    <row r="208" spans="1:9" customFormat="1" ht="20.100000000000001" customHeight="1" x14ac:dyDescent="0.2">
      <c r="A208" s="287">
        <v>11</v>
      </c>
      <c r="B208" s="288" t="s">
        <v>526</v>
      </c>
      <c r="C208" s="288">
        <f>data!AS68</f>
        <v>0</v>
      </c>
      <c r="D208" s="288">
        <f>data!AT68</f>
        <v>0</v>
      </c>
      <c r="E208" s="288">
        <f>data!AU68</f>
        <v>0</v>
      </c>
      <c r="F208" s="288">
        <f>data!AV68</f>
        <v>862.68</v>
      </c>
      <c r="G208" s="288">
        <f>data!AW68</f>
        <v>0</v>
      </c>
      <c r="H208" s="288">
        <f>data!AX68</f>
        <v>0</v>
      </c>
      <c r="I208" s="288">
        <f>data!AY68</f>
        <v>12417.39</v>
      </c>
    </row>
    <row r="209" spans="1:9" customFormat="1" ht="20.100000000000001" customHeight="1" x14ac:dyDescent="0.2">
      <c r="A209" s="287">
        <v>12</v>
      </c>
      <c r="B209" s="288" t="s">
        <v>16</v>
      </c>
      <c r="C209" s="288">
        <f>data!AS69</f>
        <v>0</v>
      </c>
      <c r="D209" s="288">
        <f>data!AT69</f>
        <v>0</v>
      </c>
      <c r="E209" s="288">
        <f>data!AU69</f>
        <v>0</v>
      </c>
      <c r="F209" s="288">
        <f>data!AV69</f>
        <v>27682</v>
      </c>
      <c r="G209" s="288">
        <f>data!AW69</f>
        <v>0</v>
      </c>
      <c r="H209" s="288">
        <f>data!AX69</f>
        <v>0</v>
      </c>
      <c r="I209" s="288">
        <f>data!AY69</f>
        <v>249127</v>
      </c>
    </row>
    <row r="210" spans="1:9" customFormat="1" ht="20.100000000000001" customHeight="1" x14ac:dyDescent="0.2">
      <c r="A210" s="287">
        <v>13</v>
      </c>
      <c r="B210" s="288" t="s">
        <v>1008</v>
      </c>
      <c r="C210" s="288">
        <f>data!AS70</f>
        <v>0</v>
      </c>
      <c r="D210" s="288">
        <f>data!AT70</f>
        <v>0</v>
      </c>
      <c r="E210" s="288">
        <f>data!AU70</f>
        <v>0</v>
      </c>
      <c r="F210" s="288">
        <f>data!AV70</f>
        <v>0</v>
      </c>
      <c r="G210" s="288">
        <f>data!AW70</f>
        <v>0</v>
      </c>
      <c r="H210" s="288">
        <f>data!AX70</f>
        <v>0</v>
      </c>
      <c r="I210" s="288">
        <f>data!AY70</f>
        <v>0</v>
      </c>
    </row>
    <row r="211" spans="1:9" customFormat="1" ht="20.100000000000001" customHeight="1" x14ac:dyDescent="0.2">
      <c r="A211" s="287">
        <v>14</v>
      </c>
      <c r="B211" s="288" t="s">
        <v>1009</v>
      </c>
      <c r="C211" s="288">
        <f>data!AS71</f>
        <v>0</v>
      </c>
      <c r="D211" s="288">
        <f>data!AT71</f>
        <v>0</v>
      </c>
      <c r="E211" s="288">
        <f>data!AU71</f>
        <v>0</v>
      </c>
      <c r="F211" s="288">
        <f>data!AV71</f>
        <v>19.579999999999998</v>
      </c>
      <c r="G211" s="288">
        <f>data!AW71</f>
        <v>0</v>
      </c>
      <c r="H211" s="288">
        <f>data!AX71</f>
        <v>0</v>
      </c>
      <c r="I211" s="288">
        <f>data!AY71</f>
        <v>65880.429999999993</v>
      </c>
    </row>
    <row r="212" spans="1:9" customFormat="1" ht="20.100000000000001" customHeight="1" x14ac:dyDescent="0.2">
      <c r="A212" s="287">
        <v>15</v>
      </c>
      <c r="B212" s="288" t="s">
        <v>284</v>
      </c>
      <c r="C212" s="288">
        <f>-data!AS86</f>
        <v>0</v>
      </c>
      <c r="D212" s="288">
        <f>-data!AT86</f>
        <v>0</v>
      </c>
      <c r="E212" s="288">
        <f>-data!AU86</f>
        <v>0</v>
      </c>
      <c r="F212" s="288">
        <f>-data!AV86</f>
        <v>-2594.11</v>
      </c>
      <c r="G212" s="288">
        <f>-data!AW86</f>
        <v>0</v>
      </c>
      <c r="H212" s="288">
        <f>-data!AX86</f>
        <v>0</v>
      </c>
      <c r="I212" s="288">
        <f>-data!AY86</f>
        <v>-1221783.93</v>
      </c>
    </row>
    <row r="213" spans="1:9" customFormat="1" ht="20.100000000000001" customHeight="1" x14ac:dyDescent="0.2">
      <c r="A213" s="287">
        <v>16</v>
      </c>
      <c r="B213" s="296" t="s">
        <v>1010</v>
      </c>
      <c r="C213" s="288">
        <f>data!AS87</f>
        <v>0</v>
      </c>
      <c r="D213" s="288">
        <f>data!AT87</f>
        <v>0</v>
      </c>
      <c r="E213" s="288">
        <f>data!AU87</f>
        <v>0</v>
      </c>
      <c r="F213" s="288">
        <f>data!AV87</f>
        <v>387732.18000000005</v>
      </c>
      <c r="G213" s="288">
        <f>data!AW87</f>
        <v>0</v>
      </c>
      <c r="H213" s="288">
        <f>data!AX87</f>
        <v>0</v>
      </c>
      <c r="I213" s="288">
        <f>data!AY87</f>
        <v>3195907.1300000008</v>
      </c>
    </row>
    <row r="214" spans="1:9" customFormat="1" ht="20.100000000000001" customHeight="1" x14ac:dyDescent="0.2">
      <c r="A214" s="287">
        <v>17</v>
      </c>
      <c r="B214" s="288" t="s">
        <v>286</v>
      </c>
      <c r="C214" s="298"/>
      <c r="D214" s="298"/>
      <c r="E214" s="298"/>
      <c r="F214" s="298"/>
      <c r="G214" s="298"/>
      <c r="H214" s="298"/>
      <c r="I214" s="298"/>
    </row>
    <row r="215" spans="1:9" customFormat="1" ht="20.100000000000001" customHeight="1" x14ac:dyDescent="0.2">
      <c r="A215" s="287">
        <v>18</v>
      </c>
      <c r="B215" s="288" t="s">
        <v>1011</v>
      </c>
      <c r="C215" s="296">
        <f>+data!M712</f>
        <v>0</v>
      </c>
      <c r="D215" s="296">
        <f>+data!M713</f>
        <v>0</v>
      </c>
      <c r="E215" s="296">
        <f>+data!M714</f>
        <v>0</v>
      </c>
      <c r="F215" s="296">
        <f>+data!M715</f>
        <v>135514</v>
      </c>
      <c r="G215" s="302"/>
      <c r="H215" s="288"/>
      <c r="I215" s="288"/>
    </row>
    <row r="216" spans="1:9" customFormat="1" ht="20.100000000000001" customHeight="1" x14ac:dyDescent="0.2">
      <c r="A216" s="287">
        <v>19</v>
      </c>
      <c r="B216" s="296" t="s">
        <v>1012</v>
      </c>
      <c r="C216" s="288">
        <f>data!AS89</f>
        <v>0</v>
      </c>
      <c r="D216" s="288">
        <f>data!AT89</f>
        <v>0</v>
      </c>
      <c r="E216" s="288">
        <f>data!AU89</f>
        <v>0</v>
      </c>
      <c r="F216" s="288">
        <f>data!AV89</f>
        <v>577</v>
      </c>
      <c r="G216" s="303" t="str">
        <f>IF(data!AW89&gt;0,data!AW89,"")</f>
        <v>x</v>
      </c>
      <c r="H216" s="303" t="str">
        <f>IF(data!AX89&gt;0,data!AX89,"")</f>
        <v>x</v>
      </c>
      <c r="I216" s="303" t="str">
        <f>IF(data!AY89&gt;0,data!AY89,"")</f>
        <v>x</v>
      </c>
    </row>
    <row r="217" spans="1:9" customFormat="1" ht="20.100000000000001" customHeight="1" x14ac:dyDescent="0.2">
      <c r="A217" s="287">
        <v>20</v>
      </c>
      <c r="B217" s="296" t="s">
        <v>1013</v>
      </c>
      <c r="C217" s="288">
        <f>data!AS90</f>
        <v>0</v>
      </c>
      <c r="D217" s="288">
        <f>data!AT90</f>
        <v>0</v>
      </c>
      <c r="E217" s="288">
        <f>data!AU90</f>
        <v>0</v>
      </c>
      <c r="F217" s="288">
        <f>data!AV90</f>
        <v>2624445</v>
      </c>
      <c r="G217" s="303" t="str">
        <f>IF(data!AW90&gt;0,data!AW90,"")</f>
        <v>x</v>
      </c>
      <c r="H217" s="303" t="str">
        <f>IF(data!AX90&gt;0,data!AX90,"")</f>
        <v>x</v>
      </c>
      <c r="I217" s="303" t="str">
        <f>IF(data!AY90&gt;0,data!AY90,"")</f>
        <v>x</v>
      </c>
    </row>
    <row r="218" spans="1:9" customFormat="1" ht="20.100000000000001" customHeight="1" x14ac:dyDescent="0.2">
      <c r="A218" s="287">
        <v>21</v>
      </c>
      <c r="B218" s="296" t="s">
        <v>1014</v>
      </c>
      <c r="C218" s="288">
        <f>data!AS91</f>
        <v>0</v>
      </c>
      <c r="D218" s="288">
        <f>data!AT91</f>
        <v>0</v>
      </c>
      <c r="E218" s="288">
        <f>data!AU91</f>
        <v>0</v>
      </c>
      <c r="F218" s="288">
        <f>data!AV91</f>
        <v>2625022</v>
      </c>
      <c r="G218" s="303" t="str">
        <f>IF(data!AW91&gt;0,data!AW91,"")</f>
        <v>x</v>
      </c>
      <c r="H218" s="303" t="str">
        <f>IF(data!AX91&gt;0,data!AX91,"")</f>
        <v>x</v>
      </c>
      <c r="I218" s="303" t="str">
        <f>IF(data!AY91&gt;0,data!AY91,"")</f>
        <v>x</v>
      </c>
    </row>
    <row r="219" spans="1:9" customFormat="1" ht="20.100000000000001" customHeight="1" x14ac:dyDescent="0.2">
      <c r="A219" s="287" t="s">
        <v>1015</v>
      </c>
      <c r="B219" s="288"/>
      <c r="C219" s="298"/>
      <c r="D219" s="298"/>
      <c r="E219" s="298"/>
      <c r="F219" s="298"/>
      <c r="G219" s="298"/>
      <c r="H219" s="298"/>
      <c r="I219" s="298"/>
    </row>
    <row r="220" spans="1:9" customFormat="1" ht="20.100000000000001" customHeight="1" x14ac:dyDescent="0.2">
      <c r="A220" s="287">
        <v>22</v>
      </c>
      <c r="B220" s="288" t="s">
        <v>1016</v>
      </c>
      <c r="C220" s="288">
        <f>data!AS92</f>
        <v>0</v>
      </c>
      <c r="D220" s="288">
        <f>data!AT92</f>
        <v>0</v>
      </c>
      <c r="E220" s="288">
        <f>data!AU92</f>
        <v>0</v>
      </c>
      <c r="F220" s="288">
        <f>data!AV92</f>
        <v>275</v>
      </c>
      <c r="G220" s="288">
        <f>data!AW92</f>
        <v>0</v>
      </c>
      <c r="H220" s="288">
        <f>data!AX92</f>
        <v>0</v>
      </c>
      <c r="I220" s="288">
        <f>data!AY92</f>
        <v>12438</v>
      </c>
    </row>
    <row r="221" spans="1:9" customFormat="1" ht="20.100000000000001" customHeight="1" x14ac:dyDescent="0.2">
      <c r="A221" s="287">
        <v>23</v>
      </c>
      <c r="B221" s="288" t="s">
        <v>1017</v>
      </c>
      <c r="C221" s="288">
        <f>data!AS93</f>
        <v>0</v>
      </c>
      <c r="D221" s="288">
        <f>data!AT93</f>
        <v>0</v>
      </c>
      <c r="E221" s="288">
        <f>data!AU93</f>
        <v>0</v>
      </c>
      <c r="F221" s="288">
        <f>data!AV93</f>
        <v>0</v>
      </c>
      <c r="G221" s="288">
        <f>data!AW93</f>
        <v>0</v>
      </c>
      <c r="H221" s="303" t="str">
        <f>IF(data!AX93&gt;0,data!AX93,"")</f>
        <v>x</v>
      </c>
      <c r="I221" s="303" t="str">
        <f>IF(data!AY93&gt;0,data!AY93,"")</f>
        <v>x</v>
      </c>
    </row>
    <row r="222" spans="1:9" customFormat="1" ht="20.100000000000001" customHeight="1" x14ac:dyDescent="0.2">
      <c r="A222" s="287">
        <v>24</v>
      </c>
      <c r="B222" s="288" t="s">
        <v>1018</v>
      </c>
      <c r="C222" s="288">
        <f>data!AS94</f>
        <v>0</v>
      </c>
      <c r="D222" s="288">
        <f>data!AT94</f>
        <v>0</v>
      </c>
      <c r="E222" s="288">
        <f>data!AU94</f>
        <v>0</v>
      </c>
      <c r="F222" s="288">
        <f>data!AV94</f>
        <v>93.80446912326309</v>
      </c>
      <c r="G222" s="288">
        <f>data!AW94</f>
        <v>0</v>
      </c>
      <c r="H222" s="303" t="str">
        <f>IF(data!AX94&gt;0,data!AX94,"")</f>
        <v>x</v>
      </c>
      <c r="I222" s="303" t="str">
        <f>IF(data!AY94&gt;0,data!AY94,"")</f>
        <v>x</v>
      </c>
    </row>
    <row r="223" spans="1:9" customFormat="1" ht="20.100000000000001" customHeight="1" x14ac:dyDescent="0.2">
      <c r="A223" s="287">
        <v>25</v>
      </c>
      <c r="B223" s="288" t="s">
        <v>1019</v>
      </c>
      <c r="C223" s="288">
        <f>data!AS95</f>
        <v>0</v>
      </c>
      <c r="D223" s="288">
        <f>data!AT95</f>
        <v>0</v>
      </c>
      <c r="E223" s="288">
        <f>data!AU95</f>
        <v>0</v>
      </c>
      <c r="F223" s="288">
        <f>data!AV95</f>
        <v>0</v>
      </c>
      <c r="G223" s="288">
        <f>data!AW95</f>
        <v>0</v>
      </c>
      <c r="H223" s="303" t="str">
        <f>IF(data!AX95&gt;0,data!AX95,"")</f>
        <v>x</v>
      </c>
      <c r="I223" s="303" t="str">
        <f>IF(data!AY95&gt;0,data!AY95,"")</f>
        <v>x</v>
      </c>
    </row>
    <row r="224" spans="1:9" customFormat="1" ht="20.100000000000001" customHeight="1" x14ac:dyDescent="0.2">
      <c r="A224" s="287">
        <v>26</v>
      </c>
      <c r="B224" s="288" t="s">
        <v>294</v>
      </c>
      <c r="C224" s="295">
        <f>data!AS96</f>
        <v>0</v>
      </c>
      <c r="D224" s="295">
        <f>data!AT96</f>
        <v>0</v>
      </c>
      <c r="E224" s="295">
        <f>data!AU96</f>
        <v>0</v>
      </c>
      <c r="F224" s="295">
        <f>data!AV96</f>
        <v>0</v>
      </c>
      <c r="G224" s="303" t="str">
        <f>IF(data!AW96&gt;0,data!AW96,"")</f>
        <v>x</v>
      </c>
      <c r="H224" s="303" t="str">
        <f>IF(data!AX96&gt;0,data!AX96,"")</f>
        <v>x</v>
      </c>
      <c r="I224" s="303" t="str">
        <f>IF(data!AY96&gt;0,data!AY96,"")</f>
        <v>x</v>
      </c>
    </row>
    <row r="225" spans="1:9" customFormat="1" ht="20.100000000000001" customHeight="1" x14ac:dyDescent="0.2">
      <c r="A225" s="281" t="s">
        <v>1001</v>
      </c>
      <c r="B225" s="282"/>
      <c r="C225" s="282"/>
      <c r="D225" s="282"/>
      <c r="E225" s="282"/>
      <c r="F225" s="282"/>
      <c r="G225" s="282"/>
      <c r="H225" s="282"/>
      <c r="I225" s="281"/>
    </row>
    <row r="226" spans="1:9" customFormat="1" ht="20.100000000000001" customHeight="1" x14ac:dyDescent="0.2">
      <c r="D226" s="283"/>
      <c r="I226" s="284" t="s">
        <v>1042</v>
      </c>
    </row>
    <row r="227" spans="1:9" customFormat="1" ht="20.100000000000001" customHeight="1" x14ac:dyDescent="0.2">
      <c r="A227" s="283"/>
    </row>
    <row r="228" spans="1:9" customFormat="1" ht="20.100000000000001" customHeight="1" x14ac:dyDescent="0.2">
      <c r="A228" s="285" t="str">
        <f>"Hospital: "&amp;data!C100</f>
        <v>Hospital: PeaceHealth St John Medical Center</v>
      </c>
      <c r="G228" s="286"/>
      <c r="H228" s="285" t="str">
        <f>"FYE: "&amp;data!C98</f>
        <v>FYE: 06/30/2024</v>
      </c>
    </row>
    <row r="229" spans="1:9" customFormat="1" ht="20.100000000000001" customHeight="1" x14ac:dyDescent="0.2">
      <c r="A229" s="287">
        <v>1</v>
      </c>
      <c r="B229" s="288" t="s">
        <v>236</v>
      </c>
      <c r="C229" s="290" t="s">
        <v>85</v>
      </c>
      <c r="D229" s="290" t="s">
        <v>86</v>
      </c>
      <c r="E229" s="290" t="s">
        <v>87</v>
      </c>
      <c r="F229" s="290" t="s">
        <v>88</v>
      </c>
      <c r="G229" s="290" t="s">
        <v>89</v>
      </c>
      <c r="H229" s="290" t="s">
        <v>90</v>
      </c>
      <c r="I229" s="290" t="s">
        <v>91</v>
      </c>
    </row>
    <row r="230" spans="1:9" customFormat="1" ht="20.100000000000001" customHeight="1" x14ac:dyDescent="0.2">
      <c r="A230" s="291">
        <v>2</v>
      </c>
      <c r="B230" s="292" t="s">
        <v>1003</v>
      </c>
      <c r="C230" s="294"/>
      <c r="D230" s="294" t="s">
        <v>164</v>
      </c>
      <c r="E230" s="294" t="s">
        <v>165</v>
      </c>
      <c r="F230" s="294" t="s">
        <v>134</v>
      </c>
      <c r="G230" s="294"/>
      <c r="H230" s="294"/>
      <c r="I230" s="294"/>
    </row>
    <row r="231" spans="1:9" customFormat="1" ht="20.100000000000001" customHeight="1" x14ac:dyDescent="0.2">
      <c r="A231" s="291"/>
      <c r="B231" s="292"/>
      <c r="C231" s="294" t="s">
        <v>163</v>
      </c>
      <c r="D231" s="294" t="s">
        <v>216</v>
      </c>
      <c r="E231" s="294" t="s">
        <v>1043</v>
      </c>
      <c r="F231" s="294" t="s">
        <v>1044</v>
      </c>
      <c r="G231" s="294" t="s">
        <v>166</v>
      </c>
      <c r="H231" s="294" t="s">
        <v>167</v>
      </c>
      <c r="I231" s="294" t="s">
        <v>168</v>
      </c>
    </row>
    <row r="232" spans="1:9" customFormat="1" ht="20.100000000000001" customHeight="1" x14ac:dyDescent="0.2">
      <c r="A232" s="287">
        <v>3</v>
      </c>
      <c r="B232" s="288" t="s">
        <v>1007</v>
      </c>
      <c r="C232" s="290" t="s">
        <v>1045</v>
      </c>
      <c r="D232" s="290" t="s">
        <v>1046</v>
      </c>
      <c r="E232" s="300"/>
      <c r="F232" s="300"/>
      <c r="G232" s="300"/>
      <c r="H232" s="290" t="s">
        <v>260</v>
      </c>
      <c r="I232" s="300"/>
    </row>
    <row r="233" spans="1:9" customFormat="1" ht="20.100000000000001" customHeight="1" x14ac:dyDescent="0.2">
      <c r="A233" s="287">
        <v>4</v>
      </c>
      <c r="B233" s="288" t="s">
        <v>261</v>
      </c>
      <c r="C233" s="288">
        <f>data!AZ61</f>
        <v>0</v>
      </c>
      <c r="D233" s="288">
        <f>data!BA61</f>
        <v>0</v>
      </c>
      <c r="E233" s="300"/>
      <c r="F233" s="300"/>
      <c r="G233" s="300"/>
      <c r="H233" s="288">
        <f>data!BE61</f>
        <v>588172</v>
      </c>
      <c r="I233" s="300"/>
    </row>
    <row r="234" spans="1:9" customFormat="1" ht="20.100000000000001" customHeight="1" x14ac:dyDescent="0.2">
      <c r="A234" s="287">
        <v>5</v>
      </c>
      <c r="B234" s="288" t="s">
        <v>262</v>
      </c>
      <c r="C234" s="295">
        <f>data!AZ62</f>
        <v>0</v>
      </c>
      <c r="D234" s="295">
        <f>data!BA62</f>
        <v>0</v>
      </c>
      <c r="E234" s="295">
        <f>data!BB62</f>
        <v>24.182750403646697</v>
      </c>
      <c r="F234" s="295">
        <f>data!BC62</f>
        <v>5.6537719186234385</v>
      </c>
      <c r="G234" s="295">
        <f>data!BD62</f>
        <v>0</v>
      </c>
      <c r="H234" s="295">
        <f>data!BE62</f>
        <v>34.271948842241393</v>
      </c>
      <c r="I234" s="295">
        <f>data!BF62</f>
        <v>49.872423527579357</v>
      </c>
    </row>
    <row r="235" spans="1:9" customFormat="1" ht="20.100000000000001" customHeight="1" x14ac:dyDescent="0.2">
      <c r="A235" s="287">
        <v>6</v>
      </c>
      <c r="B235" s="288" t="s">
        <v>263</v>
      </c>
      <c r="C235" s="288">
        <f>data!AZ63</f>
        <v>0</v>
      </c>
      <c r="D235" s="288">
        <f>data!BA63</f>
        <v>0</v>
      </c>
      <c r="E235" s="288">
        <f>data!BB63</f>
        <v>2768759.97</v>
      </c>
      <c r="F235" s="288">
        <f>data!BC63</f>
        <v>317164.64</v>
      </c>
      <c r="G235" s="288">
        <f>data!BD63</f>
        <v>0</v>
      </c>
      <c r="H235" s="288">
        <f>data!BE63</f>
        <v>2477902.5699999998</v>
      </c>
      <c r="I235" s="288">
        <f>data!BF63</f>
        <v>2568075.15</v>
      </c>
    </row>
    <row r="236" spans="1:9" customFormat="1" ht="20.100000000000001" customHeight="1" x14ac:dyDescent="0.2">
      <c r="A236" s="287">
        <v>7</v>
      </c>
      <c r="B236" s="288" t="s">
        <v>11</v>
      </c>
      <c r="C236" s="288">
        <f>data!AZ64</f>
        <v>0</v>
      </c>
      <c r="D236" s="288">
        <f>data!BA64</f>
        <v>0</v>
      </c>
      <c r="E236" s="288">
        <f>data!BB64</f>
        <v>750394</v>
      </c>
      <c r="F236" s="288">
        <f>data!BC64</f>
        <v>157706</v>
      </c>
      <c r="G236" s="288">
        <f>data!BD64</f>
        <v>0</v>
      </c>
      <c r="H236" s="288">
        <f>data!BE64</f>
        <v>829045</v>
      </c>
      <c r="I236" s="288">
        <f>data!BF64</f>
        <v>1066598</v>
      </c>
    </row>
    <row r="237" spans="1:9" customFormat="1" ht="20.100000000000001" customHeight="1" x14ac:dyDescent="0.2">
      <c r="A237" s="287">
        <v>8</v>
      </c>
      <c r="B237" s="288" t="s">
        <v>264</v>
      </c>
      <c r="C237" s="288">
        <f>data!AZ65</f>
        <v>0</v>
      </c>
      <c r="D237" s="288">
        <f>data!BA65</f>
        <v>0</v>
      </c>
      <c r="E237" s="288">
        <f>data!BB65</f>
        <v>250900</v>
      </c>
      <c r="F237" s="288">
        <f>data!BC65</f>
        <v>0</v>
      </c>
      <c r="G237" s="288">
        <f>data!BD65</f>
        <v>0</v>
      </c>
      <c r="H237" s="288">
        <f>data!BE65</f>
        <v>0</v>
      </c>
      <c r="I237" s="288">
        <f>data!BF65</f>
        <v>0</v>
      </c>
    </row>
    <row r="238" spans="1:9" customFormat="1" ht="20.100000000000001" customHeight="1" x14ac:dyDescent="0.2">
      <c r="A238" s="287">
        <v>9</v>
      </c>
      <c r="B238" s="288" t="s">
        <v>265</v>
      </c>
      <c r="C238" s="288">
        <f>data!AZ66</f>
        <v>0</v>
      </c>
      <c r="D238" s="288">
        <f>data!BA66</f>
        <v>0</v>
      </c>
      <c r="E238" s="288">
        <f>data!BB66</f>
        <v>2724.43</v>
      </c>
      <c r="F238" s="288">
        <f>data!BC66</f>
        <v>0</v>
      </c>
      <c r="G238" s="288">
        <f>data!BD66</f>
        <v>0</v>
      </c>
      <c r="H238" s="288">
        <f>data!BE66</f>
        <v>726993.2</v>
      </c>
      <c r="I238" s="288">
        <f>data!BF66</f>
        <v>400527.92</v>
      </c>
    </row>
    <row r="239" spans="1:9" customFormat="1" ht="20.100000000000001" customHeight="1" x14ac:dyDescent="0.2">
      <c r="A239" s="287">
        <v>10</v>
      </c>
      <c r="B239" s="288" t="s">
        <v>525</v>
      </c>
      <c r="C239" s="288">
        <f>data!AZ67</f>
        <v>0</v>
      </c>
      <c r="D239" s="288">
        <f>data!BA67</f>
        <v>0</v>
      </c>
      <c r="E239" s="288">
        <f>data!BB67</f>
        <v>0</v>
      </c>
      <c r="F239" s="288">
        <f>data!BC67</f>
        <v>0</v>
      </c>
      <c r="G239" s="288">
        <f>data!BD67</f>
        <v>0</v>
      </c>
      <c r="H239" s="288">
        <f>data!BE67</f>
        <v>2774877.92</v>
      </c>
      <c r="I239" s="288">
        <f>data!BF67</f>
        <v>326912.26</v>
      </c>
    </row>
    <row r="240" spans="1:9" customFormat="1" ht="20.100000000000001" customHeight="1" x14ac:dyDescent="0.2">
      <c r="A240" s="287">
        <v>11</v>
      </c>
      <c r="B240" s="288" t="s">
        <v>526</v>
      </c>
      <c r="C240" s="288">
        <f>data!AZ68</f>
        <v>0</v>
      </c>
      <c r="D240" s="288">
        <f>data!BA68</f>
        <v>0</v>
      </c>
      <c r="E240" s="288">
        <f>data!BB68</f>
        <v>425999.86</v>
      </c>
      <c r="F240" s="288">
        <f>data!BC68</f>
        <v>0</v>
      </c>
      <c r="G240" s="288">
        <f>data!BD68</f>
        <v>0</v>
      </c>
      <c r="H240" s="288">
        <f>data!BE68</f>
        <v>3999585.83</v>
      </c>
      <c r="I240" s="288">
        <f>data!BF68</f>
        <v>336141.25</v>
      </c>
    </row>
    <row r="241" spans="1:9" customFormat="1" ht="20.100000000000001" customHeight="1" x14ac:dyDescent="0.2">
      <c r="A241" s="287">
        <v>12</v>
      </c>
      <c r="B241" s="288" t="s">
        <v>16</v>
      </c>
      <c r="C241" s="288">
        <f>data!AZ69</f>
        <v>0</v>
      </c>
      <c r="D241" s="288">
        <f>data!BA69</f>
        <v>0</v>
      </c>
      <c r="E241" s="288">
        <f>data!BB69</f>
        <v>17547</v>
      </c>
      <c r="F241" s="288">
        <f>data!BC69</f>
        <v>10878</v>
      </c>
      <c r="G241" s="288">
        <f>data!BD69</f>
        <v>0</v>
      </c>
      <c r="H241" s="288">
        <f>data!BE69</f>
        <v>2703908</v>
      </c>
      <c r="I241" s="288">
        <f>data!BF69</f>
        <v>53368</v>
      </c>
    </row>
    <row r="242" spans="1:9" customFormat="1" ht="20.100000000000001" customHeight="1" x14ac:dyDescent="0.2">
      <c r="A242" s="287">
        <v>13</v>
      </c>
      <c r="B242" s="288" t="s">
        <v>1008</v>
      </c>
      <c r="C242" s="288">
        <f>data!AZ70</f>
        <v>0</v>
      </c>
      <c r="D242" s="288">
        <f>data!BA70</f>
        <v>0</v>
      </c>
      <c r="E242" s="288">
        <f>data!BB70</f>
        <v>0</v>
      </c>
      <c r="F242" s="288">
        <f>data!BC70</f>
        <v>0</v>
      </c>
      <c r="G242" s="288">
        <f>data!BD70</f>
        <v>0</v>
      </c>
      <c r="H242" s="288">
        <f>data!BE70</f>
        <v>367735.43</v>
      </c>
      <c r="I242" s="288">
        <f>data!BF70</f>
        <v>139.44</v>
      </c>
    </row>
    <row r="243" spans="1:9" customFormat="1" ht="20.100000000000001" customHeight="1" x14ac:dyDescent="0.2">
      <c r="A243" s="287">
        <v>14</v>
      </c>
      <c r="B243" s="288" t="s">
        <v>1009</v>
      </c>
      <c r="C243" s="288">
        <f>data!AZ71</f>
        <v>0</v>
      </c>
      <c r="D243" s="288">
        <f>data!BA71</f>
        <v>0</v>
      </c>
      <c r="E243" s="288">
        <f>data!BB71</f>
        <v>78244.349999999991</v>
      </c>
      <c r="F243" s="288">
        <f>data!BC71</f>
        <v>0</v>
      </c>
      <c r="G243" s="288">
        <f>data!BD71</f>
        <v>0</v>
      </c>
      <c r="H243" s="288">
        <f>data!BE71</f>
        <v>2512892.0099999993</v>
      </c>
      <c r="I243" s="288">
        <f>data!BF71</f>
        <v>622319.62</v>
      </c>
    </row>
    <row r="244" spans="1:9" customFormat="1" ht="20.100000000000001" customHeight="1" x14ac:dyDescent="0.2">
      <c r="A244" s="287">
        <v>15</v>
      </c>
      <c r="B244" s="288" t="s">
        <v>284</v>
      </c>
      <c r="C244" s="288">
        <f>-data!AZ86</f>
        <v>0</v>
      </c>
      <c r="D244" s="288">
        <f>-data!BA86</f>
        <v>0</v>
      </c>
      <c r="E244" s="288">
        <f>-data!BB86</f>
        <v>0</v>
      </c>
      <c r="F244" s="288">
        <f>-data!BC86</f>
        <v>0</v>
      </c>
      <c r="G244" s="288">
        <f>-data!BD86</f>
        <v>0</v>
      </c>
      <c r="H244" s="288">
        <f>-data!BE86</f>
        <v>-295445.83</v>
      </c>
      <c r="I244" s="288">
        <f>-data!BF86</f>
        <v>-663</v>
      </c>
    </row>
    <row r="245" spans="1:9" customFormat="1" ht="20.100000000000001" customHeight="1" x14ac:dyDescent="0.2">
      <c r="A245" s="287">
        <v>16</v>
      </c>
      <c r="B245" s="296" t="s">
        <v>1010</v>
      </c>
      <c r="C245" s="288">
        <f>data!AZ87</f>
        <v>0</v>
      </c>
      <c r="D245" s="288">
        <f>data!BA87</f>
        <v>0</v>
      </c>
      <c r="E245" s="288">
        <f>data!BB87</f>
        <v>4294569.6100000003</v>
      </c>
      <c r="F245" s="288">
        <f>data!BC87</f>
        <v>485748.64</v>
      </c>
      <c r="G245" s="288">
        <f>data!BD87</f>
        <v>0</v>
      </c>
      <c r="H245" s="288">
        <f>data!BE87</f>
        <v>16097494.129999999</v>
      </c>
      <c r="I245" s="288">
        <f>data!BF87</f>
        <v>5373418.6400000006</v>
      </c>
    </row>
    <row r="246" spans="1:9" customFormat="1" ht="20.100000000000001" customHeight="1" x14ac:dyDescent="0.2">
      <c r="A246" s="287">
        <v>17</v>
      </c>
      <c r="B246" s="288" t="s">
        <v>286</v>
      </c>
      <c r="C246" s="298"/>
      <c r="D246" s="298"/>
      <c r="E246" s="298"/>
      <c r="F246" s="298"/>
      <c r="G246" s="298"/>
      <c r="H246" s="298"/>
      <c r="I246" s="298"/>
    </row>
    <row r="247" spans="1:9" customFormat="1" ht="20.100000000000001" customHeight="1" x14ac:dyDescent="0.2">
      <c r="A247" s="287">
        <v>18</v>
      </c>
      <c r="B247" s="288" t="s">
        <v>1011</v>
      </c>
      <c r="C247" s="288"/>
      <c r="D247" s="288"/>
      <c r="E247" s="288"/>
      <c r="F247" s="288"/>
      <c r="G247" s="288"/>
      <c r="H247" s="288"/>
      <c r="I247" s="288"/>
    </row>
    <row r="248" spans="1:9" customFormat="1" ht="20.100000000000001" customHeight="1" x14ac:dyDescent="0.2">
      <c r="A248" s="287">
        <v>19</v>
      </c>
      <c r="B248" s="296" t="s">
        <v>1012</v>
      </c>
      <c r="C248" s="303" t="str">
        <f>IF(data!AZ89&gt;0,data!AZ89,"")</f>
        <v>x</v>
      </c>
      <c r="D248" s="303" t="str">
        <f>IF(data!BA89&gt;0,data!BA89,"")</f>
        <v>x</v>
      </c>
      <c r="E248" s="303" t="str">
        <f>IF(data!BB89&gt;0,data!BB89,"")</f>
        <v>x</v>
      </c>
      <c r="F248" s="303" t="str">
        <f>IF(data!BC89&gt;0,data!BC89,"")</f>
        <v>x</v>
      </c>
      <c r="G248" s="303" t="str">
        <f>IF(data!BD89&gt;0,data!BD89,"")</f>
        <v>x</v>
      </c>
      <c r="H248" s="303" t="str">
        <f>IF(data!BE89&gt;0,data!BE89,"")</f>
        <v>x</v>
      </c>
      <c r="I248" s="303" t="str">
        <f>IF(data!BF89&gt;0,data!BF89,"")</f>
        <v>x</v>
      </c>
    </row>
    <row r="249" spans="1:9" customFormat="1" ht="20.100000000000001" customHeight="1" x14ac:dyDescent="0.2">
      <c r="A249" s="287">
        <v>20</v>
      </c>
      <c r="B249" s="296" t="s">
        <v>1013</v>
      </c>
      <c r="C249" s="303" t="str">
        <f>IF(data!AZ90&gt;0,data!AZ90,"")</f>
        <v>x</v>
      </c>
      <c r="D249" s="303" t="str">
        <f>IF(data!BA90&gt;0,data!BA90,"")</f>
        <v>x</v>
      </c>
      <c r="E249" s="303" t="str">
        <f>IF(data!BB90&gt;0,data!BB90,"")</f>
        <v>x</v>
      </c>
      <c r="F249" s="303" t="str">
        <f>IF(data!BC90&gt;0,data!BC90,"")</f>
        <v>x</v>
      </c>
      <c r="G249" s="303" t="str">
        <f>IF(data!BD90&gt;0,data!BD90,"")</f>
        <v>x</v>
      </c>
      <c r="H249" s="303" t="str">
        <f>IF(data!BE90&gt;0,data!BE90,"")</f>
        <v>x</v>
      </c>
      <c r="I249" s="303" t="str">
        <f>IF(data!BF90&gt;0,data!BF90,"")</f>
        <v>x</v>
      </c>
    </row>
    <row r="250" spans="1:9" customFormat="1" ht="20.100000000000001" customHeight="1" x14ac:dyDescent="0.2">
      <c r="A250" s="287">
        <v>21</v>
      </c>
      <c r="B250" s="296" t="s">
        <v>1014</v>
      </c>
      <c r="C250" s="303" t="str">
        <f>IF(data!AZ91&gt;0,data!AZ91,"")</f>
        <v>x</v>
      </c>
      <c r="D250" s="303" t="str">
        <f>IF(data!BA91&gt;0,data!BA91,"")</f>
        <v>x</v>
      </c>
      <c r="E250" s="303" t="str">
        <f>IF(data!BB91&gt;0,data!BB91,"")</f>
        <v>x</v>
      </c>
      <c r="F250" s="303" t="str">
        <f>IF(data!BC91&gt;0,data!BC91,"")</f>
        <v>x</v>
      </c>
      <c r="G250" s="303" t="str">
        <f>IF(data!BD91&gt;0,data!BD91,"")</f>
        <v>x</v>
      </c>
      <c r="H250" s="303" t="str">
        <f>IF(data!BE91&gt;0,data!BE91,"")</f>
        <v>x</v>
      </c>
      <c r="I250" s="303" t="str">
        <f>IF(data!BF91&gt;0,data!BF91,"")</f>
        <v>x</v>
      </c>
    </row>
    <row r="251" spans="1:9" customFormat="1" ht="20.100000000000001" customHeight="1" x14ac:dyDescent="0.2">
      <c r="A251" s="287" t="s">
        <v>1015</v>
      </c>
      <c r="B251" s="288"/>
      <c r="C251" s="298"/>
      <c r="D251" s="298"/>
      <c r="E251" s="298"/>
      <c r="F251" s="298"/>
      <c r="G251" s="298"/>
      <c r="H251" s="298"/>
      <c r="I251" s="298"/>
    </row>
    <row r="252" spans="1:9" customFormat="1" ht="20.100000000000001" customHeight="1" x14ac:dyDescent="0.2">
      <c r="A252" s="287">
        <v>22</v>
      </c>
      <c r="B252" s="288" t="s">
        <v>1016</v>
      </c>
      <c r="C252" s="304">
        <f>data!AZ92</f>
        <v>0</v>
      </c>
      <c r="D252" s="304">
        <f>data!BA92</f>
        <v>0</v>
      </c>
      <c r="E252" s="304">
        <f>data!BB92</f>
        <v>1374</v>
      </c>
      <c r="F252" s="304">
        <f>data!BC92</f>
        <v>0</v>
      </c>
      <c r="G252" s="304">
        <f>data!BD92</f>
        <v>0</v>
      </c>
      <c r="H252" s="304">
        <f>data!BE92</f>
        <v>194799.94</v>
      </c>
      <c r="I252" s="304">
        <f>data!BF92</f>
        <v>3087</v>
      </c>
    </row>
    <row r="253" spans="1:9" customFormat="1" ht="20.100000000000001" customHeight="1" x14ac:dyDescent="0.2">
      <c r="A253" s="287">
        <v>23</v>
      </c>
      <c r="B253" s="288" t="s">
        <v>1017</v>
      </c>
      <c r="C253" s="304">
        <f>data!AZ93</f>
        <v>0</v>
      </c>
      <c r="D253" s="304">
        <f>data!BA93</f>
        <v>0</v>
      </c>
      <c r="E253" s="304">
        <f>data!BB93</f>
        <v>0</v>
      </c>
      <c r="F253" s="304">
        <f>data!BC93</f>
        <v>0</v>
      </c>
      <c r="G253" s="303" t="str">
        <f>IF(data!BD93&gt;0,data!BD93,"")</f>
        <v>x</v>
      </c>
      <c r="H253" s="303" t="str">
        <f>IF(data!BE93&gt;0,data!BE93,"")</f>
        <v>x</v>
      </c>
      <c r="I253" s="304">
        <f>data!BF93</f>
        <v>0</v>
      </c>
    </row>
    <row r="254" spans="1:9" customFormat="1" ht="20.100000000000001" customHeight="1" x14ac:dyDescent="0.2">
      <c r="A254" s="287">
        <v>24</v>
      </c>
      <c r="B254" s="288" t="s">
        <v>1018</v>
      </c>
      <c r="C254" s="303" t="str">
        <f>IF(data!AZ94&gt;0,data!AZ94,"")</f>
        <v>x</v>
      </c>
      <c r="D254" s="304">
        <f>data!BA94</f>
        <v>0</v>
      </c>
      <c r="E254" s="304">
        <f>data!BB94</f>
        <v>468.68123845586729</v>
      </c>
      <c r="F254" s="304">
        <f>data!BC94</f>
        <v>0</v>
      </c>
      <c r="G254" s="303" t="str">
        <f>IF(data!BD94&gt;0,data!BD94,"")</f>
        <v>x</v>
      </c>
      <c r="H254" s="303" t="str">
        <f>IF(data!BE94&gt;0,data!BE94,"")</f>
        <v>x</v>
      </c>
      <c r="I254" s="303" t="str">
        <f>IF(data!BF94&gt;0,data!BF94,"")</f>
        <v>x</v>
      </c>
    </row>
    <row r="255" spans="1:9" customFormat="1" ht="20.100000000000001" customHeight="1" x14ac:dyDescent="0.2">
      <c r="A255" s="287">
        <v>25</v>
      </c>
      <c r="B255" s="288" t="s">
        <v>1019</v>
      </c>
      <c r="C255" s="303" t="str">
        <f>IF(data!AZ95&gt;0,data!AZ95,"")</f>
        <v>x</v>
      </c>
      <c r="D255" s="303" t="str">
        <f>IF(data!BA95&gt;0,data!BA95,"")</f>
        <v>x</v>
      </c>
      <c r="E255" s="304">
        <f>data!BB95</f>
        <v>0</v>
      </c>
      <c r="F255" s="304">
        <f>data!BC95</f>
        <v>0</v>
      </c>
      <c r="G255" s="303" t="str">
        <f>IF(data!BD95&gt;0,data!BD95,"")</f>
        <v>x</v>
      </c>
      <c r="H255" s="303" t="str">
        <f>IF(data!BE95&gt;0,data!BE95,"")</f>
        <v>x</v>
      </c>
      <c r="I255" s="303" t="str">
        <f>IF(data!BF95&gt;0,data!BF95,"")</f>
        <v>x</v>
      </c>
    </row>
    <row r="256" spans="1:9" customFormat="1" ht="20.100000000000001" customHeight="1" x14ac:dyDescent="0.2">
      <c r="A256" s="287">
        <v>26</v>
      </c>
      <c r="B256" s="288" t="s">
        <v>294</v>
      </c>
      <c r="C256" s="303" t="str">
        <f>IF(data!AZ96&gt;0,data!AZ96,"")</f>
        <v>x</v>
      </c>
      <c r="D256" s="303" t="str">
        <f>IF(data!BA96&gt;0,data!BA96,"")</f>
        <v>x</v>
      </c>
      <c r="E256" s="303" t="str">
        <f>IF(data!BB96&gt;0,data!BB96,"")</f>
        <v>x</v>
      </c>
      <c r="F256" s="303" t="str">
        <f>IF(data!BC96&gt;0,data!BC96,"")</f>
        <v>x</v>
      </c>
      <c r="G256" s="303" t="str">
        <f>IF(data!BD96&gt;0,data!BD96,"")</f>
        <v>x</v>
      </c>
      <c r="H256" s="303" t="str">
        <f>IF(data!BE96&gt;0,data!BE96,"")</f>
        <v>x</v>
      </c>
      <c r="I256" s="303" t="str">
        <f>IF(data!BF96&gt;0,data!BF96,"")</f>
        <v>x</v>
      </c>
    </row>
    <row r="257" spans="1:9" customFormat="1" ht="20.100000000000001" customHeight="1" x14ac:dyDescent="0.2">
      <c r="A257" s="281" t="s">
        <v>1001</v>
      </c>
      <c r="B257" s="282"/>
      <c r="C257" s="282"/>
      <c r="D257" s="282"/>
      <c r="E257" s="282"/>
      <c r="F257" s="282"/>
      <c r="G257" s="282"/>
      <c r="H257" s="282"/>
      <c r="I257" s="281"/>
    </row>
    <row r="258" spans="1:9" customFormat="1" ht="20.100000000000001" customHeight="1" x14ac:dyDescent="0.2">
      <c r="D258" s="283"/>
      <c r="I258" s="284" t="s">
        <v>1047</v>
      </c>
    </row>
    <row r="259" spans="1:9" customFormat="1" ht="20.100000000000001" customHeight="1" x14ac:dyDescent="0.2">
      <c r="A259" s="283"/>
    </row>
    <row r="260" spans="1:9" customFormat="1" ht="20.100000000000001" customHeight="1" x14ac:dyDescent="0.2">
      <c r="A260" s="285" t="str">
        <f>"Hospital: "&amp;data!C100</f>
        <v>Hospital: PeaceHealth St John Medical Center</v>
      </c>
      <c r="G260" s="286"/>
      <c r="H260" s="285" t="str">
        <f>"FYE: "&amp;data!C98</f>
        <v>FYE: 06/30/2024</v>
      </c>
    </row>
    <row r="261" spans="1:9" customFormat="1" ht="20.100000000000001" customHeight="1" x14ac:dyDescent="0.2">
      <c r="A261" s="287">
        <v>1</v>
      </c>
      <c r="B261" s="288" t="s">
        <v>236</v>
      </c>
      <c r="C261" s="290" t="s">
        <v>92</v>
      </c>
      <c r="D261" s="290" t="s">
        <v>93</v>
      </c>
      <c r="E261" s="290" t="s">
        <v>94</v>
      </c>
      <c r="F261" s="290" t="s">
        <v>95</v>
      </c>
      <c r="G261" s="290" t="s">
        <v>96</v>
      </c>
      <c r="H261" s="290" t="s">
        <v>97</v>
      </c>
      <c r="I261" s="290" t="s">
        <v>98</v>
      </c>
    </row>
    <row r="262" spans="1:9" customFormat="1" ht="20.100000000000001" customHeight="1" x14ac:dyDescent="0.2">
      <c r="A262" s="291">
        <v>2</v>
      </c>
      <c r="B262" s="292" t="s">
        <v>1003</v>
      </c>
      <c r="C262" s="294" t="s">
        <v>1048</v>
      </c>
      <c r="D262" s="294" t="s">
        <v>170</v>
      </c>
      <c r="E262" s="294" t="s">
        <v>171</v>
      </c>
      <c r="F262" s="294"/>
      <c r="G262" s="294" t="s">
        <v>173</v>
      </c>
      <c r="H262" s="294"/>
      <c r="I262" s="294" t="s">
        <v>159</v>
      </c>
    </row>
    <row r="263" spans="1:9" customFormat="1" ht="20.100000000000001" customHeight="1" x14ac:dyDescent="0.2">
      <c r="A263" s="291"/>
      <c r="B263" s="292"/>
      <c r="C263" s="294" t="s">
        <v>1049</v>
      </c>
      <c r="D263" s="294" t="s">
        <v>217</v>
      </c>
      <c r="E263" s="294" t="s">
        <v>196</v>
      </c>
      <c r="F263" s="294" t="s">
        <v>172</v>
      </c>
      <c r="G263" s="294" t="s">
        <v>218</v>
      </c>
      <c r="H263" s="294" t="s">
        <v>174</v>
      </c>
      <c r="I263" s="294" t="s">
        <v>1050</v>
      </c>
    </row>
    <row r="264" spans="1:9" customFormat="1" ht="20.100000000000001" customHeight="1" x14ac:dyDescent="0.2">
      <c r="A264" s="287">
        <v>3</v>
      </c>
      <c r="B264" s="288" t="s">
        <v>1007</v>
      </c>
      <c r="C264" s="300"/>
      <c r="D264" s="300"/>
      <c r="E264" s="300"/>
      <c r="F264" s="300"/>
      <c r="G264" s="300"/>
      <c r="H264" s="300"/>
      <c r="I264" s="300"/>
    </row>
    <row r="265" spans="1:9" customFormat="1" ht="20.100000000000001" customHeight="1" x14ac:dyDescent="0.2">
      <c r="A265" s="287">
        <v>4</v>
      </c>
      <c r="B265" s="288" t="s">
        <v>261</v>
      </c>
      <c r="C265" s="300"/>
      <c r="D265" s="300"/>
      <c r="E265" s="300"/>
      <c r="F265" s="300"/>
      <c r="G265" s="300"/>
      <c r="H265" s="300"/>
      <c r="I265" s="300"/>
    </row>
    <row r="266" spans="1:9" customFormat="1" ht="20.100000000000001" customHeight="1" x14ac:dyDescent="0.2">
      <c r="A266" s="287">
        <v>5</v>
      </c>
      <c r="B266" s="288" t="s">
        <v>262</v>
      </c>
      <c r="C266" s="295">
        <f>data!BG62</f>
        <v>10.001785351388875</v>
      </c>
      <c r="D266" s="295">
        <f>data!BH62</f>
        <v>0</v>
      </c>
      <c r="E266" s="295">
        <f>data!BI62</f>
        <v>0</v>
      </c>
      <c r="F266" s="295">
        <f>data!BJ62</f>
        <v>0</v>
      </c>
      <c r="G266" s="295">
        <f>data!BK62</f>
        <v>0</v>
      </c>
      <c r="H266" s="295">
        <f>data!BL62</f>
        <v>0</v>
      </c>
      <c r="I266" s="295">
        <f>data!BM62</f>
        <v>0</v>
      </c>
    </row>
    <row r="267" spans="1:9" customFormat="1" ht="20.100000000000001" customHeight="1" x14ac:dyDescent="0.2">
      <c r="A267" s="287">
        <v>6</v>
      </c>
      <c r="B267" s="288" t="s">
        <v>263</v>
      </c>
      <c r="C267" s="288">
        <f>data!BG63</f>
        <v>623433.99</v>
      </c>
      <c r="D267" s="288">
        <f>data!BH63</f>
        <v>0</v>
      </c>
      <c r="E267" s="288">
        <f>data!BI63</f>
        <v>0</v>
      </c>
      <c r="F267" s="288">
        <f>data!BJ63</f>
        <v>0</v>
      </c>
      <c r="G267" s="288">
        <f>data!BK63</f>
        <v>0</v>
      </c>
      <c r="H267" s="288">
        <f>data!BL63</f>
        <v>0</v>
      </c>
      <c r="I267" s="288">
        <f>data!BM63</f>
        <v>0</v>
      </c>
    </row>
    <row r="268" spans="1:9" customFormat="1" ht="20.100000000000001" customHeight="1" x14ac:dyDescent="0.2">
      <c r="A268" s="287">
        <v>7</v>
      </c>
      <c r="B268" s="288" t="s">
        <v>11</v>
      </c>
      <c r="C268" s="288">
        <f>data!BG64</f>
        <v>264462</v>
      </c>
      <c r="D268" s="288">
        <f>data!BH64</f>
        <v>0</v>
      </c>
      <c r="E268" s="288">
        <f>data!BI64</f>
        <v>0</v>
      </c>
      <c r="F268" s="288">
        <f>data!BJ64</f>
        <v>0</v>
      </c>
      <c r="G268" s="288">
        <f>data!BK64</f>
        <v>0</v>
      </c>
      <c r="H268" s="288">
        <f>data!BL64</f>
        <v>0</v>
      </c>
      <c r="I268" s="288">
        <f>data!BM64</f>
        <v>0</v>
      </c>
    </row>
    <row r="269" spans="1:9" customFormat="1" ht="20.100000000000001" customHeight="1" x14ac:dyDescent="0.2">
      <c r="A269" s="287">
        <v>8</v>
      </c>
      <c r="B269" s="288" t="s">
        <v>264</v>
      </c>
      <c r="C269" s="288">
        <f>data!BG65</f>
        <v>0</v>
      </c>
      <c r="D269" s="288">
        <f>data!BH65</f>
        <v>0</v>
      </c>
      <c r="E269" s="288">
        <f>data!BI65</f>
        <v>0</v>
      </c>
      <c r="F269" s="288">
        <f>data!BJ65</f>
        <v>0</v>
      </c>
      <c r="G269" s="288">
        <f>data!BK65</f>
        <v>0</v>
      </c>
      <c r="H269" s="288">
        <f>data!BL65</f>
        <v>0</v>
      </c>
      <c r="I269" s="288">
        <f>data!BM65</f>
        <v>0</v>
      </c>
    </row>
    <row r="270" spans="1:9" customFormat="1" ht="20.100000000000001" customHeight="1" x14ac:dyDescent="0.2">
      <c r="A270" s="287">
        <v>9</v>
      </c>
      <c r="B270" s="288" t="s">
        <v>265</v>
      </c>
      <c r="C270" s="288">
        <f>data!BG66</f>
        <v>16386.919999999998</v>
      </c>
      <c r="D270" s="288">
        <f>data!BH66</f>
        <v>0</v>
      </c>
      <c r="E270" s="288">
        <f>data!BI66</f>
        <v>0</v>
      </c>
      <c r="F270" s="288">
        <f>data!BJ66</f>
        <v>0</v>
      </c>
      <c r="G270" s="288">
        <f>data!BK66</f>
        <v>0</v>
      </c>
      <c r="H270" s="288">
        <f>data!BL66</f>
        <v>0</v>
      </c>
      <c r="I270" s="288">
        <f>data!BM66</f>
        <v>0</v>
      </c>
    </row>
    <row r="271" spans="1:9" customFormat="1" ht="20.100000000000001" customHeight="1" x14ac:dyDescent="0.2">
      <c r="A271" s="287">
        <v>10</v>
      </c>
      <c r="B271" s="288" t="s">
        <v>525</v>
      </c>
      <c r="C271" s="288">
        <f>data!BG67</f>
        <v>0</v>
      </c>
      <c r="D271" s="288">
        <f>data!BH67</f>
        <v>0</v>
      </c>
      <c r="E271" s="288">
        <f>data!BI67</f>
        <v>0</v>
      </c>
      <c r="F271" s="288">
        <f>data!BJ67</f>
        <v>0</v>
      </c>
      <c r="G271" s="288">
        <f>data!BK67</f>
        <v>0</v>
      </c>
      <c r="H271" s="288">
        <f>data!BL67</f>
        <v>0</v>
      </c>
      <c r="I271" s="288">
        <f>data!BM67</f>
        <v>0</v>
      </c>
    </row>
    <row r="272" spans="1:9" customFormat="1" ht="20.100000000000001" customHeight="1" x14ac:dyDescent="0.2">
      <c r="A272" s="287">
        <v>11</v>
      </c>
      <c r="B272" s="288" t="s">
        <v>526</v>
      </c>
      <c r="C272" s="288">
        <f>data!BG68</f>
        <v>0</v>
      </c>
      <c r="D272" s="288">
        <f>data!BH68</f>
        <v>0</v>
      </c>
      <c r="E272" s="288">
        <f>data!BI68</f>
        <v>0</v>
      </c>
      <c r="F272" s="288">
        <f>data!BJ68</f>
        <v>0</v>
      </c>
      <c r="G272" s="288">
        <f>data!BK68</f>
        <v>0</v>
      </c>
      <c r="H272" s="288">
        <f>data!BL68</f>
        <v>0</v>
      </c>
      <c r="I272" s="288">
        <f>data!BM68</f>
        <v>0</v>
      </c>
    </row>
    <row r="273" spans="1:9" customFormat="1" ht="20.100000000000001" customHeight="1" x14ac:dyDescent="0.2">
      <c r="A273" s="287">
        <v>12</v>
      </c>
      <c r="B273" s="288" t="s">
        <v>16</v>
      </c>
      <c r="C273" s="288">
        <f>data!BG69</f>
        <v>2133</v>
      </c>
      <c r="D273" s="288">
        <f>data!BH69</f>
        <v>0</v>
      </c>
      <c r="E273" s="288">
        <f>data!BI69</f>
        <v>0</v>
      </c>
      <c r="F273" s="288">
        <f>data!BJ69</f>
        <v>0</v>
      </c>
      <c r="G273" s="288">
        <f>data!BK69</f>
        <v>0</v>
      </c>
      <c r="H273" s="288">
        <f>data!BL69</f>
        <v>0</v>
      </c>
      <c r="I273" s="288">
        <f>data!BM69</f>
        <v>0</v>
      </c>
    </row>
    <row r="274" spans="1:9" customFormat="1" ht="20.100000000000001" customHeight="1" x14ac:dyDescent="0.2">
      <c r="A274" s="287">
        <v>13</v>
      </c>
      <c r="B274" s="288" t="s">
        <v>1008</v>
      </c>
      <c r="C274" s="288">
        <f>data!BG70</f>
        <v>0</v>
      </c>
      <c r="D274" s="288">
        <f>data!BH70</f>
        <v>0</v>
      </c>
      <c r="E274" s="288">
        <f>data!BI70</f>
        <v>0</v>
      </c>
      <c r="F274" s="288">
        <f>data!BJ70</f>
        <v>0</v>
      </c>
      <c r="G274" s="288">
        <f>data!BK70</f>
        <v>0</v>
      </c>
      <c r="H274" s="288">
        <f>data!BL70</f>
        <v>0</v>
      </c>
      <c r="I274" s="288">
        <f>data!BM70</f>
        <v>0</v>
      </c>
    </row>
    <row r="275" spans="1:9" customFormat="1" ht="20.100000000000001" customHeight="1" x14ac:dyDescent="0.2">
      <c r="A275" s="287">
        <v>14</v>
      </c>
      <c r="B275" s="288" t="s">
        <v>1009</v>
      </c>
      <c r="C275" s="288">
        <f>data!BG71</f>
        <v>292.45999999999998</v>
      </c>
      <c r="D275" s="288">
        <f>data!BH71</f>
        <v>0</v>
      </c>
      <c r="E275" s="288">
        <f>data!BI71</f>
        <v>0</v>
      </c>
      <c r="F275" s="288">
        <f>data!BJ71</f>
        <v>0</v>
      </c>
      <c r="G275" s="288">
        <f>data!BK71</f>
        <v>0</v>
      </c>
      <c r="H275" s="288">
        <f>data!BL71</f>
        <v>0</v>
      </c>
      <c r="I275" s="288">
        <f>data!BM71</f>
        <v>0</v>
      </c>
    </row>
    <row r="276" spans="1:9" customFormat="1" ht="20.100000000000001" customHeight="1" x14ac:dyDescent="0.2">
      <c r="A276" s="287">
        <v>15</v>
      </c>
      <c r="B276" s="288" t="s">
        <v>284</v>
      </c>
      <c r="C276" s="288">
        <f>-data!BG86</f>
        <v>0</v>
      </c>
      <c r="D276" s="288">
        <f>-data!BH86</f>
        <v>0</v>
      </c>
      <c r="E276" s="288">
        <f>-data!BI86</f>
        <v>0</v>
      </c>
      <c r="F276" s="288">
        <f>-data!BJ86</f>
        <v>0</v>
      </c>
      <c r="G276" s="288">
        <f>-data!BK86</f>
        <v>0</v>
      </c>
      <c r="H276" s="288">
        <f>-data!BL86</f>
        <v>0</v>
      </c>
      <c r="I276" s="288">
        <f>-data!BM86</f>
        <v>0</v>
      </c>
    </row>
    <row r="277" spans="1:9" customFormat="1" ht="20.100000000000001" customHeight="1" x14ac:dyDescent="0.2">
      <c r="A277" s="287">
        <v>16</v>
      </c>
      <c r="B277" s="296" t="s">
        <v>1010</v>
      </c>
      <c r="C277" s="288">
        <f>data!BG87</f>
        <v>906708.37</v>
      </c>
      <c r="D277" s="288">
        <f>data!BH87</f>
        <v>0</v>
      </c>
      <c r="E277" s="288">
        <f>data!BI87</f>
        <v>0</v>
      </c>
      <c r="F277" s="288">
        <f>data!BJ87</f>
        <v>0</v>
      </c>
      <c r="G277" s="288">
        <f>data!BK87</f>
        <v>0</v>
      </c>
      <c r="H277" s="288">
        <f>data!BL87</f>
        <v>0</v>
      </c>
      <c r="I277" s="288">
        <f>data!BM87</f>
        <v>0</v>
      </c>
    </row>
    <row r="278" spans="1:9" customFormat="1" ht="20.100000000000001" customHeight="1" x14ac:dyDescent="0.2">
      <c r="A278" s="287">
        <v>17</v>
      </c>
      <c r="B278" s="288" t="s">
        <v>286</v>
      </c>
      <c r="C278" s="298"/>
      <c r="D278" s="298"/>
      <c r="E278" s="298"/>
      <c r="F278" s="298"/>
      <c r="G278" s="298"/>
      <c r="H278" s="298"/>
      <c r="I278" s="298"/>
    </row>
    <row r="279" spans="1:9" customFormat="1" ht="20.100000000000001" customHeight="1" x14ac:dyDescent="0.2">
      <c r="A279" s="287">
        <v>18</v>
      </c>
      <c r="B279" s="288" t="s">
        <v>1011</v>
      </c>
      <c r="C279" s="288"/>
      <c r="D279" s="288"/>
      <c r="E279" s="288"/>
      <c r="F279" s="288"/>
      <c r="G279" s="288"/>
      <c r="H279" s="288"/>
      <c r="I279" s="288"/>
    </row>
    <row r="280" spans="1:9" customFormat="1" ht="20.100000000000001" customHeight="1" x14ac:dyDescent="0.2">
      <c r="A280" s="287">
        <v>19</v>
      </c>
      <c r="B280" s="296" t="s">
        <v>1012</v>
      </c>
      <c r="C280" s="303" t="str">
        <f>IF(data!BG89&gt;0,data!BG89,"")</f>
        <v>x</v>
      </c>
      <c r="D280" s="303" t="str">
        <f>IF(data!BH89&gt;0,data!BH89,"")</f>
        <v>x</v>
      </c>
      <c r="E280" s="303" t="str">
        <f>IF(data!BI89&gt;0,data!BI89,"")</f>
        <v>x</v>
      </c>
      <c r="F280" s="303" t="str">
        <f>IF(data!BJ89&gt;0,data!BJ89,"")</f>
        <v>x</v>
      </c>
      <c r="G280" s="303" t="str">
        <f>IF(data!BK89&gt;0,data!BK89,"")</f>
        <v>x</v>
      </c>
      <c r="H280" s="303" t="str">
        <f>IF(data!BL89&gt;0,data!BL89,"")</f>
        <v>x</v>
      </c>
      <c r="I280" s="303" t="str">
        <f>IF(data!BM89&gt;0,data!BM89,"")</f>
        <v>x</v>
      </c>
    </row>
    <row r="281" spans="1:9" customFormat="1" ht="20.100000000000001" customHeight="1" x14ac:dyDescent="0.2">
      <c r="A281" s="287">
        <v>20</v>
      </c>
      <c r="B281" s="296" t="s">
        <v>1013</v>
      </c>
      <c r="C281" s="303" t="str">
        <f>IF(data!BG90&gt;0,data!BG90,"")</f>
        <v>x</v>
      </c>
      <c r="D281" s="303" t="str">
        <f>IF(data!BH90&gt;0,data!BH90,"")</f>
        <v>x</v>
      </c>
      <c r="E281" s="303" t="str">
        <f>IF(data!BI90&gt;0,data!BI90,"")</f>
        <v>x</v>
      </c>
      <c r="F281" s="303" t="str">
        <f>IF(data!BJ90&gt;0,data!BJ90,"")</f>
        <v>x</v>
      </c>
      <c r="G281" s="303" t="str">
        <f>IF(data!BK90&gt;0,data!BK90,"")</f>
        <v>x</v>
      </c>
      <c r="H281" s="303" t="str">
        <f>IF(data!BL90&gt;0,data!BL90,"")</f>
        <v>x</v>
      </c>
      <c r="I281" s="303" t="str">
        <f>IF(data!BM90&gt;0,data!BM90,"")</f>
        <v>x</v>
      </c>
    </row>
    <row r="282" spans="1:9" customFormat="1" ht="20.100000000000001" customHeight="1" x14ac:dyDescent="0.2">
      <c r="A282" s="287">
        <v>21</v>
      </c>
      <c r="B282" s="296" t="s">
        <v>1014</v>
      </c>
      <c r="C282" s="303" t="str">
        <f>IF(data!BG91&gt;0,data!BG91,"")</f>
        <v>x</v>
      </c>
      <c r="D282" s="303" t="str">
        <f>IF(data!BH91&gt;0,data!BH91,"")</f>
        <v>x</v>
      </c>
      <c r="E282" s="303" t="str">
        <f>IF(data!BI91&gt;0,data!BI91,"")</f>
        <v>x</v>
      </c>
      <c r="F282" s="303" t="str">
        <f>IF(data!BJ91&gt;0,data!BJ91,"")</f>
        <v>x</v>
      </c>
      <c r="G282" s="303" t="str">
        <f>IF(data!BK91&gt;0,data!BK91,"")</f>
        <v>x</v>
      </c>
      <c r="H282" s="303" t="str">
        <f>IF(data!BL91&gt;0,data!BL91,"")</f>
        <v>x</v>
      </c>
      <c r="I282" s="303" t="str">
        <f>IF(data!BM91&gt;0,data!BM91,"")</f>
        <v>x</v>
      </c>
    </row>
    <row r="283" spans="1:9" customFormat="1" ht="20.100000000000001" customHeight="1" x14ac:dyDescent="0.2">
      <c r="A283" s="287" t="s">
        <v>1015</v>
      </c>
      <c r="B283" s="288"/>
      <c r="C283" s="305"/>
      <c r="D283" s="305"/>
      <c r="E283" s="305"/>
      <c r="F283" s="305"/>
      <c r="G283" s="305"/>
      <c r="H283" s="305"/>
      <c r="I283" s="305"/>
    </row>
    <row r="284" spans="1:9" customFormat="1" ht="20.100000000000001" customHeight="1" x14ac:dyDescent="0.2">
      <c r="A284" s="287">
        <v>22</v>
      </c>
      <c r="B284" s="288" t="s">
        <v>1016</v>
      </c>
      <c r="C284" s="304">
        <f>data!BG92</f>
        <v>0</v>
      </c>
      <c r="D284" s="304">
        <f>data!BH92</f>
        <v>0</v>
      </c>
      <c r="E284" s="304">
        <f>data!BI92</f>
        <v>0</v>
      </c>
      <c r="F284" s="304">
        <f>data!BJ92</f>
        <v>0</v>
      </c>
      <c r="G284" s="304">
        <f>data!BK92</f>
        <v>0</v>
      </c>
      <c r="H284" s="304">
        <f>data!BL92</f>
        <v>0</v>
      </c>
      <c r="I284" s="304">
        <f>data!BM92</f>
        <v>0</v>
      </c>
    </row>
    <row r="285" spans="1:9" customFormat="1" ht="20.100000000000001" customHeight="1" x14ac:dyDescent="0.2">
      <c r="A285" s="287">
        <v>23</v>
      </c>
      <c r="B285" s="288" t="s">
        <v>1017</v>
      </c>
      <c r="C285" s="303" t="str">
        <f>IF(data!BG93&gt;0,data!BG93,"")</f>
        <v>x</v>
      </c>
      <c r="D285" s="304">
        <f>data!BH93</f>
        <v>0</v>
      </c>
      <c r="E285" s="304">
        <f>data!BI93</f>
        <v>0</v>
      </c>
      <c r="F285" s="303" t="str">
        <f>IF(data!BJ93&gt;0,data!BJ93,"")</f>
        <v>x</v>
      </c>
      <c r="G285" s="304">
        <f>data!BK93</f>
        <v>0</v>
      </c>
      <c r="H285" s="304">
        <f>data!BL93</f>
        <v>0</v>
      </c>
      <c r="I285" s="304">
        <f>data!BM93</f>
        <v>0</v>
      </c>
    </row>
    <row r="286" spans="1:9" customFormat="1" ht="20.100000000000001" customHeight="1" x14ac:dyDescent="0.2">
      <c r="A286" s="287">
        <v>24</v>
      </c>
      <c r="B286" s="288" t="s">
        <v>1018</v>
      </c>
      <c r="C286" s="303" t="str">
        <f>IF(data!BG94&gt;0,data!BG94,"")</f>
        <v>x</v>
      </c>
      <c r="D286" s="304">
        <f>data!BH94</f>
        <v>0</v>
      </c>
      <c r="E286" s="304">
        <f>data!BI94</f>
        <v>0</v>
      </c>
      <c r="F286" s="303" t="str">
        <f>IF(data!BJ94&gt;0,data!BJ94,"")</f>
        <v>x</v>
      </c>
      <c r="G286" s="304">
        <f>data!BK94</f>
        <v>0</v>
      </c>
      <c r="H286" s="304">
        <f>data!BL94</f>
        <v>0</v>
      </c>
      <c r="I286" s="304">
        <f>data!BM94</f>
        <v>0</v>
      </c>
    </row>
    <row r="287" spans="1:9" customFormat="1" ht="20.100000000000001" customHeight="1" x14ac:dyDescent="0.2">
      <c r="A287" s="287">
        <v>25</v>
      </c>
      <c r="B287" s="288" t="s">
        <v>1019</v>
      </c>
      <c r="C287" s="303" t="str">
        <f>IF(data!BG95&gt;0,data!BG95,"")</f>
        <v>x</v>
      </c>
      <c r="D287" s="304">
        <f>data!BH95</f>
        <v>0</v>
      </c>
      <c r="E287" s="304">
        <f>data!BI95</f>
        <v>0</v>
      </c>
      <c r="F287" s="303" t="str">
        <f>IF(data!BJ95&gt;0,data!BJ95,"")</f>
        <v>x</v>
      </c>
      <c r="G287" s="304">
        <f>data!BK95</f>
        <v>0</v>
      </c>
      <c r="H287" s="304">
        <f>data!BL95</f>
        <v>0</v>
      </c>
      <c r="I287" s="304">
        <f>data!BM95</f>
        <v>0</v>
      </c>
    </row>
    <row r="288" spans="1:9" customFormat="1" ht="20.100000000000001" customHeight="1" x14ac:dyDescent="0.2">
      <c r="A288" s="287">
        <v>26</v>
      </c>
      <c r="B288" s="288" t="s">
        <v>294</v>
      </c>
      <c r="C288" s="303" t="str">
        <f>IF(data!BG96&gt;0,data!BG96,"")</f>
        <v>x</v>
      </c>
      <c r="D288" s="303" t="str">
        <f>IF(data!BH96&gt;0,data!BH96,"")</f>
        <v>x</v>
      </c>
      <c r="E288" s="303" t="str">
        <f>IF(data!BI96&gt;0,data!BI96,"")</f>
        <v>x</v>
      </c>
      <c r="F288" s="303" t="str">
        <f>IF(data!BJ96&gt;0,data!BJ96,"")</f>
        <v>x</v>
      </c>
      <c r="G288" s="303" t="str">
        <f>IF(data!BK96&gt;0,data!BK96,"")</f>
        <v>x</v>
      </c>
      <c r="H288" s="303" t="str">
        <f>IF(data!BL96&gt;0,data!BL96,"")</f>
        <v>x</v>
      </c>
      <c r="I288" s="303" t="str">
        <f>IF(data!BM96&gt;0,data!BM96,"")</f>
        <v>x</v>
      </c>
    </row>
    <row r="289" spans="1:9" customFormat="1" ht="20.100000000000001" customHeight="1" x14ac:dyDescent="0.2">
      <c r="A289" s="281" t="s">
        <v>1001</v>
      </c>
      <c r="B289" s="282"/>
      <c r="C289" s="282"/>
      <c r="D289" s="282"/>
      <c r="E289" s="282"/>
      <c r="F289" s="282"/>
      <c r="G289" s="282"/>
      <c r="H289" s="282"/>
      <c r="I289" s="281"/>
    </row>
    <row r="290" spans="1:9" customFormat="1" ht="20.100000000000001" customHeight="1" x14ac:dyDescent="0.2">
      <c r="D290" s="283"/>
      <c r="I290" s="284" t="s">
        <v>1051</v>
      </c>
    </row>
    <row r="291" spans="1:9" customFormat="1" ht="20.100000000000001" customHeight="1" x14ac:dyDescent="0.2">
      <c r="A291" s="283"/>
    </row>
    <row r="292" spans="1:9" customFormat="1" ht="20.100000000000001" customHeight="1" x14ac:dyDescent="0.2">
      <c r="A292" s="285" t="str">
        <f>"Hospital: "&amp;data!C100</f>
        <v>Hospital: PeaceHealth St John Medical Center</v>
      </c>
      <c r="G292" s="286"/>
      <c r="H292" s="285" t="str">
        <f>"FYE: "&amp;data!C98</f>
        <v>FYE: 06/30/2024</v>
      </c>
    </row>
    <row r="293" spans="1:9" customFormat="1" ht="20.100000000000001" customHeight="1" x14ac:dyDescent="0.2">
      <c r="A293" s="287">
        <v>1</v>
      </c>
      <c r="B293" s="288" t="s">
        <v>236</v>
      </c>
      <c r="C293" s="290" t="s">
        <v>99</v>
      </c>
      <c r="D293" s="290" t="s">
        <v>100</v>
      </c>
      <c r="E293" s="290" t="s">
        <v>101</v>
      </c>
      <c r="F293" s="290" t="s">
        <v>102</v>
      </c>
      <c r="G293" s="290" t="s">
        <v>103</v>
      </c>
      <c r="H293" s="290" t="s">
        <v>104</v>
      </c>
      <c r="I293" s="290" t="s">
        <v>105</v>
      </c>
    </row>
    <row r="294" spans="1:9" customFormat="1" ht="20.100000000000001" customHeight="1" x14ac:dyDescent="0.2">
      <c r="A294" s="291">
        <v>2</v>
      </c>
      <c r="B294" s="292" t="s">
        <v>1003</v>
      </c>
      <c r="C294" s="294" t="s">
        <v>175</v>
      </c>
      <c r="D294" s="294" t="s">
        <v>176</v>
      </c>
      <c r="E294" s="294" t="s">
        <v>177</v>
      </c>
      <c r="F294" s="294" t="s">
        <v>178</v>
      </c>
      <c r="G294" s="294"/>
      <c r="H294" s="294" t="s">
        <v>180</v>
      </c>
      <c r="I294" s="294" t="s">
        <v>181</v>
      </c>
    </row>
    <row r="295" spans="1:9" customFormat="1" ht="20.100000000000001" customHeight="1" x14ac:dyDescent="0.2">
      <c r="A295" s="291"/>
      <c r="B295" s="292"/>
      <c r="C295" s="294" t="s">
        <v>1052</v>
      </c>
      <c r="D295" s="294" t="s">
        <v>221</v>
      </c>
      <c r="E295" s="294" t="s">
        <v>222</v>
      </c>
      <c r="F295" s="294" t="s">
        <v>223</v>
      </c>
      <c r="G295" s="294" t="s">
        <v>179</v>
      </c>
      <c r="H295" s="294" t="s">
        <v>224</v>
      </c>
      <c r="I295" s="294" t="s">
        <v>196</v>
      </c>
    </row>
    <row r="296" spans="1:9" customFormat="1" ht="20.100000000000001" customHeight="1" x14ac:dyDescent="0.2">
      <c r="A296" s="287">
        <v>3</v>
      </c>
      <c r="B296" s="288" t="s">
        <v>1007</v>
      </c>
      <c r="C296" s="300"/>
      <c r="D296" s="300"/>
      <c r="E296" s="300"/>
      <c r="F296" s="300"/>
      <c r="G296" s="300"/>
      <c r="H296" s="300"/>
      <c r="I296" s="300"/>
    </row>
    <row r="297" spans="1:9" customFormat="1" ht="20.100000000000001" customHeight="1" x14ac:dyDescent="0.2">
      <c r="A297" s="287">
        <v>4</v>
      </c>
      <c r="B297" s="288" t="s">
        <v>261</v>
      </c>
      <c r="C297" s="300"/>
      <c r="D297" s="300"/>
      <c r="E297" s="300"/>
      <c r="F297" s="300"/>
      <c r="G297" s="300"/>
      <c r="H297" s="300"/>
      <c r="I297" s="300"/>
    </row>
    <row r="298" spans="1:9" customFormat="1" ht="20.100000000000001" customHeight="1" x14ac:dyDescent="0.2">
      <c r="A298" s="287">
        <v>5</v>
      </c>
      <c r="B298" s="288" t="s">
        <v>262</v>
      </c>
      <c r="C298" s="295">
        <f>data!BN62</f>
        <v>6.7078870077860104</v>
      </c>
      <c r="D298" s="295">
        <f>data!BO62</f>
        <v>2.9043032004789273</v>
      </c>
      <c r="E298" s="295">
        <f>data!BP62</f>
        <v>0</v>
      </c>
      <c r="F298" s="295">
        <f>data!BQ62</f>
        <v>0</v>
      </c>
      <c r="G298" s="295">
        <f>data!BR62</f>
        <v>0</v>
      </c>
      <c r="H298" s="295">
        <f>data!BS62</f>
        <v>12.463037686993692</v>
      </c>
      <c r="I298" s="295">
        <f>data!BT62</f>
        <v>3.4643128510194288</v>
      </c>
    </row>
    <row r="299" spans="1:9" customFormat="1" ht="20.100000000000001" customHeight="1" x14ac:dyDescent="0.2">
      <c r="A299" s="287">
        <v>6</v>
      </c>
      <c r="B299" s="288" t="s">
        <v>263</v>
      </c>
      <c r="C299" s="288">
        <f>data!BN63</f>
        <v>2620331.16</v>
      </c>
      <c r="D299" s="288">
        <f>data!BO63</f>
        <v>248963.66</v>
      </c>
      <c r="E299" s="288">
        <f>data!BP63</f>
        <v>0</v>
      </c>
      <c r="F299" s="288">
        <f>data!BQ63</f>
        <v>0</v>
      </c>
      <c r="G299" s="288">
        <f>data!BR63</f>
        <v>0</v>
      </c>
      <c r="H299" s="288">
        <f>data!BS63</f>
        <v>616468.15</v>
      </c>
      <c r="I299" s="288">
        <f>data!BT63</f>
        <v>388237.53</v>
      </c>
    </row>
    <row r="300" spans="1:9" customFormat="1" ht="20.100000000000001" customHeight="1" x14ac:dyDescent="0.2">
      <c r="A300" s="287">
        <v>7</v>
      </c>
      <c r="B300" s="288" t="s">
        <v>11</v>
      </c>
      <c r="C300" s="288">
        <f>data!BN64</f>
        <v>508520</v>
      </c>
      <c r="D300" s="288">
        <f>data!BO64</f>
        <v>61773</v>
      </c>
      <c r="E300" s="288">
        <f>data!BP64</f>
        <v>0</v>
      </c>
      <c r="F300" s="288">
        <f>data!BQ64</f>
        <v>0</v>
      </c>
      <c r="G300" s="288">
        <f>data!BR64</f>
        <v>0</v>
      </c>
      <c r="H300" s="288">
        <f>data!BS64</f>
        <v>198541</v>
      </c>
      <c r="I300" s="288">
        <f>data!BT64</f>
        <v>111011</v>
      </c>
    </row>
    <row r="301" spans="1:9" customFormat="1" ht="20.100000000000001" customHeight="1" x14ac:dyDescent="0.2">
      <c r="A301" s="287">
        <v>8</v>
      </c>
      <c r="B301" s="288" t="s">
        <v>264</v>
      </c>
      <c r="C301" s="288">
        <f>data!BN65</f>
        <v>525000</v>
      </c>
      <c r="D301" s="288">
        <f>data!BO65</f>
        <v>0</v>
      </c>
      <c r="E301" s="288">
        <f>data!BP65</f>
        <v>0</v>
      </c>
      <c r="F301" s="288">
        <f>data!BQ65</f>
        <v>0</v>
      </c>
      <c r="G301" s="288">
        <f>data!BR65</f>
        <v>0</v>
      </c>
      <c r="H301" s="288">
        <f>data!BS65</f>
        <v>0</v>
      </c>
      <c r="I301" s="288">
        <f>data!BT65</f>
        <v>0</v>
      </c>
    </row>
    <row r="302" spans="1:9" customFormat="1" ht="20.100000000000001" customHeight="1" x14ac:dyDescent="0.2">
      <c r="A302" s="287">
        <v>9</v>
      </c>
      <c r="B302" s="288" t="s">
        <v>265</v>
      </c>
      <c r="C302" s="288">
        <f>data!BN66</f>
        <v>17014.63</v>
      </c>
      <c r="D302" s="288">
        <f>data!BO66</f>
        <v>0</v>
      </c>
      <c r="E302" s="288">
        <f>data!BP66</f>
        <v>0</v>
      </c>
      <c r="F302" s="288">
        <f>data!BQ66</f>
        <v>0</v>
      </c>
      <c r="G302" s="288">
        <f>data!BR66</f>
        <v>0</v>
      </c>
      <c r="H302" s="288">
        <f>data!BS66</f>
        <v>51715.01</v>
      </c>
      <c r="I302" s="288">
        <f>data!BT66</f>
        <v>1398.2</v>
      </c>
    </row>
    <row r="303" spans="1:9" customFormat="1" ht="20.100000000000001" customHeight="1" x14ac:dyDescent="0.2">
      <c r="A303" s="287">
        <v>10</v>
      </c>
      <c r="B303" s="288" t="s">
        <v>525</v>
      </c>
      <c r="C303" s="288">
        <f>data!BN67</f>
        <v>0</v>
      </c>
      <c r="D303" s="288">
        <f>data!BO67</f>
        <v>0</v>
      </c>
      <c r="E303" s="288">
        <f>data!BP67</f>
        <v>0</v>
      </c>
      <c r="F303" s="288">
        <f>data!BQ67</f>
        <v>0</v>
      </c>
      <c r="G303" s="288">
        <f>data!BR67</f>
        <v>0</v>
      </c>
      <c r="H303" s="288">
        <f>data!BS67</f>
        <v>0</v>
      </c>
      <c r="I303" s="288">
        <f>data!BT67</f>
        <v>0</v>
      </c>
    </row>
    <row r="304" spans="1:9" customFormat="1" ht="20.100000000000001" customHeight="1" x14ac:dyDescent="0.2">
      <c r="A304" s="287">
        <v>11</v>
      </c>
      <c r="B304" s="288" t="s">
        <v>526</v>
      </c>
      <c r="C304" s="288">
        <f>data!BN68</f>
        <v>7032.92</v>
      </c>
      <c r="D304" s="288">
        <f>data!BO68</f>
        <v>0</v>
      </c>
      <c r="E304" s="288">
        <f>data!BP68</f>
        <v>0</v>
      </c>
      <c r="F304" s="288">
        <f>data!BQ68</f>
        <v>0</v>
      </c>
      <c r="G304" s="288">
        <f>data!BR68</f>
        <v>0</v>
      </c>
      <c r="H304" s="288">
        <f>data!BS68</f>
        <v>200</v>
      </c>
      <c r="I304" s="288">
        <f>data!BT68</f>
        <v>20.74</v>
      </c>
    </row>
    <row r="305" spans="1:9" customFormat="1" ht="20.100000000000001" customHeight="1" x14ac:dyDescent="0.2">
      <c r="A305" s="287">
        <v>12</v>
      </c>
      <c r="B305" s="288" t="s">
        <v>16</v>
      </c>
      <c r="C305" s="288">
        <f>data!BN69</f>
        <v>8743651</v>
      </c>
      <c r="D305" s="288">
        <f>data!BO69</f>
        <v>0</v>
      </c>
      <c r="E305" s="288">
        <f>data!BP69</f>
        <v>0</v>
      </c>
      <c r="F305" s="288">
        <f>data!BQ69</f>
        <v>0</v>
      </c>
      <c r="G305" s="288">
        <f>data!BR69</f>
        <v>0</v>
      </c>
      <c r="H305" s="288">
        <f>data!BS69</f>
        <v>12196</v>
      </c>
      <c r="I305" s="288">
        <f>data!BT69</f>
        <v>0</v>
      </c>
    </row>
    <row r="306" spans="1:9" customFormat="1" ht="20.100000000000001" customHeight="1" x14ac:dyDescent="0.2">
      <c r="A306" s="287">
        <v>13</v>
      </c>
      <c r="B306" s="288" t="s">
        <v>1008</v>
      </c>
      <c r="C306" s="288">
        <f>data!BN70</f>
        <v>0</v>
      </c>
      <c r="D306" s="288">
        <f>data!BO70</f>
        <v>0</v>
      </c>
      <c r="E306" s="288">
        <f>data!BP70</f>
        <v>0</v>
      </c>
      <c r="F306" s="288">
        <f>data!BQ70</f>
        <v>0</v>
      </c>
      <c r="G306" s="288">
        <f>data!BR70</f>
        <v>0</v>
      </c>
      <c r="H306" s="288">
        <f>data!BS70</f>
        <v>0</v>
      </c>
      <c r="I306" s="288">
        <f>data!BT70</f>
        <v>0</v>
      </c>
    </row>
    <row r="307" spans="1:9" customFormat="1" ht="20.100000000000001" customHeight="1" x14ac:dyDescent="0.2">
      <c r="A307" s="287">
        <v>14</v>
      </c>
      <c r="B307" s="288" t="s">
        <v>1009</v>
      </c>
      <c r="C307" s="288">
        <f>data!BN71</f>
        <v>36435701.530000001</v>
      </c>
      <c r="D307" s="288">
        <f>data!BO71</f>
        <v>0</v>
      </c>
      <c r="E307" s="288">
        <f>data!BP71</f>
        <v>0</v>
      </c>
      <c r="F307" s="288">
        <f>data!BQ71</f>
        <v>0</v>
      </c>
      <c r="G307" s="288">
        <f>data!BR71</f>
        <v>0</v>
      </c>
      <c r="H307" s="288">
        <f>data!BS71</f>
        <v>13439.65</v>
      </c>
      <c r="I307" s="288">
        <f>data!BT71</f>
        <v>17393.239999999998</v>
      </c>
    </row>
    <row r="308" spans="1:9" customFormat="1" ht="20.100000000000001" customHeight="1" x14ac:dyDescent="0.2">
      <c r="A308" s="287">
        <v>15</v>
      </c>
      <c r="B308" s="288" t="s">
        <v>284</v>
      </c>
      <c r="C308" s="288">
        <f>-data!BN86</f>
        <v>-26852.560000000001</v>
      </c>
      <c r="D308" s="288">
        <f>-data!BO86</f>
        <v>0</v>
      </c>
      <c r="E308" s="288">
        <f>-data!BP86</f>
        <v>0</v>
      </c>
      <c r="F308" s="288">
        <f>-data!BQ86</f>
        <v>0</v>
      </c>
      <c r="G308" s="288">
        <f>-data!BR86</f>
        <v>0</v>
      </c>
      <c r="H308" s="288">
        <f>-data!BS86</f>
        <v>-32661.71</v>
      </c>
      <c r="I308" s="288">
        <f>-data!BT86</f>
        <v>-495</v>
      </c>
    </row>
    <row r="309" spans="1:9" customFormat="1" ht="20.100000000000001" customHeight="1" x14ac:dyDescent="0.2">
      <c r="A309" s="287">
        <v>16</v>
      </c>
      <c r="B309" s="296" t="s">
        <v>1010</v>
      </c>
      <c r="C309" s="288">
        <f>data!BN87</f>
        <v>48830398.68</v>
      </c>
      <c r="D309" s="288">
        <f>data!BO87</f>
        <v>310736.66000000003</v>
      </c>
      <c r="E309" s="288">
        <f>data!BP87</f>
        <v>0</v>
      </c>
      <c r="F309" s="288">
        <f>data!BQ87</f>
        <v>0</v>
      </c>
      <c r="G309" s="288">
        <f>data!BR87</f>
        <v>0</v>
      </c>
      <c r="H309" s="288">
        <f>data!BS87</f>
        <v>859898.10000000009</v>
      </c>
      <c r="I309" s="288">
        <f>data!BT87</f>
        <v>517565.71</v>
      </c>
    </row>
    <row r="310" spans="1:9" customFormat="1" ht="20.100000000000001" customHeight="1" x14ac:dyDescent="0.2">
      <c r="A310" s="287">
        <v>17</v>
      </c>
      <c r="B310" s="288" t="s">
        <v>286</v>
      </c>
      <c r="C310" s="298"/>
      <c r="D310" s="298"/>
      <c r="E310" s="298"/>
      <c r="F310" s="298"/>
      <c r="G310" s="298"/>
      <c r="H310" s="298"/>
      <c r="I310" s="298"/>
    </row>
    <row r="311" spans="1:9" customFormat="1" ht="20.100000000000001" customHeight="1" x14ac:dyDescent="0.2">
      <c r="A311" s="287">
        <v>18</v>
      </c>
      <c r="B311" s="288" t="s">
        <v>1011</v>
      </c>
      <c r="C311" s="288"/>
      <c r="D311" s="288"/>
      <c r="E311" s="288"/>
      <c r="F311" s="288"/>
      <c r="G311" s="288"/>
      <c r="H311" s="288"/>
      <c r="I311" s="288"/>
    </row>
    <row r="312" spans="1:9" customFormat="1" ht="20.100000000000001" customHeight="1" x14ac:dyDescent="0.2">
      <c r="A312" s="287">
        <v>19</v>
      </c>
      <c r="B312" s="296" t="s">
        <v>1012</v>
      </c>
      <c r="C312" s="303" t="str">
        <f>IF(data!BN89&gt;0,data!BN89,"")</f>
        <v>x</v>
      </c>
      <c r="D312" s="303" t="str">
        <f>IF(data!BO89&gt;0,data!BO89,"")</f>
        <v>x</v>
      </c>
      <c r="E312" s="303" t="str">
        <f>IF(data!BP89&gt;0,data!BP89,"")</f>
        <v>x</v>
      </c>
      <c r="F312" s="303" t="str">
        <f>IF(data!BQ89&gt;0,data!BQ89,"")</f>
        <v>x</v>
      </c>
      <c r="G312" s="303" t="str">
        <f>IF(data!BR89&gt;0,data!BR89,"")</f>
        <v>x</v>
      </c>
      <c r="H312" s="303" t="str">
        <f>IF(data!BS89&gt;0,data!BS89,"")</f>
        <v>x</v>
      </c>
      <c r="I312" s="303" t="str">
        <f>IF(data!BT89&gt;0,data!BT89,"")</f>
        <v>x</v>
      </c>
    </row>
    <row r="313" spans="1:9" customFormat="1" ht="20.100000000000001" customHeight="1" x14ac:dyDescent="0.2">
      <c r="A313" s="287">
        <v>20</v>
      </c>
      <c r="B313" s="296" t="s">
        <v>1013</v>
      </c>
      <c r="C313" s="303" t="str">
        <f>IF(data!BN90&gt;0,data!BN90,"")</f>
        <v>x</v>
      </c>
      <c r="D313" s="303" t="str">
        <f>IF(data!BO90&gt;0,data!BO90,"")</f>
        <v>x</v>
      </c>
      <c r="E313" s="303" t="str">
        <f>IF(data!BP90&gt;0,data!BP90,"")</f>
        <v>x</v>
      </c>
      <c r="F313" s="303" t="str">
        <f>IF(data!BQ90&gt;0,data!BQ90,"")</f>
        <v>x</v>
      </c>
      <c r="G313" s="303" t="str">
        <f>IF(data!BR90&gt;0,data!BR90,"")</f>
        <v>x</v>
      </c>
      <c r="H313" s="303" t="str">
        <f>IF(data!BS90&gt;0,data!BS90,"")</f>
        <v>x</v>
      </c>
      <c r="I313" s="303" t="str">
        <f>IF(data!BT90&gt;0,data!BT90,"")</f>
        <v>x</v>
      </c>
    </row>
    <row r="314" spans="1:9" customFormat="1" ht="20.100000000000001" customHeight="1" x14ac:dyDescent="0.2">
      <c r="A314" s="287">
        <v>21</v>
      </c>
      <c r="B314" s="296" t="s">
        <v>1014</v>
      </c>
      <c r="C314" s="303" t="str">
        <f>IF(data!BN91&gt;0,data!BN91,"")</f>
        <v>x</v>
      </c>
      <c r="D314" s="303" t="str">
        <f>IF(data!BO91&gt;0,data!BO91,"")</f>
        <v>x</v>
      </c>
      <c r="E314" s="303" t="str">
        <f>IF(data!BP91&gt;0,data!BP91,"")</f>
        <v>x</v>
      </c>
      <c r="F314" s="303" t="str">
        <f>IF(data!BQ91&gt;0,data!BQ91,"")</f>
        <v>x</v>
      </c>
      <c r="G314" s="303" t="str">
        <f>IF(data!BR91&gt;0,data!BR91,"")</f>
        <v>x</v>
      </c>
      <c r="H314" s="303" t="str">
        <f>IF(data!BS91&gt;0,data!BS91,"")</f>
        <v>x</v>
      </c>
      <c r="I314" s="303" t="str">
        <f>IF(data!BT91&gt;0,data!BT91,"")</f>
        <v>x</v>
      </c>
    </row>
    <row r="315" spans="1:9" customFormat="1" ht="20.100000000000001" customHeight="1" x14ac:dyDescent="0.2">
      <c r="A315" s="287" t="s">
        <v>1015</v>
      </c>
      <c r="B315" s="288"/>
      <c r="C315" s="298"/>
      <c r="D315" s="298"/>
      <c r="E315" s="298"/>
      <c r="F315" s="298"/>
      <c r="G315" s="298"/>
      <c r="H315" s="298"/>
      <c r="I315" s="298"/>
    </row>
    <row r="316" spans="1:9" customFormat="1" ht="20.100000000000001" customHeight="1" x14ac:dyDescent="0.2">
      <c r="A316" s="287">
        <v>22</v>
      </c>
      <c r="B316" s="288" t="s">
        <v>1016</v>
      </c>
      <c r="C316" s="304">
        <f>data!BN92</f>
        <v>72565.819999999992</v>
      </c>
      <c r="D316" s="304">
        <f>data!BO92</f>
        <v>0</v>
      </c>
      <c r="E316" s="304">
        <f>data!BP92</f>
        <v>0</v>
      </c>
      <c r="F316" s="304">
        <f>data!BQ92</f>
        <v>0</v>
      </c>
      <c r="G316" s="304">
        <f>data!BR92</f>
        <v>0</v>
      </c>
      <c r="H316" s="304">
        <f>data!BS92</f>
        <v>955</v>
      </c>
      <c r="I316" s="304">
        <f>data!BT92</f>
        <v>0</v>
      </c>
    </row>
    <row r="317" spans="1:9" customFormat="1" ht="20.100000000000001" customHeight="1" x14ac:dyDescent="0.2">
      <c r="A317" s="287">
        <v>23</v>
      </c>
      <c r="B317" s="288" t="s">
        <v>1017</v>
      </c>
      <c r="C317" s="303" t="str">
        <f>IF(data!BN93&gt;0,data!BN93,"")</f>
        <v>x</v>
      </c>
      <c r="D317" s="303" t="str">
        <f>IF(data!BO93&gt;0,data!BO93,"")</f>
        <v>x</v>
      </c>
      <c r="E317" s="303" t="str">
        <f>IF(data!BP93&gt;0,data!BP93,"")</f>
        <v>x</v>
      </c>
      <c r="F317" s="303" t="str">
        <f>IF(data!BQ93&gt;0,data!BQ93,"")</f>
        <v>x</v>
      </c>
      <c r="G317" s="304">
        <f>data!BR93</f>
        <v>0</v>
      </c>
      <c r="H317" s="304">
        <f>data!BS93</f>
        <v>0</v>
      </c>
      <c r="I317" s="304">
        <f>data!BT93</f>
        <v>0</v>
      </c>
    </row>
    <row r="318" spans="1:9" customFormat="1" ht="20.100000000000001" customHeight="1" x14ac:dyDescent="0.2">
      <c r="A318" s="287">
        <v>24</v>
      </c>
      <c r="B318" s="288" t="s">
        <v>1018</v>
      </c>
      <c r="C318" s="303" t="str">
        <f>IF(data!BN94&gt;0,data!BN94,"")</f>
        <v>x</v>
      </c>
      <c r="D318" s="303" t="str">
        <f>IF(data!BO94&gt;0,data!BO94,"")</f>
        <v>x</v>
      </c>
      <c r="E318" s="303" t="str">
        <f>IF(data!BP94&gt;0,data!BP94,"")</f>
        <v>x</v>
      </c>
      <c r="F318" s="303" t="str">
        <f>IF(data!BQ94&gt;0,data!BQ94,"")</f>
        <v>x</v>
      </c>
      <c r="G318" s="303" t="str">
        <f>IF(data!BR94&gt;0,data!BR94,"")</f>
        <v>x</v>
      </c>
      <c r="H318" s="304">
        <f>data!BS94</f>
        <v>325.75733822805915</v>
      </c>
      <c r="I318" s="304">
        <f>data!BT94</f>
        <v>0</v>
      </c>
    </row>
    <row r="319" spans="1:9" customFormat="1" ht="20.100000000000001" customHeight="1" x14ac:dyDescent="0.2">
      <c r="A319" s="287">
        <v>25</v>
      </c>
      <c r="B319" s="288" t="s">
        <v>1019</v>
      </c>
      <c r="C319" s="303" t="str">
        <f>IF(data!BN95&gt;0,data!BN95,"")</f>
        <v>x</v>
      </c>
      <c r="D319" s="303" t="str">
        <f>IF(data!BO95&gt;0,data!BO95,"")</f>
        <v>x</v>
      </c>
      <c r="E319" s="303" t="str">
        <f>IF(data!BP95&gt;0,data!BP95,"")</f>
        <v>x</v>
      </c>
      <c r="F319" s="303" t="str">
        <f>IF(data!BQ95&gt;0,data!BQ95,"")</f>
        <v>x</v>
      </c>
      <c r="G319" s="303" t="str">
        <f>IF(data!BR95&gt;0,data!BR95,"")</f>
        <v>x</v>
      </c>
      <c r="H319" s="304">
        <f>data!BS95</f>
        <v>0</v>
      </c>
      <c r="I319" s="304">
        <f>data!BT95</f>
        <v>0</v>
      </c>
    </row>
    <row r="320" spans="1:9" customFormat="1" ht="20.100000000000001" customHeight="1" x14ac:dyDescent="0.2">
      <c r="A320" s="287">
        <v>26</v>
      </c>
      <c r="B320" s="288" t="s">
        <v>294</v>
      </c>
      <c r="C320" s="306" t="str">
        <f>IF(data!BN96&gt;0,data!BN96,"")</f>
        <v>x</v>
      </c>
      <c r="D320" s="306" t="str">
        <f>IF(data!BO96&gt;0,data!BO96,"")</f>
        <v>x</v>
      </c>
      <c r="E320" s="306" t="str">
        <f>IF(data!BP96&gt;0,data!BP96,"")</f>
        <v>x</v>
      </c>
      <c r="F320" s="306" t="str">
        <f>IF(data!BQ96&gt;0,data!BQ96,"")</f>
        <v>x</v>
      </c>
      <c r="G320" s="306" t="str">
        <f>IF(data!BR96&gt;0,data!BR96,"")</f>
        <v>x</v>
      </c>
      <c r="H320" s="306" t="str">
        <f>IF(data!BS96&gt;0,data!BS96,"")</f>
        <v>x</v>
      </c>
      <c r="I320" s="306" t="str">
        <f>IF(data!BT96&gt;0,data!BT96,"")</f>
        <v>x</v>
      </c>
    </row>
    <row r="321" spans="1:9" customFormat="1" ht="20.100000000000001" customHeight="1" x14ac:dyDescent="0.2">
      <c r="A321" s="281" t="s">
        <v>1001</v>
      </c>
      <c r="B321" s="282"/>
      <c r="C321" s="282"/>
      <c r="D321" s="282"/>
      <c r="E321" s="282"/>
      <c r="F321" s="282"/>
      <c r="G321" s="282"/>
      <c r="H321" s="282"/>
      <c r="I321" s="281"/>
    </row>
    <row r="322" spans="1:9" customFormat="1" ht="20.100000000000001" customHeight="1" x14ac:dyDescent="0.2">
      <c r="D322" s="283"/>
      <c r="I322" s="284" t="s">
        <v>1053</v>
      </c>
    </row>
    <row r="323" spans="1:9" customFormat="1" ht="20.100000000000001" customHeight="1" x14ac:dyDescent="0.2">
      <c r="A323" s="283"/>
    </row>
    <row r="324" spans="1:9" customFormat="1" ht="20.100000000000001" customHeight="1" x14ac:dyDescent="0.2">
      <c r="A324" s="285" t="str">
        <f>"Hospital: "&amp;data!C100</f>
        <v>Hospital: PeaceHealth St John Medical Center</v>
      </c>
      <c r="G324" s="286"/>
      <c r="H324" s="285" t="str">
        <f>"FYE: "&amp;data!C98</f>
        <v>FYE: 06/30/2024</v>
      </c>
    </row>
    <row r="325" spans="1:9" customFormat="1" ht="20.100000000000001" customHeight="1" x14ac:dyDescent="0.2">
      <c r="A325" s="287">
        <v>1</v>
      </c>
      <c r="B325" s="288" t="s">
        <v>236</v>
      </c>
      <c r="C325" s="290" t="s">
        <v>106</v>
      </c>
      <c r="D325" s="290" t="s">
        <v>107</v>
      </c>
      <c r="E325" s="290" t="s">
        <v>108</v>
      </c>
      <c r="F325" s="290" t="s">
        <v>109</v>
      </c>
      <c r="G325" s="290" t="s">
        <v>110</v>
      </c>
      <c r="H325" s="290" t="s">
        <v>111</v>
      </c>
      <c r="I325" s="290" t="s">
        <v>112</v>
      </c>
    </row>
    <row r="326" spans="1:9" customFormat="1" ht="20.100000000000001" customHeight="1" x14ac:dyDescent="0.2">
      <c r="A326" s="291">
        <v>2</v>
      </c>
      <c r="B326" s="292" t="s">
        <v>1003</v>
      </c>
      <c r="C326" s="294" t="s">
        <v>182</v>
      </c>
      <c r="D326" s="294" t="s">
        <v>182</v>
      </c>
      <c r="E326" s="294" t="s">
        <v>182</v>
      </c>
      <c r="F326" s="294" t="s">
        <v>183</v>
      </c>
      <c r="G326" s="294" t="s">
        <v>184</v>
      </c>
      <c r="H326" s="294" t="s">
        <v>185</v>
      </c>
      <c r="I326" s="294" t="s">
        <v>186</v>
      </c>
    </row>
    <row r="327" spans="1:9" customFormat="1" ht="20.100000000000001" customHeight="1" x14ac:dyDescent="0.2">
      <c r="A327" s="291"/>
      <c r="B327" s="292"/>
      <c r="C327" s="294" t="s">
        <v>225</v>
      </c>
      <c r="D327" s="294" t="s">
        <v>226</v>
      </c>
      <c r="E327" s="294" t="s">
        <v>227</v>
      </c>
      <c r="F327" s="294" t="s">
        <v>178</v>
      </c>
      <c r="G327" s="294" t="s">
        <v>1052</v>
      </c>
      <c r="H327" s="294" t="s">
        <v>179</v>
      </c>
      <c r="I327" s="294" t="s">
        <v>228</v>
      </c>
    </row>
    <row r="328" spans="1:9" customFormat="1" ht="20.100000000000001" customHeight="1" x14ac:dyDescent="0.2">
      <c r="A328" s="287">
        <v>3</v>
      </c>
      <c r="B328" s="288" t="s">
        <v>1007</v>
      </c>
      <c r="C328" s="300"/>
      <c r="D328" s="300"/>
      <c r="E328" s="300"/>
      <c r="F328" s="300"/>
      <c r="G328" s="300"/>
      <c r="H328" s="300"/>
      <c r="I328" s="300"/>
    </row>
    <row r="329" spans="1:9" customFormat="1" ht="20.100000000000001" customHeight="1" x14ac:dyDescent="0.2">
      <c r="A329" s="287">
        <v>4</v>
      </c>
      <c r="B329" s="288" t="s">
        <v>261</v>
      </c>
      <c r="C329" s="300"/>
      <c r="D329" s="300"/>
      <c r="E329" s="300"/>
      <c r="F329" s="300"/>
      <c r="G329" s="300"/>
      <c r="H329" s="300"/>
      <c r="I329" s="300"/>
    </row>
    <row r="330" spans="1:9" customFormat="1" ht="20.100000000000001" customHeight="1" x14ac:dyDescent="0.2">
      <c r="A330" s="287">
        <v>5</v>
      </c>
      <c r="B330" s="288" t="s">
        <v>262</v>
      </c>
      <c r="C330" s="295">
        <f>data!BU62</f>
        <v>0.42419272577996714</v>
      </c>
      <c r="D330" s="295">
        <f>data!BV62</f>
        <v>0</v>
      </c>
      <c r="E330" s="295">
        <f>data!BW62</f>
        <v>3.6234255996168585</v>
      </c>
      <c r="F330" s="295">
        <f>data!BX62</f>
        <v>0</v>
      </c>
      <c r="G330" s="295">
        <f>data!BY62</f>
        <v>18.522235316112496</v>
      </c>
      <c r="H330" s="295">
        <f>data!BZ62</f>
        <v>1.1981296820949667</v>
      </c>
      <c r="I330" s="295">
        <f>data!CA62</f>
        <v>14.628824735755336</v>
      </c>
    </row>
    <row r="331" spans="1:9" customFormat="1" ht="20.100000000000001" customHeight="1" x14ac:dyDescent="0.2">
      <c r="A331" s="287">
        <v>6</v>
      </c>
      <c r="B331" s="288" t="s">
        <v>263</v>
      </c>
      <c r="C331" s="307">
        <f>data!BU63</f>
        <v>52321.93</v>
      </c>
      <c r="D331" s="307">
        <f>data!BV63</f>
        <v>0</v>
      </c>
      <c r="E331" s="307">
        <f>data!BW63</f>
        <v>350086.95</v>
      </c>
      <c r="F331" s="307">
        <f>data!BX63</f>
        <v>0</v>
      </c>
      <c r="G331" s="307">
        <f>data!BY63</f>
        <v>2679559.19</v>
      </c>
      <c r="H331" s="307">
        <f>data!BZ63</f>
        <v>201687.61</v>
      </c>
      <c r="I331" s="307">
        <f>data!CA63</f>
        <v>1613214.17</v>
      </c>
    </row>
    <row r="332" spans="1:9" customFormat="1" ht="20.100000000000001" customHeight="1" x14ac:dyDescent="0.2">
      <c r="A332" s="287">
        <v>7</v>
      </c>
      <c r="B332" s="288" t="s">
        <v>11</v>
      </c>
      <c r="C332" s="307">
        <f>data!BU64</f>
        <v>20182</v>
      </c>
      <c r="D332" s="307">
        <f>data!BV64</f>
        <v>0</v>
      </c>
      <c r="E332" s="307">
        <f>data!BW64</f>
        <v>121039</v>
      </c>
      <c r="F332" s="307">
        <f>data!BX64</f>
        <v>0</v>
      </c>
      <c r="G332" s="307">
        <f>data!BY64</f>
        <v>720070</v>
      </c>
      <c r="H332" s="307">
        <f>data!BZ64</f>
        <v>130454</v>
      </c>
      <c r="I332" s="307">
        <f>data!CA64</f>
        <v>522389</v>
      </c>
    </row>
    <row r="333" spans="1:9" customFormat="1" ht="20.100000000000001" customHeight="1" x14ac:dyDescent="0.2">
      <c r="A333" s="287">
        <v>8</v>
      </c>
      <c r="B333" s="288" t="s">
        <v>264</v>
      </c>
      <c r="C333" s="307">
        <f>data!BU65</f>
        <v>0</v>
      </c>
      <c r="D333" s="307">
        <f>data!BV65</f>
        <v>0</v>
      </c>
      <c r="E333" s="307">
        <f>data!BW65</f>
        <v>54420</v>
      </c>
      <c r="F333" s="307">
        <f>data!BX65</f>
        <v>0</v>
      </c>
      <c r="G333" s="307">
        <f>data!BY65</f>
        <v>0</v>
      </c>
      <c r="H333" s="307">
        <f>data!BZ65</f>
        <v>0</v>
      </c>
      <c r="I333" s="307">
        <f>data!CA65</f>
        <v>0</v>
      </c>
    </row>
    <row r="334" spans="1:9" customFormat="1" ht="20.100000000000001" customHeight="1" x14ac:dyDescent="0.2">
      <c r="A334" s="287">
        <v>9</v>
      </c>
      <c r="B334" s="288" t="s">
        <v>265</v>
      </c>
      <c r="C334" s="307">
        <f>data!BU66</f>
        <v>0</v>
      </c>
      <c r="D334" s="307">
        <f>data!BV66</f>
        <v>0</v>
      </c>
      <c r="E334" s="307">
        <f>data!BW66</f>
        <v>137552.56</v>
      </c>
      <c r="F334" s="307">
        <f>data!BX66</f>
        <v>-244.98</v>
      </c>
      <c r="G334" s="307">
        <f>data!BY66</f>
        <v>32485.96</v>
      </c>
      <c r="H334" s="307">
        <f>data!BZ66</f>
        <v>0</v>
      </c>
      <c r="I334" s="307">
        <f>data!CA66</f>
        <v>12630.98</v>
      </c>
    </row>
    <row r="335" spans="1:9" customFormat="1" ht="20.100000000000001" customHeight="1" x14ac:dyDescent="0.2">
      <c r="A335" s="287">
        <v>10</v>
      </c>
      <c r="B335" s="288" t="s">
        <v>525</v>
      </c>
      <c r="C335" s="307">
        <f>data!BU67</f>
        <v>0</v>
      </c>
      <c r="D335" s="307">
        <f>data!BV67</f>
        <v>0</v>
      </c>
      <c r="E335" s="307">
        <f>data!BW67</f>
        <v>0</v>
      </c>
      <c r="F335" s="307">
        <f>data!BX67</f>
        <v>0</v>
      </c>
      <c r="G335" s="307">
        <f>data!BY67</f>
        <v>0</v>
      </c>
      <c r="H335" s="307">
        <f>data!BZ67</f>
        <v>0</v>
      </c>
      <c r="I335" s="307">
        <f>data!CA67</f>
        <v>0</v>
      </c>
    </row>
    <row r="336" spans="1:9" customFormat="1" ht="20.100000000000001" customHeight="1" x14ac:dyDescent="0.2">
      <c r="A336" s="287">
        <v>11</v>
      </c>
      <c r="B336" s="288" t="s">
        <v>526</v>
      </c>
      <c r="C336" s="307">
        <f>data!BU68</f>
        <v>0</v>
      </c>
      <c r="D336" s="307">
        <f>data!BV68</f>
        <v>2262.2399999999998</v>
      </c>
      <c r="E336" s="307">
        <f>data!BW68</f>
        <v>318.01</v>
      </c>
      <c r="F336" s="307">
        <f>data!BX68</f>
        <v>0</v>
      </c>
      <c r="G336" s="307">
        <f>data!BY68</f>
        <v>29289.759999999998</v>
      </c>
      <c r="H336" s="307">
        <f>data!BZ68</f>
        <v>0</v>
      </c>
      <c r="I336" s="307">
        <f>data!CA68</f>
        <v>6280.1</v>
      </c>
    </row>
    <row r="337" spans="1:9" customFormat="1" ht="20.100000000000001" customHeight="1" x14ac:dyDescent="0.2">
      <c r="A337" s="287">
        <v>12</v>
      </c>
      <c r="B337" s="288" t="s">
        <v>16</v>
      </c>
      <c r="C337" s="307">
        <f>data!BU69</f>
        <v>0</v>
      </c>
      <c r="D337" s="307">
        <f>data!BV69</f>
        <v>71848</v>
      </c>
      <c r="E337" s="307">
        <f>data!BW69</f>
        <v>0</v>
      </c>
      <c r="F337" s="307">
        <f>data!BX69</f>
        <v>0</v>
      </c>
      <c r="G337" s="307">
        <f>data!BY69</f>
        <v>449052</v>
      </c>
      <c r="H337" s="307">
        <f>data!BZ69</f>
        <v>0</v>
      </c>
      <c r="I337" s="307">
        <f>data!CA69</f>
        <v>0</v>
      </c>
    </row>
    <row r="338" spans="1:9" customFormat="1" ht="20.100000000000001" customHeight="1" x14ac:dyDescent="0.2">
      <c r="A338" s="287">
        <v>13</v>
      </c>
      <c r="B338" s="288" t="s">
        <v>1008</v>
      </c>
      <c r="C338" s="307">
        <f>data!BU70</f>
        <v>0</v>
      </c>
      <c r="D338" s="307">
        <f>data!BV70</f>
        <v>0</v>
      </c>
      <c r="E338" s="307">
        <f>data!BW70</f>
        <v>0</v>
      </c>
      <c r="F338" s="307">
        <f>data!BX70</f>
        <v>0</v>
      </c>
      <c r="G338" s="307">
        <f>data!BY70</f>
        <v>0</v>
      </c>
      <c r="H338" s="307">
        <f>data!BZ70</f>
        <v>0</v>
      </c>
      <c r="I338" s="307">
        <f>data!CA70</f>
        <v>0</v>
      </c>
    </row>
    <row r="339" spans="1:9" customFormat="1" ht="20.100000000000001" customHeight="1" x14ac:dyDescent="0.2">
      <c r="A339" s="287">
        <v>14</v>
      </c>
      <c r="B339" s="288" t="s">
        <v>1009</v>
      </c>
      <c r="C339" s="307">
        <f>data!BU71</f>
        <v>84587.56</v>
      </c>
      <c r="D339" s="307">
        <f>data!BV71</f>
        <v>0</v>
      </c>
      <c r="E339" s="307">
        <f>data!BW71</f>
        <v>5655.05</v>
      </c>
      <c r="F339" s="307">
        <f>data!BX71</f>
        <v>0</v>
      </c>
      <c r="G339" s="307">
        <f>data!BY71</f>
        <v>27600.3</v>
      </c>
      <c r="H339" s="307">
        <f>data!BZ71</f>
        <v>0</v>
      </c>
      <c r="I339" s="307">
        <f>data!CA71</f>
        <v>53574.239999999991</v>
      </c>
    </row>
    <row r="340" spans="1:9" customFormat="1" ht="20.100000000000001" customHeight="1" x14ac:dyDescent="0.2">
      <c r="A340" s="287">
        <v>15</v>
      </c>
      <c r="B340" s="288" t="s">
        <v>284</v>
      </c>
      <c r="C340" s="288">
        <f>-data!BU86</f>
        <v>0</v>
      </c>
      <c r="D340" s="288">
        <f>-data!BV86</f>
        <v>0</v>
      </c>
      <c r="E340" s="288">
        <f>-data!BW86</f>
        <v>0</v>
      </c>
      <c r="F340" s="288">
        <f>-data!BX86</f>
        <v>0</v>
      </c>
      <c r="G340" s="288">
        <f>-data!BY86</f>
        <v>-8573</v>
      </c>
      <c r="H340" s="288">
        <f>-data!BZ86</f>
        <v>0</v>
      </c>
      <c r="I340" s="288">
        <f>-data!CA86</f>
        <v>-126688.22</v>
      </c>
    </row>
    <row r="341" spans="1:9" customFormat="1" ht="20.100000000000001" customHeight="1" x14ac:dyDescent="0.2">
      <c r="A341" s="287">
        <v>16</v>
      </c>
      <c r="B341" s="296" t="s">
        <v>1010</v>
      </c>
      <c r="C341" s="288">
        <f>data!BU87</f>
        <v>157091.49</v>
      </c>
      <c r="D341" s="288">
        <f>data!BV87</f>
        <v>74110.240000000005</v>
      </c>
      <c r="E341" s="288">
        <f>data!BW87</f>
        <v>669071.57000000007</v>
      </c>
      <c r="F341" s="288">
        <f>data!BX87</f>
        <v>-244.98</v>
      </c>
      <c r="G341" s="288">
        <f>data!BY87</f>
        <v>3929484.2099999995</v>
      </c>
      <c r="H341" s="288">
        <f>data!BZ87</f>
        <v>332141.61</v>
      </c>
      <c r="I341" s="288">
        <f>data!CA87</f>
        <v>2081400.2700000003</v>
      </c>
    </row>
    <row r="342" spans="1:9" customFormat="1" ht="20.100000000000001" customHeight="1" x14ac:dyDescent="0.2">
      <c r="A342" s="287">
        <v>17</v>
      </c>
      <c r="B342" s="288" t="s">
        <v>286</v>
      </c>
      <c r="C342" s="298"/>
      <c r="D342" s="298"/>
      <c r="E342" s="298"/>
      <c r="F342" s="298"/>
      <c r="G342" s="298"/>
      <c r="H342" s="298"/>
      <c r="I342" s="298"/>
    </row>
    <row r="343" spans="1:9" customFormat="1" ht="20.100000000000001" customHeight="1" x14ac:dyDescent="0.2">
      <c r="A343" s="287">
        <v>18</v>
      </c>
      <c r="B343" s="288" t="s">
        <v>1011</v>
      </c>
      <c r="C343" s="288"/>
      <c r="D343" s="288"/>
      <c r="E343" s="288"/>
      <c r="F343" s="288"/>
      <c r="G343" s="288"/>
      <c r="H343" s="288"/>
      <c r="I343" s="288"/>
    </row>
    <row r="344" spans="1:9" customFormat="1" ht="20.100000000000001" customHeight="1" x14ac:dyDescent="0.2">
      <c r="A344" s="287">
        <v>19</v>
      </c>
      <c r="B344" s="296" t="s">
        <v>1012</v>
      </c>
      <c r="C344" s="303" t="str">
        <f>IF(data!BU89&gt;0,data!BU89,"")</f>
        <v>x</v>
      </c>
      <c r="D344" s="303" t="str">
        <f>IF(data!BV89&gt;0,data!BV89,"")</f>
        <v>x</v>
      </c>
      <c r="E344" s="303" t="str">
        <f>IF(data!BW89&gt;0,data!BW89,"")</f>
        <v>x</v>
      </c>
      <c r="F344" s="303" t="str">
        <f>IF(data!BX89&gt;0,data!BX89,"")</f>
        <v>x</v>
      </c>
      <c r="G344" s="303" t="str">
        <f>IF(data!BY89&gt;0,data!BY89,"")</f>
        <v>x</v>
      </c>
      <c r="H344" s="303" t="str">
        <f>IF(data!BZ89&gt;0,data!BZ89,"")</f>
        <v>x</v>
      </c>
      <c r="I344" s="303" t="str">
        <f>IF(data!CA89&gt;0,data!CA89,"")</f>
        <v>x</v>
      </c>
    </row>
    <row r="345" spans="1:9" customFormat="1" ht="20.100000000000001" customHeight="1" x14ac:dyDescent="0.2">
      <c r="A345" s="287">
        <v>20</v>
      </c>
      <c r="B345" s="296" t="s">
        <v>1013</v>
      </c>
      <c r="C345" s="303" t="str">
        <f>IF(data!BU90&gt;0,data!BU90,"")</f>
        <v>x</v>
      </c>
      <c r="D345" s="303" t="str">
        <f>IF(data!BV90&gt;0,data!BV90,"")</f>
        <v>x</v>
      </c>
      <c r="E345" s="303" t="str">
        <f>IF(data!BW90&gt;0,data!BW90,"")</f>
        <v>x</v>
      </c>
      <c r="F345" s="303" t="str">
        <f>IF(data!BX90&gt;0,data!BX90,"")</f>
        <v>x</v>
      </c>
      <c r="G345" s="303" t="str">
        <f>IF(data!BY90&gt;0,data!BY90,"")</f>
        <v>x</v>
      </c>
      <c r="H345" s="303" t="str">
        <f>IF(data!BZ90&gt;0,data!BZ90,"")</f>
        <v>x</v>
      </c>
      <c r="I345" s="303" t="str">
        <f>IF(data!CA90&gt;0,data!CA90,"")</f>
        <v>x</v>
      </c>
    </row>
    <row r="346" spans="1:9" customFormat="1" ht="20.100000000000001" customHeight="1" x14ac:dyDescent="0.2">
      <c r="A346" s="287">
        <v>21</v>
      </c>
      <c r="B346" s="296" t="s">
        <v>1014</v>
      </c>
      <c r="C346" s="303" t="str">
        <f>IF(data!BU91&gt;0,data!BU91,"")</f>
        <v>x</v>
      </c>
      <c r="D346" s="303" t="str">
        <f>IF(data!BV91&gt;0,data!BV91,"")</f>
        <v>x</v>
      </c>
      <c r="E346" s="303" t="str">
        <f>IF(data!BW91&gt;0,data!BW91,"")</f>
        <v>x</v>
      </c>
      <c r="F346" s="303" t="str">
        <f>IF(data!BX91&gt;0,data!BX91,"")</f>
        <v>x</v>
      </c>
      <c r="G346" s="303" t="str">
        <f>IF(data!BY91&gt;0,data!BY91,"")</f>
        <v>x</v>
      </c>
      <c r="H346" s="303" t="str">
        <f>IF(data!BZ91&gt;0,data!BZ91,"")</f>
        <v>x</v>
      </c>
      <c r="I346" s="303" t="str">
        <f>IF(data!CA91&gt;0,data!CA91,"")</f>
        <v>x</v>
      </c>
    </row>
    <row r="347" spans="1:9" customFormat="1" ht="20.100000000000001" customHeight="1" x14ac:dyDescent="0.2">
      <c r="A347" s="287" t="s">
        <v>1015</v>
      </c>
      <c r="B347" s="288"/>
      <c r="C347" s="298"/>
      <c r="D347" s="298"/>
      <c r="E347" s="298"/>
      <c r="F347" s="298"/>
      <c r="G347" s="298"/>
      <c r="H347" s="298"/>
      <c r="I347" s="298"/>
    </row>
    <row r="348" spans="1:9" customFormat="1" ht="20.100000000000001" customHeight="1" x14ac:dyDescent="0.2">
      <c r="A348" s="287">
        <v>22</v>
      </c>
      <c r="B348" s="288" t="s">
        <v>1016</v>
      </c>
      <c r="C348" s="304">
        <f>data!BU92</f>
        <v>0</v>
      </c>
      <c r="D348" s="304">
        <f>data!BV92</f>
        <v>5625.9400000000005</v>
      </c>
      <c r="E348" s="304">
        <f>data!BW92</f>
        <v>0</v>
      </c>
      <c r="F348" s="304">
        <f>data!BX92</f>
        <v>0</v>
      </c>
      <c r="G348" s="304">
        <f>data!BY92</f>
        <v>570</v>
      </c>
      <c r="H348" s="304">
        <f>data!BZ92</f>
        <v>0</v>
      </c>
      <c r="I348" s="304">
        <f>data!CA92</f>
        <v>0</v>
      </c>
    </row>
    <row r="349" spans="1:9" customFormat="1" ht="20.100000000000001" customHeight="1" x14ac:dyDescent="0.2">
      <c r="A349" s="287">
        <v>23</v>
      </c>
      <c r="B349" s="288" t="s">
        <v>1017</v>
      </c>
      <c r="C349" s="304">
        <f>data!BU93</f>
        <v>0</v>
      </c>
      <c r="D349" s="304">
        <f>data!BV93</f>
        <v>0</v>
      </c>
      <c r="E349" s="304">
        <f>data!BW93</f>
        <v>0</v>
      </c>
      <c r="F349" s="304">
        <f>data!BX93</f>
        <v>0</v>
      </c>
      <c r="G349" s="304">
        <f>data!BY93</f>
        <v>0</v>
      </c>
      <c r="H349" s="304">
        <f>data!BZ93</f>
        <v>0</v>
      </c>
      <c r="I349" s="304">
        <f>data!CA93</f>
        <v>0</v>
      </c>
    </row>
    <row r="350" spans="1:9" customFormat="1" ht="20.100000000000001" customHeight="1" x14ac:dyDescent="0.2">
      <c r="A350" s="287">
        <v>24</v>
      </c>
      <c r="B350" s="288" t="s">
        <v>1018</v>
      </c>
      <c r="C350" s="304">
        <f>data!BU94</f>
        <v>0</v>
      </c>
      <c r="D350" s="304">
        <f>data!BV94</f>
        <v>1919.048418252112</v>
      </c>
      <c r="E350" s="304">
        <f>data!BW94</f>
        <v>0</v>
      </c>
      <c r="F350" s="304">
        <f>data!BX94</f>
        <v>0</v>
      </c>
      <c r="G350" s="304">
        <f>data!BY94</f>
        <v>194.43108145549078</v>
      </c>
      <c r="H350" s="304">
        <f>data!BZ94</f>
        <v>0</v>
      </c>
      <c r="I350" s="304">
        <f>data!CA94</f>
        <v>0</v>
      </c>
    </row>
    <row r="351" spans="1:9" customFormat="1" ht="20.100000000000001" customHeight="1" x14ac:dyDescent="0.2">
      <c r="A351" s="287">
        <v>25</v>
      </c>
      <c r="B351" s="288" t="s">
        <v>1019</v>
      </c>
      <c r="C351" s="304">
        <f>data!BU95</f>
        <v>0</v>
      </c>
      <c r="D351" s="304">
        <f>data!BV95</f>
        <v>0</v>
      </c>
      <c r="E351" s="304">
        <f>data!BW95</f>
        <v>0</v>
      </c>
      <c r="F351" s="304">
        <f>data!BX95</f>
        <v>0</v>
      </c>
      <c r="G351" s="304">
        <f>data!BY95</f>
        <v>0</v>
      </c>
      <c r="H351" s="304">
        <f>data!BZ95</f>
        <v>0</v>
      </c>
      <c r="I351" s="304">
        <f>data!CA95</f>
        <v>0</v>
      </c>
    </row>
    <row r="352" spans="1:9" customFormat="1" ht="20.100000000000001" customHeight="1" x14ac:dyDescent="0.2">
      <c r="A352" s="287">
        <v>26</v>
      </c>
      <c r="B352" s="288" t="s">
        <v>294</v>
      </c>
      <c r="C352" s="306" t="str">
        <f>IF(data!BU96&gt;0,data!BU96,"")</f>
        <v/>
      </c>
      <c r="D352" s="306" t="str">
        <f>IF(data!BV96&gt;0,data!BV96,"")</f>
        <v/>
      </c>
      <c r="E352" s="306" t="str">
        <f>IF(data!BW96&gt;0,data!BW96,"")</f>
        <v/>
      </c>
      <c r="F352" s="306" t="str">
        <f>IF(data!BX96&gt;0,data!BX96,"")</f>
        <v/>
      </c>
      <c r="G352" s="306" t="str">
        <f>IF(data!BY96&gt;0,data!BY96,"")</f>
        <v/>
      </c>
      <c r="H352" s="306" t="str">
        <f>IF(data!BZ96&gt;0,data!BZ96,"")</f>
        <v/>
      </c>
      <c r="I352" s="306" t="str">
        <f>IF(data!CA96&gt;0,data!CA96,"")</f>
        <v/>
      </c>
    </row>
    <row r="353" spans="1:9" customFormat="1" ht="20.100000000000001" customHeight="1" x14ac:dyDescent="0.2">
      <c r="A353" s="281" t="s">
        <v>1001</v>
      </c>
      <c r="B353" s="282"/>
      <c r="C353" s="282"/>
      <c r="D353" s="282"/>
      <c r="E353" s="282"/>
      <c r="F353" s="282"/>
      <c r="G353" s="282"/>
      <c r="H353" s="282"/>
      <c r="I353" s="281"/>
    </row>
    <row r="354" spans="1:9" customFormat="1" ht="20.100000000000001" customHeight="1" x14ac:dyDescent="0.2">
      <c r="D354" s="283"/>
      <c r="I354" s="284" t="s">
        <v>1054</v>
      </c>
    </row>
    <row r="355" spans="1:9" customFormat="1" ht="20.100000000000001" customHeight="1" x14ac:dyDescent="0.2">
      <c r="A355" s="283"/>
    </row>
    <row r="356" spans="1:9" customFormat="1" ht="20.100000000000001" customHeight="1" x14ac:dyDescent="0.2">
      <c r="A356" s="285" t="str">
        <f>"Hospital: "&amp;data!C100</f>
        <v>Hospital: PeaceHealth St John Medical Center</v>
      </c>
      <c r="G356" s="286"/>
      <c r="H356" s="285" t="str">
        <f>"FYE: "&amp;data!C98</f>
        <v>FYE: 06/30/2024</v>
      </c>
    </row>
    <row r="357" spans="1:9" customFormat="1" ht="20.100000000000001" customHeight="1" x14ac:dyDescent="0.2">
      <c r="A357" s="287">
        <v>1</v>
      </c>
      <c r="B357" s="288" t="s">
        <v>236</v>
      </c>
      <c r="C357" s="290">
        <v>8910</v>
      </c>
      <c r="D357" s="290">
        <v>8930</v>
      </c>
      <c r="E357" s="290" t="s">
        <v>115</v>
      </c>
      <c r="F357" s="308"/>
      <c r="G357" s="308"/>
      <c r="H357" s="308"/>
      <c r="I357" s="290"/>
    </row>
    <row r="358" spans="1:9" customFormat="1" ht="20.100000000000001" customHeight="1" x14ac:dyDescent="0.2">
      <c r="A358" s="291">
        <v>2</v>
      </c>
      <c r="B358" s="292" t="s">
        <v>1003</v>
      </c>
      <c r="C358" s="294" t="s">
        <v>187</v>
      </c>
      <c r="D358" s="294" t="s">
        <v>159</v>
      </c>
      <c r="E358" s="294" t="s">
        <v>238</v>
      </c>
      <c r="F358" s="309"/>
      <c r="G358" s="309"/>
      <c r="H358" s="309"/>
      <c r="I358" s="294" t="s">
        <v>188</v>
      </c>
    </row>
    <row r="359" spans="1:9" customFormat="1" ht="20.100000000000001" customHeight="1" x14ac:dyDescent="0.2">
      <c r="A359" s="291"/>
      <c r="B359" s="292"/>
      <c r="C359" s="294" t="s">
        <v>228</v>
      </c>
      <c r="D359" s="294" t="s">
        <v>1055</v>
      </c>
      <c r="E359" s="294" t="s">
        <v>240</v>
      </c>
      <c r="F359" s="309"/>
      <c r="G359" s="309"/>
      <c r="H359" s="309"/>
      <c r="I359" s="294" t="s">
        <v>230</v>
      </c>
    </row>
    <row r="360" spans="1:9" customFormat="1" ht="20.100000000000001" customHeight="1" x14ac:dyDescent="0.2">
      <c r="A360" s="287">
        <v>3</v>
      </c>
      <c r="B360" s="288" t="s">
        <v>1007</v>
      </c>
      <c r="C360" s="300"/>
      <c r="D360" s="300"/>
      <c r="E360" s="300"/>
      <c r="F360" s="300"/>
      <c r="G360" s="300"/>
      <c r="H360" s="300"/>
      <c r="I360" s="300"/>
    </row>
    <row r="361" spans="1:9" customFormat="1" ht="20.100000000000001" customHeight="1" x14ac:dyDescent="0.2">
      <c r="A361" s="287">
        <v>4</v>
      </c>
      <c r="B361" s="288" t="s">
        <v>261</v>
      </c>
      <c r="C361" s="300"/>
      <c r="D361" s="300"/>
      <c r="E361" s="300"/>
      <c r="F361" s="300"/>
      <c r="G361" s="300"/>
      <c r="H361" s="300"/>
      <c r="I361" s="300"/>
    </row>
    <row r="362" spans="1:9" customFormat="1" ht="20.100000000000001" customHeight="1" x14ac:dyDescent="0.2">
      <c r="A362" s="287">
        <v>5</v>
      </c>
      <c r="B362" s="288" t="s">
        <v>262</v>
      </c>
      <c r="C362" s="295">
        <f>data!CB62</f>
        <v>0</v>
      </c>
      <c r="D362" s="295">
        <f>data!CC62</f>
        <v>15.427967835043773</v>
      </c>
      <c r="E362" s="310"/>
      <c r="F362" s="298"/>
      <c r="G362" s="298"/>
      <c r="H362" s="298"/>
      <c r="I362" s="311">
        <f>data!CE62</f>
        <v>1308.0529477453067</v>
      </c>
    </row>
    <row r="363" spans="1:9" customFormat="1" ht="20.100000000000001" customHeight="1" x14ac:dyDescent="0.2">
      <c r="A363" s="287">
        <v>6</v>
      </c>
      <c r="B363" s="288" t="s">
        <v>263</v>
      </c>
      <c r="C363" s="307">
        <f>data!CB63</f>
        <v>0</v>
      </c>
      <c r="D363" s="307">
        <f>data!CC63</f>
        <v>2450546.73</v>
      </c>
      <c r="E363" s="312"/>
      <c r="F363" s="312"/>
      <c r="G363" s="312"/>
      <c r="H363" s="312"/>
      <c r="I363" s="307">
        <f>data!CE63</f>
        <v>154888609</v>
      </c>
    </row>
    <row r="364" spans="1:9" customFormat="1" ht="20.100000000000001" customHeight="1" x14ac:dyDescent="0.2">
      <c r="A364" s="287">
        <v>7</v>
      </c>
      <c r="B364" s="288" t="s">
        <v>11</v>
      </c>
      <c r="C364" s="307">
        <f>data!CB64</f>
        <v>0</v>
      </c>
      <c r="D364" s="307">
        <f>data!CC64</f>
        <v>626372</v>
      </c>
      <c r="E364" s="312"/>
      <c r="F364" s="312"/>
      <c r="G364" s="312"/>
      <c r="H364" s="312"/>
      <c r="I364" s="307">
        <f>data!CE64</f>
        <v>43148283</v>
      </c>
    </row>
    <row r="365" spans="1:9" customFormat="1" ht="20.100000000000001" customHeight="1" x14ac:dyDescent="0.2">
      <c r="A365" s="287">
        <v>8</v>
      </c>
      <c r="B365" s="288" t="s">
        <v>264</v>
      </c>
      <c r="C365" s="307">
        <f>data!CB65</f>
        <v>0</v>
      </c>
      <c r="D365" s="307">
        <f>data!CC65</f>
        <v>0</v>
      </c>
      <c r="E365" s="312"/>
      <c r="F365" s="312"/>
      <c r="G365" s="312"/>
      <c r="H365" s="312"/>
      <c r="I365" s="307">
        <f>data!CE65</f>
        <v>7037039.8300000001</v>
      </c>
    </row>
    <row r="366" spans="1:9" customFormat="1" ht="20.100000000000001" customHeight="1" x14ac:dyDescent="0.2">
      <c r="A366" s="287">
        <v>9</v>
      </c>
      <c r="B366" s="288" t="s">
        <v>265</v>
      </c>
      <c r="C366" s="307">
        <f>data!CB66</f>
        <v>0</v>
      </c>
      <c r="D366" s="307">
        <f>data!CC66</f>
        <v>-60642.429999999898</v>
      </c>
      <c r="E366" s="312"/>
      <c r="F366" s="312"/>
      <c r="G366" s="312"/>
      <c r="H366" s="312"/>
      <c r="I366" s="307">
        <f>data!CE66</f>
        <v>50226050.980000019</v>
      </c>
    </row>
    <row r="367" spans="1:9" customFormat="1" ht="20.100000000000001" customHeight="1" x14ac:dyDescent="0.2">
      <c r="A367" s="287">
        <v>10</v>
      </c>
      <c r="B367" s="288" t="s">
        <v>525</v>
      </c>
      <c r="C367" s="307">
        <f>data!CB67</f>
        <v>0</v>
      </c>
      <c r="D367" s="307">
        <f>data!CC67</f>
        <v>0</v>
      </c>
      <c r="E367" s="312"/>
      <c r="F367" s="312"/>
      <c r="G367" s="312"/>
      <c r="H367" s="312"/>
      <c r="I367" s="307">
        <f>data!CE67</f>
        <v>3132915.7199999997</v>
      </c>
    </row>
    <row r="368" spans="1:9" customFormat="1" ht="20.100000000000001" customHeight="1" x14ac:dyDescent="0.2">
      <c r="A368" s="287">
        <v>11</v>
      </c>
      <c r="B368" s="288" t="s">
        <v>526</v>
      </c>
      <c r="C368" s="307">
        <f>data!CB68</f>
        <v>0</v>
      </c>
      <c r="D368" s="307">
        <f>data!CC68</f>
        <v>11502.64</v>
      </c>
      <c r="E368" s="312"/>
      <c r="F368" s="312"/>
      <c r="G368" s="312"/>
      <c r="H368" s="312"/>
      <c r="I368" s="307">
        <f>data!CE68</f>
        <v>9156062.7199999988</v>
      </c>
    </row>
    <row r="369" spans="1:9" customFormat="1" ht="20.100000000000001" customHeight="1" x14ac:dyDescent="0.2">
      <c r="A369" s="287">
        <v>12</v>
      </c>
      <c r="B369" s="288" t="s">
        <v>16</v>
      </c>
      <c r="C369" s="307">
        <f>data!CB69</f>
        <v>0</v>
      </c>
      <c r="D369" s="307">
        <f>data!CC69</f>
        <v>1482690</v>
      </c>
      <c r="E369" s="312"/>
      <c r="F369" s="312"/>
      <c r="G369" s="312"/>
      <c r="H369" s="312"/>
      <c r="I369" s="307">
        <f>data!CE69</f>
        <v>20542901</v>
      </c>
    </row>
    <row r="370" spans="1:9" customFormat="1" ht="20.100000000000001" customHeight="1" x14ac:dyDescent="0.2">
      <c r="A370" s="287">
        <v>13</v>
      </c>
      <c r="B370" s="288" t="s">
        <v>1008</v>
      </c>
      <c r="C370" s="307">
        <f>data!CB70</f>
        <v>0</v>
      </c>
      <c r="D370" s="307">
        <f>data!CC70</f>
        <v>0</v>
      </c>
      <c r="E370" s="312"/>
      <c r="F370" s="312"/>
      <c r="G370" s="312"/>
      <c r="H370" s="312"/>
      <c r="I370" s="307">
        <f>data!CE70</f>
        <v>2305520.0100000002</v>
      </c>
    </row>
    <row r="371" spans="1:9" customFormat="1" ht="20.100000000000001" customHeight="1" x14ac:dyDescent="0.2">
      <c r="A371" s="287">
        <v>14</v>
      </c>
      <c r="B371" s="288" t="s">
        <v>1009</v>
      </c>
      <c r="C371" s="307">
        <f>data!CB71</f>
        <v>0</v>
      </c>
      <c r="D371" s="307">
        <f>data!CC71</f>
        <v>6111274.9299999997</v>
      </c>
      <c r="E371" s="307">
        <f>data!CD71</f>
        <v>12320811.1</v>
      </c>
      <c r="F371" s="312"/>
      <c r="G371" s="312"/>
      <c r="H371" s="312"/>
      <c r="I371" s="307">
        <f>data!CE71</f>
        <v>72787377.5</v>
      </c>
    </row>
    <row r="372" spans="1:9" customFormat="1" ht="20.100000000000001" customHeight="1" x14ac:dyDescent="0.2">
      <c r="A372" s="287">
        <v>15</v>
      </c>
      <c r="B372" s="288" t="s">
        <v>284</v>
      </c>
      <c r="C372" s="288">
        <f>-data!CB86</f>
        <v>-18020.53</v>
      </c>
      <c r="D372" s="288">
        <f>-data!CC86</f>
        <v>-1267844.06</v>
      </c>
      <c r="E372" s="288">
        <f>-data!CD86</f>
        <v>-452514.20999999996</v>
      </c>
      <c r="F372" s="298"/>
      <c r="G372" s="298"/>
      <c r="H372" s="298"/>
      <c r="I372" s="288">
        <f>-data!CE86</f>
        <v>-9993258.1600000001</v>
      </c>
    </row>
    <row r="373" spans="1:9" customFormat="1" ht="20.100000000000001" customHeight="1" x14ac:dyDescent="0.2">
      <c r="A373" s="287">
        <v>16</v>
      </c>
      <c r="B373" s="296" t="s">
        <v>1010</v>
      </c>
      <c r="C373" s="307">
        <f>data!CB87</f>
        <v>-18020.53</v>
      </c>
      <c r="D373" s="307">
        <f>data!CC87</f>
        <v>9353899.8100000005</v>
      </c>
      <c r="E373" s="307">
        <f>data!CD87</f>
        <v>11868296.890000001</v>
      </c>
      <c r="F373" s="312"/>
      <c r="G373" s="312"/>
      <c r="H373" s="312"/>
      <c r="I373" s="288">
        <f>data!CE87</f>
        <v>353231501.60000002</v>
      </c>
    </row>
    <row r="374" spans="1:9" customFormat="1" ht="20.100000000000001" customHeight="1" x14ac:dyDescent="0.2">
      <c r="A374" s="287">
        <v>17</v>
      </c>
      <c r="B374" s="288" t="s">
        <v>286</v>
      </c>
      <c r="C374" s="312"/>
      <c r="D374" s="312"/>
      <c r="E374" s="312"/>
      <c r="F374" s="312"/>
      <c r="G374" s="312"/>
      <c r="H374" s="312"/>
      <c r="I374" s="288">
        <f>data!CE88</f>
        <v>0</v>
      </c>
    </row>
    <row r="375" spans="1:9" customFormat="1" ht="20.100000000000001" customHeight="1" x14ac:dyDescent="0.2">
      <c r="A375" s="287">
        <v>18</v>
      </c>
      <c r="B375" s="288" t="s">
        <v>1011</v>
      </c>
      <c r="C375" s="288"/>
      <c r="D375" s="288"/>
      <c r="E375" s="288"/>
      <c r="F375" s="288"/>
      <c r="G375" s="288"/>
      <c r="H375" s="288"/>
      <c r="I375" s="288"/>
    </row>
    <row r="376" spans="1:9" customFormat="1" ht="20.100000000000001" customHeight="1" x14ac:dyDescent="0.2">
      <c r="A376" s="287">
        <v>19</v>
      </c>
      <c r="B376" s="296" t="s">
        <v>1012</v>
      </c>
      <c r="C376" s="303" t="str">
        <f>IF(data!CB89&gt;0,data!CB89,"")</f>
        <v>x</v>
      </c>
      <c r="D376" s="303" t="str">
        <f>IF(data!CC89&gt;0,data!CC89,"")</f>
        <v>x</v>
      </c>
      <c r="E376" s="298"/>
      <c r="F376" s="298"/>
      <c r="G376" s="298"/>
      <c r="H376" s="298"/>
      <c r="I376" s="304">
        <f>data!CE89</f>
        <v>457617744.3499999</v>
      </c>
    </row>
    <row r="377" spans="1:9" customFormat="1" ht="20.100000000000001" customHeight="1" x14ac:dyDescent="0.2">
      <c r="A377" s="287">
        <v>20</v>
      </c>
      <c r="B377" s="296" t="s">
        <v>1013</v>
      </c>
      <c r="C377" s="303" t="str">
        <f>IF(data!CB90&gt;0,data!CB90,"")</f>
        <v>x</v>
      </c>
      <c r="D377" s="303" t="str">
        <f>IF(data!CC90&gt;0,data!CC90,"")</f>
        <v>x</v>
      </c>
      <c r="E377" s="298"/>
      <c r="F377" s="298"/>
      <c r="G377" s="298"/>
      <c r="H377" s="298"/>
      <c r="I377" s="304">
        <f>data!CE90</f>
        <v>895764148.68999982</v>
      </c>
    </row>
    <row r="378" spans="1:9" customFormat="1" ht="20.100000000000001" customHeight="1" x14ac:dyDescent="0.2">
      <c r="A378" s="287">
        <v>21</v>
      </c>
      <c r="B378" s="296" t="s">
        <v>1014</v>
      </c>
      <c r="C378" s="303" t="str">
        <f>IF(data!CB91&gt;0,data!CB91,"")</f>
        <v>x</v>
      </c>
      <c r="D378" s="303" t="str">
        <f>IF(data!CC91&gt;0,data!CC91,"")</f>
        <v>x</v>
      </c>
      <c r="E378" s="298"/>
      <c r="F378" s="298"/>
      <c r="G378" s="298"/>
      <c r="H378" s="298"/>
      <c r="I378" s="304">
        <f>data!CE91</f>
        <v>1353381893.0400002</v>
      </c>
    </row>
    <row r="379" spans="1:9" customFormat="1" ht="20.100000000000001" customHeight="1" x14ac:dyDescent="0.2">
      <c r="A379" s="287" t="s">
        <v>1015</v>
      </c>
      <c r="B379" s="288"/>
      <c r="C379" s="298"/>
      <c r="D379" s="298"/>
      <c r="E379" s="298"/>
      <c r="F379" s="298"/>
      <c r="G379" s="298"/>
      <c r="H379" s="298"/>
      <c r="I379" s="298"/>
    </row>
    <row r="380" spans="1:9" customFormat="1" ht="20.100000000000001" customHeight="1" x14ac:dyDescent="0.2">
      <c r="A380" s="287">
        <v>22</v>
      </c>
      <c r="B380" s="288" t="s">
        <v>1016</v>
      </c>
      <c r="C380" s="304">
        <f>data!CB92</f>
        <v>0</v>
      </c>
      <c r="D380" s="304">
        <f>data!CC92</f>
        <v>0</v>
      </c>
      <c r="E380" s="298"/>
      <c r="F380" s="298"/>
      <c r="G380" s="298"/>
      <c r="H380" s="298"/>
      <c r="I380" s="288">
        <f>data!CE92</f>
        <v>588172.00999999989</v>
      </c>
    </row>
    <row r="381" spans="1:9" customFormat="1" ht="20.100000000000001" customHeight="1" x14ac:dyDescent="0.2">
      <c r="A381" s="287">
        <v>23</v>
      </c>
      <c r="B381" s="288" t="s">
        <v>1017</v>
      </c>
      <c r="C381" s="304">
        <f>data!CB93</f>
        <v>0</v>
      </c>
      <c r="D381" s="303" t="str">
        <f>IF(data!CC93&gt;0,data!CC93,"")</f>
        <v>x</v>
      </c>
      <c r="E381" s="298"/>
      <c r="F381" s="298"/>
      <c r="G381" s="298"/>
      <c r="H381" s="298"/>
      <c r="I381" s="288">
        <f>data!CE93</f>
        <v>108838</v>
      </c>
    </row>
    <row r="382" spans="1:9" customFormat="1" ht="20.100000000000001" customHeight="1" x14ac:dyDescent="0.2">
      <c r="A382" s="287">
        <v>24</v>
      </c>
      <c r="B382" s="288" t="s">
        <v>1018</v>
      </c>
      <c r="C382" s="304">
        <f>data!CB94</f>
        <v>0</v>
      </c>
      <c r="D382" s="303" t="str">
        <f>IF(data!CC94&gt;0,data!CC94,"")</f>
        <v>x</v>
      </c>
      <c r="E382" s="298"/>
      <c r="F382" s="298"/>
      <c r="G382" s="298"/>
      <c r="H382" s="298"/>
      <c r="I382" s="288">
        <f>data!CE94</f>
        <v>104133.62032558605</v>
      </c>
    </row>
    <row r="383" spans="1:9" customFormat="1" ht="20.100000000000001" customHeight="1" x14ac:dyDescent="0.2">
      <c r="A383" s="287">
        <v>25</v>
      </c>
      <c r="B383" s="288" t="s">
        <v>1019</v>
      </c>
      <c r="C383" s="304">
        <f>data!CB95</f>
        <v>0</v>
      </c>
      <c r="D383" s="303" t="str">
        <f>IF(data!CC95&gt;0,data!CC95,"")</f>
        <v>x</v>
      </c>
      <c r="E383" s="298"/>
      <c r="F383" s="298"/>
      <c r="G383" s="298"/>
      <c r="H383" s="298"/>
      <c r="I383" s="288">
        <f>data!CE95</f>
        <v>882204.1399999999</v>
      </c>
    </row>
    <row r="384" spans="1:9" customFormat="1" ht="20.100000000000001" customHeight="1" x14ac:dyDescent="0.2">
      <c r="A384" s="287">
        <v>26</v>
      </c>
      <c r="B384" s="288" t="s">
        <v>294</v>
      </c>
      <c r="C384" s="303" t="str">
        <f>IF(data!CB96&gt;0,data!CB96,"")</f>
        <v/>
      </c>
      <c r="D384" s="303" t="str">
        <f>IF(data!CC96&gt;0,data!CC96,"")</f>
        <v>x</v>
      </c>
      <c r="E384" s="310"/>
      <c r="F384" s="298"/>
      <c r="G384" s="298"/>
      <c r="H384" s="298"/>
      <c r="I384" s="295">
        <f>data!CE96</f>
        <v>315.99707983321036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C812-3F23-4761-A016-7119DA437E69}">
  <sheetPr syncVertical="1" syncRef="A25" transitionEvaluation="1" transitionEntry="1" codeName="Sheet1">
    <tabColor rgb="FF92D050"/>
    <pageSetUpPr autoPageBreaks="0" fitToPage="1"/>
  </sheetPr>
  <dimension ref="A1:CF716"/>
  <sheetViews>
    <sheetView topLeftCell="A25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customHeight="1" x14ac:dyDescent="0.25">
      <c r="A22" s="14" t="s">
        <v>17</v>
      </c>
      <c r="E22" s="57"/>
      <c r="F22" s="57"/>
      <c r="G22" s="57"/>
      <c r="I22" s="57"/>
      <c r="J22" s="57"/>
    </row>
    <row r="23" spans="1:10" ht="16.5" customHeight="1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customHeight="1" x14ac:dyDescent="0.25">
      <c r="A34" s="14" t="s">
        <v>27</v>
      </c>
      <c r="B34" s="57"/>
      <c r="C34" s="57"/>
      <c r="D34" s="57"/>
    </row>
    <row r="35" spans="1:83" ht="16.5" customHeight="1" x14ac:dyDescent="0.25">
      <c r="B35" s="57"/>
      <c r="C35" s="57"/>
      <c r="D35" s="57"/>
    </row>
    <row r="36" spans="1:83" x14ac:dyDescent="0.25">
      <c r="A36" s="259" t="s">
        <v>28</v>
      </c>
      <c r="B36" s="260"/>
      <c r="C36" s="261"/>
      <c r="D36" s="260"/>
      <c r="E36" s="260"/>
      <c r="F36" s="260"/>
      <c r="G36" s="262"/>
    </row>
    <row r="37" spans="1:83" x14ac:dyDescent="0.25">
      <c r="A37" s="263" t="s">
        <v>29</v>
      </c>
      <c r="B37" s="264"/>
      <c r="C37" s="265"/>
      <c r="D37" s="266"/>
      <c r="E37" s="266"/>
      <c r="F37" s="266"/>
      <c r="G37" s="267"/>
    </row>
    <row r="38" spans="1:83" x14ac:dyDescent="0.25">
      <c r="A38" s="268" t="s">
        <v>30</v>
      </c>
      <c r="B38" s="264"/>
      <c r="C38" s="265"/>
      <c r="D38" s="266"/>
      <c r="E38" s="266"/>
      <c r="F38" s="266"/>
      <c r="G38" s="267"/>
    </row>
    <row r="39" spans="1:83" x14ac:dyDescent="0.25">
      <c r="A39" s="269" t="s">
        <v>31</v>
      </c>
      <c r="B39" s="266"/>
      <c r="C39" s="265"/>
      <c r="D39" s="266"/>
      <c r="E39" s="266"/>
      <c r="F39" s="266"/>
      <c r="G39" s="267"/>
    </row>
    <row r="40" spans="1:83" x14ac:dyDescent="0.25">
      <c r="A40" s="270" t="s">
        <v>32</v>
      </c>
      <c r="B40" s="271"/>
      <c r="C40" s="272"/>
      <c r="D40" s="271"/>
      <c r="E40" s="271"/>
      <c r="F40" s="271"/>
      <c r="G40" s="273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3">
        <v>37834262.770000003</v>
      </c>
      <c r="C47" s="234">
        <v>1283382.54</v>
      </c>
      <c r="D47" s="234">
        <v>0</v>
      </c>
      <c r="E47" s="234">
        <v>4432501.46</v>
      </c>
      <c r="F47" s="234">
        <v>933839.66187200008</v>
      </c>
      <c r="G47" s="234">
        <v>0</v>
      </c>
      <c r="H47" s="234">
        <v>1037160.16</v>
      </c>
      <c r="I47" s="234">
        <v>0</v>
      </c>
      <c r="J47" s="234">
        <v>201251.69812800005</v>
      </c>
      <c r="K47" s="234">
        <v>0</v>
      </c>
      <c r="L47" s="234">
        <v>0</v>
      </c>
      <c r="M47" s="234">
        <v>0</v>
      </c>
      <c r="N47" s="234">
        <v>692137.06</v>
      </c>
      <c r="O47" s="234">
        <v>0</v>
      </c>
      <c r="P47" s="234">
        <v>1449602.66</v>
      </c>
      <c r="Q47" s="234">
        <v>284655.15000000002</v>
      </c>
      <c r="R47" s="234">
        <v>798734.35</v>
      </c>
      <c r="S47" s="234">
        <v>152572.04</v>
      </c>
      <c r="T47" s="234">
        <v>502641.72</v>
      </c>
      <c r="U47" s="234">
        <v>675108.92</v>
      </c>
      <c r="V47" s="234">
        <v>0</v>
      </c>
      <c r="W47" s="234">
        <v>146795.24</v>
      </c>
      <c r="X47" s="234">
        <v>363844.37</v>
      </c>
      <c r="Y47" s="234">
        <v>1662616.71</v>
      </c>
      <c r="Z47" s="234">
        <v>259236.55</v>
      </c>
      <c r="AA47" s="234">
        <v>197055.01</v>
      </c>
      <c r="AB47" s="234">
        <v>1449525.96</v>
      </c>
      <c r="AC47" s="234">
        <v>369681.99</v>
      </c>
      <c r="AD47" s="234">
        <v>0</v>
      </c>
      <c r="AE47" s="234">
        <v>362527.72</v>
      </c>
      <c r="AF47" s="234">
        <v>703176.32</v>
      </c>
      <c r="AG47" s="234">
        <v>2299983.42</v>
      </c>
      <c r="AH47" s="234">
        <v>0</v>
      </c>
      <c r="AI47" s="234">
        <v>828844.35</v>
      </c>
      <c r="AJ47" s="234">
        <v>9984485.1099999994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877893.29</v>
      </c>
      <c r="AQ47" s="234">
        <v>0</v>
      </c>
      <c r="AR47" s="234">
        <v>0</v>
      </c>
      <c r="AS47" s="234">
        <v>0</v>
      </c>
      <c r="AT47" s="234">
        <v>0</v>
      </c>
      <c r="AU47" s="234">
        <v>0</v>
      </c>
      <c r="AV47" s="234">
        <v>79623.899999999994</v>
      </c>
      <c r="AW47" s="234">
        <v>0</v>
      </c>
      <c r="AX47" s="234">
        <v>0</v>
      </c>
      <c r="AY47" s="234">
        <v>752317.32</v>
      </c>
      <c r="AZ47" s="234">
        <v>0</v>
      </c>
      <c r="BA47" s="234">
        <v>0</v>
      </c>
      <c r="BB47" s="234">
        <v>563100.55000000005</v>
      </c>
      <c r="BC47" s="234">
        <v>136627.23000000001</v>
      </c>
      <c r="BD47" s="234">
        <v>0</v>
      </c>
      <c r="BE47" s="234">
        <v>734583.33</v>
      </c>
      <c r="BF47" s="234">
        <v>988997.63</v>
      </c>
      <c r="BG47" s="234">
        <v>230948.8</v>
      </c>
      <c r="BH47" s="234">
        <v>0</v>
      </c>
      <c r="BI47" s="234">
        <v>0</v>
      </c>
      <c r="BJ47" s="234">
        <v>0</v>
      </c>
      <c r="BK47" s="234">
        <v>0</v>
      </c>
      <c r="BL47" s="234">
        <v>0</v>
      </c>
      <c r="BM47" s="234">
        <v>0</v>
      </c>
      <c r="BN47" s="234">
        <v>396275.04</v>
      </c>
      <c r="BO47" s="234">
        <v>49566.400000000001</v>
      </c>
      <c r="BP47" s="234">
        <v>0</v>
      </c>
      <c r="BQ47" s="234">
        <v>0</v>
      </c>
      <c r="BR47" s="234">
        <v>0</v>
      </c>
      <c r="BS47" s="234">
        <v>177166.24</v>
      </c>
      <c r="BT47" s="234">
        <v>115310.81</v>
      </c>
      <c r="BU47" s="234">
        <v>19375.060000000001</v>
      </c>
      <c r="BV47" s="234">
        <v>0</v>
      </c>
      <c r="BW47" s="234">
        <v>91294.14</v>
      </c>
      <c r="BX47" s="234">
        <v>68921.490000000005</v>
      </c>
      <c r="BY47" s="234">
        <v>612122.26</v>
      </c>
      <c r="BZ47" s="234">
        <v>112787</v>
      </c>
      <c r="CA47" s="234">
        <v>178193.27</v>
      </c>
      <c r="CB47" s="234">
        <v>0</v>
      </c>
      <c r="CC47" s="234">
        <v>577798.84</v>
      </c>
      <c r="CD47" s="16"/>
      <c r="CE47" s="25">
        <v>37834262.770000003</v>
      </c>
    </row>
    <row r="48" spans="1:83" x14ac:dyDescent="0.25">
      <c r="A48" s="25" t="s">
        <v>232</v>
      </c>
      <c r="B48" s="233">
        <v>727511.88</v>
      </c>
      <c r="C48" s="25">
        <v>24867</v>
      </c>
      <c r="D48" s="25">
        <v>0</v>
      </c>
      <c r="E48" s="25">
        <v>80348</v>
      </c>
      <c r="F48" s="25">
        <v>17093</v>
      </c>
      <c r="G48" s="25">
        <v>0</v>
      </c>
      <c r="H48" s="25">
        <v>16679</v>
      </c>
      <c r="I48" s="25">
        <v>0</v>
      </c>
      <c r="J48" s="25">
        <v>3684</v>
      </c>
      <c r="K48" s="25">
        <v>0</v>
      </c>
      <c r="L48" s="25">
        <v>0</v>
      </c>
      <c r="M48" s="25">
        <v>0</v>
      </c>
      <c r="N48" s="25">
        <v>22635</v>
      </c>
      <c r="O48" s="25">
        <v>0</v>
      </c>
      <c r="P48" s="25">
        <v>28556</v>
      </c>
      <c r="Q48" s="25">
        <v>5195</v>
      </c>
      <c r="R48" s="25">
        <v>28867</v>
      </c>
      <c r="S48" s="25">
        <v>2345</v>
      </c>
      <c r="T48" s="25">
        <v>8265</v>
      </c>
      <c r="U48" s="25">
        <v>11913</v>
      </c>
      <c r="V48" s="25">
        <v>0</v>
      </c>
      <c r="W48" s="25">
        <v>3155</v>
      </c>
      <c r="X48" s="25">
        <v>6967</v>
      </c>
      <c r="Y48" s="25">
        <v>28111</v>
      </c>
      <c r="Z48" s="25">
        <v>5465</v>
      </c>
      <c r="AA48" s="25">
        <v>4178</v>
      </c>
      <c r="AB48" s="25">
        <v>25971</v>
      </c>
      <c r="AC48" s="25">
        <v>7342</v>
      </c>
      <c r="AD48" s="25">
        <v>0</v>
      </c>
      <c r="AE48" s="25">
        <v>6581</v>
      </c>
      <c r="AF48" s="25">
        <v>13643</v>
      </c>
      <c r="AG48" s="25">
        <v>45702</v>
      </c>
      <c r="AH48" s="25">
        <v>0</v>
      </c>
      <c r="AI48" s="25">
        <v>13595</v>
      </c>
      <c r="AJ48" s="25">
        <v>199169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18536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1288</v>
      </c>
      <c r="AW48" s="25">
        <v>0</v>
      </c>
      <c r="AX48" s="25">
        <v>0</v>
      </c>
      <c r="AY48" s="25">
        <v>10422</v>
      </c>
      <c r="AZ48" s="25">
        <v>0</v>
      </c>
      <c r="BA48" s="25">
        <v>0</v>
      </c>
      <c r="BB48" s="25">
        <v>11114</v>
      </c>
      <c r="BC48" s="25">
        <v>1588</v>
      </c>
      <c r="BD48" s="25">
        <v>0</v>
      </c>
      <c r="BE48" s="25">
        <v>11260</v>
      </c>
      <c r="BF48" s="25">
        <v>12695</v>
      </c>
      <c r="BG48" s="25">
        <v>2966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10098</v>
      </c>
      <c r="BO48" s="25">
        <v>1014</v>
      </c>
      <c r="BP48" s="25">
        <v>0</v>
      </c>
      <c r="BQ48" s="25">
        <v>0</v>
      </c>
      <c r="BR48" s="25">
        <v>0</v>
      </c>
      <c r="BS48" s="25">
        <v>2705</v>
      </c>
      <c r="BT48" s="25">
        <v>2180</v>
      </c>
      <c r="BU48" s="25">
        <v>257</v>
      </c>
      <c r="BV48" s="25">
        <v>0</v>
      </c>
      <c r="BW48" s="25">
        <v>1655</v>
      </c>
      <c r="BX48" s="25">
        <v>1131</v>
      </c>
      <c r="BY48" s="25">
        <v>11424</v>
      </c>
      <c r="BZ48" s="25">
        <v>916</v>
      </c>
      <c r="CA48" s="25">
        <v>3348</v>
      </c>
      <c r="CB48" s="25">
        <v>0</v>
      </c>
      <c r="CC48" s="25">
        <v>12589</v>
      </c>
      <c r="CD48" s="25" t="s">
        <v>1056</v>
      </c>
      <c r="CE48" s="25" t="s">
        <v>1056</v>
      </c>
    </row>
    <row r="49" spans="1:83" x14ac:dyDescent="0.25">
      <c r="A49" s="16" t="s">
        <v>233</v>
      </c>
      <c r="B49" s="25">
        <v>38561774.650000006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4">
        <v>13535579.870000001</v>
      </c>
      <c r="C51" s="234">
        <v>80369.73</v>
      </c>
      <c r="D51" s="234">
        <v>0</v>
      </c>
      <c r="E51" s="234">
        <v>221743.81</v>
      </c>
      <c r="F51" s="234">
        <v>78728.424585999994</v>
      </c>
      <c r="G51" s="234">
        <v>0</v>
      </c>
      <c r="H51" s="234">
        <v>11347.11</v>
      </c>
      <c r="I51" s="234">
        <v>0</v>
      </c>
      <c r="J51" s="234">
        <v>16966.755413999999</v>
      </c>
      <c r="K51" s="234">
        <v>0</v>
      </c>
      <c r="L51" s="234">
        <v>0</v>
      </c>
      <c r="M51" s="234">
        <v>0</v>
      </c>
      <c r="N51" s="234">
        <v>0</v>
      </c>
      <c r="O51" s="234">
        <v>0</v>
      </c>
      <c r="P51" s="234">
        <v>785902.34</v>
      </c>
      <c r="Q51" s="234">
        <v>0</v>
      </c>
      <c r="R51" s="234">
        <v>0</v>
      </c>
      <c r="S51" s="234">
        <v>86354.71</v>
      </c>
      <c r="T51" s="234">
        <v>8428.7099999999991</v>
      </c>
      <c r="U51" s="234">
        <v>9272.9500000000007</v>
      </c>
      <c r="V51" s="234">
        <v>0</v>
      </c>
      <c r="W51" s="234">
        <v>2311.9</v>
      </c>
      <c r="X51" s="234">
        <v>271325.78999999998</v>
      </c>
      <c r="Y51" s="234">
        <v>746758.76</v>
      </c>
      <c r="Z51" s="234">
        <v>30536.13</v>
      </c>
      <c r="AA51" s="234">
        <v>72407.240000000005</v>
      </c>
      <c r="AB51" s="234">
        <v>24958.89</v>
      </c>
      <c r="AC51" s="234">
        <v>34684.29</v>
      </c>
      <c r="AD51" s="234">
        <v>1569.95</v>
      </c>
      <c r="AE51" s="234">
        <v>2341.31</v>
      </c>
      <c r="AF51" s="234">
        <v>0</v>
      </c>
      <c r="AG51" s="234">
        <v>176161.9</v>
      </c>
      <c r="AH51" s="234">
        <v>0</v>
      </c>
      <c r="AI51" s="234">
        <v>211558.05</v>
      </c>
      <c r="AJ51" s="234">
        <v>63525.72</v>
      </c>
      <c r="AK51" s="234">
        <v>0</v>
      </c>
      <c r="AL51" s="234">
        <v>0</v>
      </c>
      <c r="AM51" s="234">
        <v>0</v>
      </c>
      <c r="AN51" s="234">
        <v>0</v>
      </c>
      <c r="AO51" s="234">
        <v>0</v>
      </c>
      <c r="AP51" s="234">
        <v>61667.25</v>
      </c>
      <c r="AQ51" s="234">
        <v>0</v>
      </c>
      <c r="AR51" s="234">
        <v>0</v>
      </c>
      <c r="AS51" s="234">
        <v>0</v>
      </c>
      <c r="AT51" s="234">
        <v>0</v>
      </c>
      <c r="AU51" s="234">
        <v>0</v>
      </c>
      <c r="AV51" s="234">
        <v>23781.45</v>
      </c>
      <c r="AW51" s="234">
        <v>0</v>
      </c>
      <c r="AX51" s="234">
        <v>0</v>
      </c>
      <c r="AY51" s="234">
        <v>92673.46</v>
      </c>
      <c r="AZ51" s="234">
        <v>0</v>
      </c>
      <c r="BA51" s="234">
        <v>0</v>
      </c>
      <c r="BB51" s="234">
        <v>0</v>
      </c>
      <c r="BC51" s="234">
        <v>1231.47</v>
      </c>
      <c r="BD51" s="234">
        <v>0</v>
      </c>
      <c r="BE51" s="234">
        <v>213147.63</v>
      </c>
      <c r="BF51" s="234">
        <v>13944.13</v>
      </c>
      <c r="BG51" s="234">
        <v>6443.45</v>
      </c>
      <c r="BH51" s="234">
        <v>0</v>
      </c>
      <c r="BI51" s="234">
        <v>0</v>
      </c>
      <c r="BJ51" s="234">
        <v>0</v>
      </c>
      <c r="BK51" s="234">
        <v>0</v>
      </c>
      <c r="BL51" s="234">
        <v>0</v>
      </c>
      <c r="BM51" s="234">
        <v>0</v>
      </c>
      <c r="BN51" s="234">
        <v>8152269.6200000001</v>
      </c>
      <c r="BO51" s="234">
        <v>0</v>
      </c>
      <c r="BP51" s="234">
        <v>0</v>
      </c>
      <c r="BQ51" s="234">
        <v>0</v>
      </c>
      <c r="BR51" s="234">
        <v>0</v>
      </c>
      <c r="BS51" s="234">
        <v>0</v>
      </c>
      <c r="BT51" s="234">
        <v>0</v>
      </c>
      <c r="BU51" s="234">
        <v>0</v>
      </c>
      <c r="BV51" s="234">
        <v>0</v>
      </c>
      <c r="BW51" s="234">
        <v>0</v>
      </c>
      <c r="BX51" s="234">
        <v>0</v>
      </c>
      <c r="BY51" s="234">
        <v>441772.96</v>
      </c>
      <c r="BZ51" s="234">
        <v>0</v>
      </c>
      <c r="CA51" s="234">
        <v>0</v>
      </c>
      <c r="CB51" s="234">
        <v>0</v>
      </c>
      <c r="CC51" s="234">
        <v>1591393.98</v>
      </c>
      <c r="CD51" s="16"/>
      <c r="CE51" s="25">
        <v>13535579.870000001</v>
      </c>
    </row>
    <row r="52" spans="1:83" x14ac:dyDescent="0.25">
      <c r="A52" s="31" t="s">
        <v>235</v>
      </c>
      <c r="B52" s="235">
        <v>6988203.4400000004</v>
      </c>
      <c r="C52" s="25">
        <v>200584</v>
      </c>
      <c r="D52" s="25">
        <v>0</v>
      </c>
      <c r="E52" s="25">
        <v>272423</v>
      </c>
      <c r="F52" s="25">
        <v>89685</v>
      </c>
      <c r="G52" s="25">
        <v>0</v>
      </c>
      <c r="H52" s="25">
        <v>88226</v>
      </c>
      <c r="I52" s="25">
        <v>0</v>
      </c>
      <c r="J52" s="25">
        <v>19328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214018</v>
      </c>
      <c r="Q52" s="25">
        <v>21762</v>
      </c>
      <c r="R52" s="25">
        <v>0</v>
      </c>
      <c r="S52" s="25">
        <v>48447</v>
      </c>
      <c r="T52" s="25">
        <v>31354</v>
      </c>
      <c r="U52" s="25">
        <v>59468</v>
      </c>
      <c r="V52" s="25">
        <v>0</v>
      </c>
      <c r="W52" s="25">
        <v>0</v>
      </c>
      <c r="X52" s="25">
        <v>0</v>
      </c>
      <c r="Y52" s="25">
        <v>217677</v>
      </c>
      <c r="Z52" s="25">
        <v>62648</v>
      </c>
      <c r="AA52" s="25">
        <v>16483</v>
      </c>
      <c r="AB52" s="25">
        <v>28384</v>
      </c>
      <c r="AC52" s="25">
        <v>13103</v>
      </c>
      <c r="AD52" s="25">
        <v>6229</v>
      </c>
      <c r="AE52" s="25">
        <v>47236</v>
      </c>
      <c r="AF52" s="25">
        <v>168768</v>
      </c>
      <c r="AG52" s="25">
        <v>182324</v>
      </c>
      <c r="AH52" s="25">
        <v>0</v>
      </c>
      <c r="AI52" s="25">
        <v>170528</v>
      </c>
      <c r="AJ52" s="25">
        <v>813182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29098</v>
      </c>
      <c r="AW52" s="25">
        <v>0</v>
      </c>
      <c r="AX52" s="25">
        <v>0</v>
      </c>
      <c r="AY52" s="25">
        <v>105659</v>
      </c>
      <c r="AZ52" s="25">
        <v>0</v>
      </c>
      <c r="BA52" s="25">
        <v>0</v>
      </c>
      <c r="BB52" s="25">
        <v>33419</v>
      </c>
      <c r="BC52" s="25">
        <v>0</v>
      </c>
      <c r="BD52" s="25">
        <v>31807</v>
      </c>
      <c r="BE52" s="25">
        <v>2640453</v>
      </c>
      <c r="BF52" s="25">
        <v>35763</v>
      </c>
      <c r="BG52" s="25">
        <v>14166</v>
      </c>
      <c r="BH52" s="25">
        <v>29978</v>
      </c>
      <c r="BI52" s="25">
        <v>0</v>
      </c>
      <c r="BJ52" s="25">
        <v>0</v>
      </c>
      <c r="BK52" s="25">
        <v>25169</v>
      </c>
      <c r="BL52" s="25">
        <v>0</v>
      </c>
      <c r="BM52" s="25">
        <v>0</v>
      </c>
      <c r="BN52" s="25">
        <v>50007</v>
      </c>
      <c r="BO52" s="25">
        <v>40946</v>
      </c>
      <c r="BP52" s="25">
        <v>0</v>
      </c>
      <c r="BQ52" s="25">
        <v>0</v>
      </c>
      <c r="BR52" s="25">
        <v>0</v>
      </c>
      <c r="BS52" s="25">
        <v>16396</v>
      </c>
      <c r="BT52" s="25">
        <v>18818</v>
      </c>
      <c r="BU52" s="25">
        <v>7414</v>
      </c>
      <c r="BV52" s="25">
        <v>52899</v>
      </c>
      <c r="BW52" s="25">
        <v>3659</v>
      </c>
      <c r="BX52" s="25">
        <v>19767</v>
      </c>
      <c r="BY52" s="25">
        <v>22668</v>
      </c>
      <c r="BZ52" s="25">
        <v>0</v>
      </c>
      <c r="CA52" s="25">
        <v>34804</v>
      </c>
      <c r="CB52" s="25">
        <v>0</v>
      </c>
      <c r="CC52" s="25">
        <v>1003460</v>
      </c>
      <c r="CD52" s="25" t="s">
        <v>1056</v>
      </c>
      <c r="CE52" s="25" t="s">
        <v>1056</v>
      </c>
    </row>
    <row r="53" spans="1:83" x14ac:dyDescent="0.25">
      <c r="A53" s="16" t="s">
        <v>233</v>
      </c>
      <c r="B53" s="25">
        <v>20523783.310000002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4">
        <v>3243</v>
      </c>
      <c r="D59" s="234">
        <v>0</v>
      </c>
      <c r="E59" s="234">
        <v>21678</v>
      </c>
      <c r="F59" s="234">
        <v>1566</v>
      </c>
      <c r="G59" s="234">
        <v>0</v>
      </c>
      <c r="H59" s="234">
        <v>4560</v>
      </c>
      <c r="I59" s="234">
        <v>0</v>
      </c>
      <c r="J59" s="234">
        <v>1281</v>
      </c>
      <c r="K59" s="234">
        <v>0</v>
      </c>
      <c r="L59" s="234">
        <v>0</v>
      </c>
      <c r="M59" s="234">
        <v>0</v>
      </c>
      <c r="N59" s="234">
        <v>12658</v>
      </c>
      <c r="O59" s="234">
        <v>746</v>
      </c>
      <c r="P59" s="236">
        <v>362097</v>
      </c>
      <c r="Q59" s="236">
        <v>415728</v>
      </c>
      <c r="R59" s="236">
        <v>362097</v>
      </c>
      <c r="S59" s="229">
        <v>0</v>
      </c>
      <c r="T59" s="229">
        <v>0</v>
      </c>
      <c r="U59" s="237">
        <v>449098</v>
      </c>
      <c r="V59" s="236">
        <v>0</v>
      </c>
      <c r="W59" s="236">
        <v>4043</v>
      </c>
      <c r="X59" s="236">
        <v>29718</v>
      </c>
      <c r="Y59" s="236">
        <v>81391</v>
      </c>
      <c r="Z59" s="236">
        <v>10211</v>
      </c>
      <c r="AA59" s="236">
        <v>1663</v>
      </c>
      <c r="AB59" s="229">
        <v>0</v>
      </c>
      <c r="AC59" s="236">
        <v>32985</v>
      </c>
      <c r="AD59" s="236">
        <v>838</v>
      </c>
      <c r="AE59" s="236">
        <v>33740</v>
      </c>
      <c r="AF59" s="236">
        <v>8491</v>
      </c>
      <c r="AG59" s="236">
        <v>50917</v>
      </c>
      <c r="AH59" s="236">
        <v>0</v>
      </c>
      <c r="AI59" s="236">
        <v>8759</v>
      </c>
      <c r="AJ59" s="236">
        <v>189042</v>
      </c>
      <c r="AK59" s="236">
        <v>0</v>
      </c>
      <c r="AL59" s="236">
        <v>0</v>
      </c>
      <c r="AM59" s="236">
        <v>0</v>
      </c>
      <c r="AN59" s="236">
        <v>0</v>
      </c>
      <c r="AO59" s="236">
        <v>0</v>
      </c>
      <c r="AP59" s="236">
        <v>26940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113459</v>
      </c>
      <c r="AZ59" s="236">
        <v>0</v>
      </c>
      <c r="BA59" s="229">
        <v>0</v>
      </c>
      <c r="BB59" s="229">
        <v>0</v>
      </c>
      <c r="BC59" s="229">
        <v>0</v>
      </c>
      <c r="BD59" s="229">
        <v>0</v>
      </c>
      <c r="BE59" s="236">
        <v>802140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</row>
    <row r="60" spans="1:83" s="201" customFormat="1" ht="15.75" customHeight="1" x14ac:dyDescent="0.25">
      <c r="A60" s="206" t="s">
        <v>262</v>
      </c>
      <c r="B60" s="207"/>
      <c r="C60" s="238">
        <v>38.394009969587891</v>
      </c>
      <c r="D60" s="238">
        <v>0</v>
      </c>
      <c r="E60" s="238">
        <v>175.91490212346142</v>
      </c>
      <c r="F60" s="238">
        <v>27.955314854222252</v>
      </c>
      <c r="G60" s="238">
        <v>0</v>
      </c>
      <c r="H60" s="238">
        <v>34.11414447586538</v>
      </c>
      <c r="I60" s="238">
        <v>0</v>
      </c>
      <c r="J60" s="238">
        <v>6.0246472877763528</v>
      </c>
      <c r="K60" s="238">
        <v>0</v>
      </c>
      <c r="L60" s="238">
        <v>0</v>
      </c>
      <c r="M60" s="238">
        <v>0</v>
      </c>
      <c r="N60" s="238">
        <v>13.922514866758268</v>
      </c>
      <c r="O60" s="238">
        <v>0</v>
      </c>
      <c r="P60" s="239">
        <v>43.405759077101635</v>
      </c>
      <c r="Q60" s="239">
        <v>7.010908567067327</v>
      </c>
      <c r="R60" s="239">
        <v>14.13914860508245</v>
      </c>
      <c r="S60" s="240">
        <v>8.824972128949188</v>
      </c>
      <c r="T60" s="240">
        <v>13.24825168540522</v>
      </c>
      <c r="U60" s="241">
        <v>28.887954704615396</v>
      </c>
      <c r="V60" s="239">
        <v>0</v>
      </c>
      <c r="W60" s="239">
        <v>4.648918174629121</v>
      </c>
      <c r="X60" s="239">
        <v>11.370965709450539</v>
      </c>
      <c r="Y60" s="239">
        <v>55.498578303626246</v>
      </c>
      <c r="Z60" s="239">
        <v>6.3477894937843224</v>
      </c>
      <c r="AA60" s="239">
        <v>4.4572124682280219</v>
      </c>
      <c r="AB60" s="240">
        <v>42.761045314780191</v>
      </c>
      <c r="AC60" s="239">
        <v>13.728323858626366</v>
      </c>
      <c r="AD60" s="239">
        <v>0</v>
      </c>
      <c r="AE60" s="239">
        <v>12.884073684821447</v>
      </c>
      <c r="AF60" s="239">
        <v>20.649053197081024</v>
      </c>
      <c r="AG60" s="239">
        <v>91.682196032074032</v>
      </c>
      <c r="AH60" s="239">
        <v>0</v>
      </c>
      <c r="AI60" s="239">
        <v>22.783480989896955</v>
      </c>
      <c r="AJ60" s="239">
        <v>328.61653141206045</v>
      </c>
      <c r="AK60" s="239">
        <v>0</v>
      </c>
      <c r="AL60" s="239">
        <v>0</v>
      </c>
      <c r="AM60" s="239">
        <v>0</v>
      </c>
      <c r="AN60" s="239">
        <v>0</v>
      </c>
      <c r="AO60" s="239">
        <v>0</v>
      </c>
      <c r="AP60" s="239">
        <v>31.274665975384607</v>
      </c>
      <c r="AQ60" s="239">
        <v>0</v>
      </c>
      <c r="AR60" s="239">
        <v>0</v>
      </c>
      <c r="AS60" s="239">
        <v>0</v>
      </c>
      <c r="AT60" s="239">
        <v>0</v>
      </c>
      <c r="AU60" s="239">
        <v>0</v>
      </c>
      <c r="AV60" s="240">
        <v>2.5475445971016502</v>
      </c>
      <c r="AW60" s="240">
        <v>0</v>
      </c>
      <c r="AX60" s="240">
        <v>0</v>
      </c>
      <c r="AY60" s="239">
        <v>36.435334592245916</v>
      </c>
      <c r="AZ60" s="239">
        <v>0</v>
      </c>
      <c r="BA60" s="240">
        <v>0</v>
      </c>
      <c r="BB60" s="240">
        <v>20.39217075909341</v>
      </c>
      <c r="BC60" s="240">
        <v>5.8063692434684189</v>
      </c>
      <c r="BD60" s="240">
        <v>0</v>
      </c>
      <c r="BE60" s="239">
        <v>32.751757173880492</v>
      </c>
      <c r="BF60" s="240">
        <v>47.645322186627737</v>
      </c>
      <c r="BG60" s="240">
        <v>9.7258636513530146</v>
      </c>
      <c r="BH60" s="240">
        <v>0</v>
      </c>
      <c r="BI60" s="240">
        <v>0</v>
      </c>
      <c r="BJ60" s="240">
        <v>0</v>
      </c>
      <c r="BK60" s="240">
        <v>0</v>
      </c>
      <c r="BL60" s="240">
        <v>0</v>
      </c>
      <c r="BM60" s="240">
        <v>0</v>
      </c>
      <c r="BN60" s="240">
        <v>6.6487668537156583</v>
      </c>
      <c r="BO60" s="240">
        <v>2.0789518812499983</v>
      </c>
      <c r="BP60" s="240">
        <v>0</v>
      </c>
      <c r="BQ60" s="240">
        <v>0</v>
      </c>
      <c r="BR60" s="240">
        <v>0</v>
      </c>
      <c r="BS60" s="240">
        <v>10.204481991222558</v>
      </c>
      <c r="BT60" s="240">
        <v>4.3492795231799466</v>
      </c>
      <c r="BU60" s="240">
        <v>0.4355748626373625</v>
      </c>
      <c r="BV60" s="240">
        <v>0</v>
      </c>
      <c r="BW60" s="240">
        <v>3.1210633423832408</v>
      </c>
      <c r="BX60" s="240">
        <v>5.3201240072115388</v>
      </c>
      <c r="BY60" s="240">
        <v>18.496617169134613</v>
      </c>
      <c r="BZ60" s="240">
        <v>1.0101052293681316</v>
      </c>
      <c r="CA60" s="240">
        <v>5.4626968890590675</v>
      </c>
      <c r="CB60" s="240">
        <v>0</v>
      </c>
      <c r="CC60" s="240">
        <v>15.94372821559066</v>
      </c>
      <c r="CD60" s="208" t="s">
        <v>248</v>
      </c>
      <c r="CE60" s="226">
        <v>1286.9211151288594</v>
      </c>
    </row>
    <row r="61" spans="1:83" x14ac:dyDescent="0.25">
      <c r="A61" s="31" t="s">
        <v>263</v>
      </c>
      <c r="B61" s="16"/>
      <c r="C61" s="234">
        <v>4908492.37</v>
      </c>
      <c r="D61" s="234">
        <v>0</v>
      </c>
      <c r="E61" s="234">
        <v>15859863.279999999</v>
      </c>
      <c r="F61" s="234">
        <v>3374028.2974139997</v>
      </c>
      <c r="G61" s="234">
        <v>0</v>
      </c>
      <c r="H61" s="234">
        <v>3292337.6</v>
      </c>
      <c r="I61" s="234">
        <v>0</v>
      </c>
      <c r="J61" s="234">
        <v>727136.52258600004</v>
      </c>
      <c r="K61" s="234">
        <v>0</v>
      </c>
      <c r="L61" s="234">
        <v>0</v>
      </c>
      <c r="M61" s="234">
        <v>0</v>
      </c>
      <c r="N61" s="234">
        <v>4467916.72</v>
      </c>
      <c r="O61" s="234">
        <v>0</v>
      </c>
      <c r="P61" s="236">
        <v>5636708.8700000001</v>
      </c>
      <c r="Q61" s="236">
        <v>1025500.75</v>
      </c>
      <c r="R61" s="236">
        <v>5698045.3399999999</v>
      </c>
      <c r="S61" s="242">
        <v>462944.16</v>
      </c>
      <c r="T61" s="242">
        <v>1631415.62</v>
      </c>
      <c r="U61" s="237">
        <v>2351469.5699999998</v>
      </c>
      <c r="V61" s="236">
        <v>0</v>
      </c>
      <c r="W61" s="236">
        <v>622717.46</v>
      </c>
      <c r="X61" s="236">
        <v>1375302.12</v>
      </c>
      <c r="Y61" s="236">
        <v>5548856.2300000004</v>
      </c>
      <c r="Z61" s="236">
        <v>1078794.67</v>
      </c>
      <c r="AA61" s="236">
        <v>824637.08</v>
      </c>
      <c r="AB61" s="243">
        <v>5126432.53</v>
      </c>
      <c r="AC61" s="236">
        <v>1449179.57</v>
      </c>
      <c r="AD61" s="236">
        <v>0</v>
      </c>
      <c r="AE61" s="236">
        <v>1299111.56</v>
      </c>
      <c r="AF61" s="236">
        <v>2693086.46</v>
      </c>
      <c r="AG61" s="236">
        <v>9021112.4900000002</v>
      </c>
      <c r="AH61" s="236">
        <v>0</v>
      </c>
      <c r="AI61" s="236">
        <v>2683592.7200000002</v>
      </c>
      <c r="AJ61" s="236">
        <v>39314132.149999999</v>
      </c>
      <c r="AK61" s="236">
        <v>0</v>
      </c>
      <c r="AL61" s="236">
        <v>0</v>
      </c>
      <c r="AM61" s="236">
        <v>0</v>
      </c>
      <c r="AN61" s="236">
        <v>0</v>
      </c>
      <c r="AO61" s="236">
        <v>0</v>
      </c>
      <c r="AP61" s="236">
        <v>3658828.81</v>
      </c>
      <c r="AQ61" s="236">
        <v>0</v>
      </c>
      <c r="AR61" s="236">
        <v>0</v>
      </c>
      <c r="AS61" s="236">
        <v>0</v>
      </c>
      <c r="AT61" s="236">
        <v>0</v>
      </c>
      <c r="AU61" s="236">
        <v>0</v>
      </c>
      <c r="AV61" s="242">
        <v>254188.22</v>
      </c>
      <c r="AW61" s="242">
        <v>0</v>
      </c>
      <c r="AX61" s="242">
        <v>0</v>
      </c>
      <c r="AY61" s="236">
        <v>2057120.88</v>
      </c>
      <c r="AZ61" s="236">
        <v>0</v>
      </c>
      <c r="BA61" s="242">
        <v>0</v>
      </c>
      <c r="BB61" s="242">
        <v>2193832.29</v>
      </c>
      <c r="BC61" s="242">
        <v>313467.57</v>
      </c>
      <c r="BD61" s="242">
        <v>0</v>
      </c>
      <c r="BE61" s="236">
        <v>2222567.67</v>
      </c>
      <c r="BF61" s="242">
        <v>2505876.65</v>
      </c>
      <c r="BG61" s="242">
        <v>585365.80000000005</v>
      </c>
      <c r="BH61" s="242">
        <v>0</v>
      </c>
      <c r="BI61" s="242">
        <v>0</v>
      </c>
      <c r="BJ61" s="242">
        <v>0</v>
      </c>
      <c r="BK61" s="242">
        <v>0</v>
      </c>
      <c r="BL61" s="242">
        <v>0</v>
      </c>
      <c r="BM61" s="242">
        <v>0</v>
      </c>
      <c r="BN61" s="242">
        <v>1993198.39</v>
      </c>
      <c r="BO61" s="242">
        <v>200116.02</v>
      </c>
      <c r="BP61" s="242">
        <v>0</v>
      </c>
      <c r="BQ61" s="242">
        <v>0</v>
      </c>
      <c r="BR61" s="242">
        <v>0</v>
      </c>
      <c r="BS61" s="242">
        <v>533894.93999999994</v>
      </c>
      <c r="BT61" s="242">
        <v>430339.5</v>
      </c>
      <c r="BU61" s="242">
        <v>50789.72</v>
      </c>
      <c r="BV61" s="242">
        <v>0</v>
      </c>
      <c r="BW61" s="242">
        <v>326679.34999999998</v>
      </c>
      <c r="BX61" s="242">
        <v>223321.61</v>
      </c>
      <c r="BY61" s="242">
        <v>2254967.17</v>
      </c>
      <c r="BZ61" s="242">
        <v>180761.66</v>
      </c>
      <c r="CA61" s="242">
        <v>660952.74</v>
      </c>
      <c r="CB61" s="242">
        <v>0</v>
      </c>
      <c r="CC61" s="242">
        <v>2485002.3200000003</v>
      </c>
      <c r="CD61" s="24" t="s">
        <v>248</v>
      </c>
      <c r="CE61" s="25">
        <v>143604085.44999999</v>
      </c>
    </row>
    <row r="62" spans="1:83" x14ac:dyDescent="0.25">
      <c r="A62" s="31" t="s">
        <v>11</v>
      </c>
      <c r="B62" s="16"/>
      <c r="C62" s="25">
        <v>1308250</v>
      </c>
      <c r="D62" s="25">
        <v>0</v>
      </c>
      <c r="E62" s="25">
        <v>4512849</v>
      </c>
      <c r="F62" s="25">
        <v>950933</v>
      </c>
      <c r="G62" s="25">
        <v>0</v>
      </c>
      <c r="H62" s="25">
        <v>1053839</v>
      </c>
      <c r="I62" s="25">
        <v>0</v>
      </c>
      <c r="J62" s="25">
        <v>204936</v>
      </c>
      <c r="K62" s="25">
        <v>0</v>
      </c>
      <c r="L62" s="25">
        <v>0</v>
      </c>
      <c r="M62" s="25">
        <v>0</v>
      </c>
      <c r="N62" s="25">
        <v>714772</v>
      </c>
      <c r="O62" s="25">
        <v>0</v>
      </c>
      <c r="P62" s="25">
        <v>1478159</v>
      </c>
      <c r="Q62" s="25">
        <v>289850</v>
      </c>
      <c r="R62" s="25">
        <v>827601</v>
      </c>
      <c r="S62" s="25">
        <v>154917</v>
      </c>
      <c r="T62" s="25">
        <v>510907</v>
      </c>
      <c r="U62" s="25">
        <v>687022</v>
      </c>
      <c r="V62" s="25">
        <v>0</v>
      </c>
      <c r="W62" s="25">
        <v>149950</v>
      </c>
      <c r="X62" s="25">
        <v>370811</v>
      </c>
      <c r="Y62" s="25">
        <v>1690728</v>
      </c>
      <c r="Z62" s="25">
        <v>264702</v>
      </c>
      <c r="AA62" s="25">
        <v>201233</v>
      </c>
      <c r="AB62" s="25">
        <v>1475497</v>
      </c>
      <c r="AC62" s="25">
        <v>377024</v>
      </c>
      <c r="AD62" s="25">
        <v>0</v>
      </c>
      <c r="AE62" s="25">
        <v>369109</v>
      </c>
      <c r="AF62" s="25">
        <v>716819</v>
      </c>
      <c r="AG62" s="25">
        <v>2345685</v>
      </c>
      <c r="AH62" s="25">
        <v>0</v>
      </c>
      <c r="AI62" s="25">
        <v>842439</v>
      </c>
      <c r="AJ62" s="25">
        <v>10183654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896429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80912</v>
      </c>
      <c r="AW62" s="25">
        <v>0</v>
      </c>
      <c r="AX62" s="25">
        <v>0</v>
      </c>
      <c r="AY62" s="25">
        <v>762739</v>
      </c>
      <c r="AZ62" s="25">
        <v>0</v>
      </c>
      <c r="BA62" s="25">
        <v>0</v>
      </c>
      <c r="BB62" s="25">
        <v>574215</v>
      </c>
      <c r="BC62" s="25">
        <v>138215</v>
      </c>
      <c r="BD62" s="25">
        <v>0</v>
      </c>
      <c r="BE62" s="25">
        <v>745843</v>
      </c>
      <c r="BF62" s="25">
        <v>1001693</v>
      </c>
      <c r="BG62" s="25">
        <v>233915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406373</v>
      </c>
      <c r="BO62" s="25">
        <v>50580</v>
      </c>
      <c r="BP62" s="25">
        <v>0</v>
      </c>
      <c r="BQ62" s="25">
        <v>0</v>
      </c>
      <c r="BR62" s="25">
        <v>0</v>
      </c>
      <c r="BS62" s="25">
        <v>179871</v>
      </c>
      <c r="BT62" s="25">
        <v>117491</v>
      </c>
      <c r="BU62" s="25">
        <v>19632</v>
      </c>
      <c r="BV62" s="25">
        <v>0</v>
      </c>
      <c r="BW62" s="25">
        <v>92949</v>
      </c>
      <c r="BX62" s="25">
        <v>70052</v>
      </c>
      <c r="BY62" s="25">
        <v>623546</v>
      </c>
      <c r="BZ62" s="25">
        <v>113703</v>
      </c>
      <c r="CA62" s="25">
        <v>181541</v>
      </c>
      <c r="CB62" s="25">
        <v>0</v>
      </c>
      <c r="CC62" s="25">
        <v>590388</v>
      </c>
      <c r="CD62" s="24" t="s">
        <v>248</v>
      </c>
      <c r="CE62" s="25">
        <v>38561773</v>
      </c>
    </row>
    <row r="63" spans="1:83" x14ac:dyDescent="0.25">
      <c r="A63" s="31" t="s">
        <v>264</v>
      </c>
      <c r="B63" s="16"/>
      <c r="C63" s="234">
        <v>0</v>
      </c>
      <c r="D63" s="234">
        <v>0</v>
      </c>
      <c r="E63" s="234">
        <v>0</v>
      </c>
      <c r="F63" s="234">
        <v>33118.940280000003</v>
      </c>
      <c r="G63" s="234">
        <v>0</v>
      </c>
      <c r="H63" s="234">
        <v>0</v>
      </c>
      <c r="I63" s="234">
        <v>0</v>
      </c>
      <c r="J63" s="234">
        <v>7137.4597200000007</v>
      </c>
      <c r="K63" s="234">
        <v>0</v>
      </c>
      <c r="L63" s="234">
        <v>0</v>
      </c>
      <c r="M63" s="234">
        <v>0</v>
      </c>
      <c r="N63" s="234">
        <v>0</v>
      </c>
      <c r="O63" s="234">
        <v>0</v>
      </c>
      <c r="P63" s="236">
        <v>510185</v>
      </c>
      <c r="Q63" s="236">
        <v>0</v>
      </c>
      <c r="R63" s="236">
        <v>0</v>
      </c>
      <c r="S63" s="242">
        <v>0</v>
      </c>
      <c r="T63" s="242">
        <v>0</v>
      </c>
      <c r="U63" s="237">
        <v>0</v>
      </c>
      <c r="V63" s="236">
        <v>0</v>
      </c>
      <c r="W63" s="236">
        <v>0</v>
      </c>
      <c r="X63" s="236">
        <v>0</v>
      </c>
      <c r="Y63" s="236">
        <v>12600</v>
      </c>
      <c r="Z63" s="236">
        <v>12000</v>
      </c>
      <c r="AA63" s="236">
        <v>0</v>
      </c>
      <c r="AB63" s="243">
        <v>0</v>
      </c>
      <c r="AC63" s="236">
        <v>0</v>
      </c>
      <c r="AD63" s="236">
        <v>0</v>
      </c>
      <c r="AE63" s="236">
        <v>0</v>
      </c>
      <c r="AF63" s="236">
        <v>0</v>
      </c>
      <c r="AG63" s="236">
        <v>1165999.92</v>
      </c>
      <c r="AH63" s="236">
        <v>0</v>
      </c>
      <c r="AI63" s="236">
        <v>0</v>
      </c>
      <c r="AJ63" s="236">
        <v>5090918.5599999996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0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355925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525000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64210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v>7777094.879999999</v>
      </c>
    </row>
    <row r="64" spans="1:83" x14ac:dyDescent="0.25">
      <c r="A64" s="31" t="s">
        <v>265</v>
      </c>
      <c r="B64" s="16"/>
      <c r="C64" s="234">
        <v>577529.52</v>
      </c>
      <c r="D64" s="234">
        <v>0</v>
      </c>
      <c r="E64" s="234">
        <v>1493273.06</v>
      </c>
      <c r="F64" s="234">
        <v>425252.75793799997</v>
      </c>
      <c r="G64" s="234">
        <v>0</v>
      </c>
      <c r="H64" s="234">
        <v>151910.92000000001</v>
      </c>
      <c r="I64" s="234">
        <v>0</v>
      </c>
      <c r="J64" s="234">
        <v>91646.182062000007</v>
      </c>
      <c r="K64" s="234">
        <v>0</v>
      </c>
      <c r="L64" s="234">
        <v>0</v>
      </c>
      <c r="M64" s="234">
        <v>0</v>
      </c>
      <c r="N64" s="234">
        <v>2178.5700000000002</v>
      </c>
      <c r="O64" s="234">
        <v>0</v>
      </c>
      <c r="P64" s="236">
        <v>10572652.48</v>
      </c>
      <c r="Q64" s="236">
        <v>54732.79</v>
      </c>
      <c r="R64" s="236">
        <v>5151.22</v>
      </c>
      <c r="S64" s="242">
        <v>216428.19</v>
      </c>
      <c r="T64" s="242">
        <v>320530.58</v>
      </c>
      <c r="U64" s="237">
        <v>332431.86</v>
      </c>
      <c r="V64" s="236">
        <v>0</v>
      </c>
      <c r="W64" s="236">
        <v>17968.13</v>
      </c>
      <c r="X64" s="236">
        <v>257749.53</v>
      </c>
      <c r="Y64" s="236">
        <v>2977154.66</v>
      </c>
      <c r="Z64" s="236">
        <v>20317.96</v>
      </c>
      <c r="AA64" s="236">
        <v>346829.68</v>
      </c>
      <c r="AB64" s="243">
        <v>18249756.440000001</v>
      </c>
      <c r="AC64" s="236">
        <v>296676.06</v>
      </c>
      <c r="AD64" s="236">
        <v>16626.11</v>
      </c>
      <c r="AE64" s="236">
        <v>12033.1</v>
      </c>
      <c r="AF64" s="236">
        <v>120262.22</v>
      </c>
      <c r="AG64" s="236">
        <v>1558555.29</v>
      </c>
      <c r="AH64" s="236">
        <v>0</v>
      </c>
      <c r="AI64" s="236">
        <v>1618673.21</v>
      </c>
      <c r="AJ64" s="236">
        <v>6545192.7699999996</v>
      </c>
      <c r="AK64" s="236">
        <v>0</v>
      </c>
      <c r="AL64" s="236">
        <v>0</v>
      </c>
      <c r="AM64" s="236">
        <v>0</v>
      </c>
      <c r="AN64" s="236">
        <v>0</v>
      </c>
      <c r="AO64" s="236">
        <v>0</v>
      </c>
      <c r="AP64" s="236">
        <v>637434.78</v>
      </c>
      <c r="AQ64" s="236">
        <v>0</v>
      </c>
      <c r="AR64" s="236">
        <v>0</v>
      </c>
      <c r="AS64" s="236">
        <v>0</v>
      </c>
      <c r="AT64" s="236">
        <v>0</v>
      </c>
      <c r="AU64" s="236">
        <v>0</v>
      </c>
      <c r="AV64" s="242">
        <v>4623.12</v>
      </c>
      <c r="AW64" s="242">
        <v>0</v>
      </c>
      <c r="AX64" s="242">
        <v>0</v>
      </c>
      <c r="AY64" s="236">
        <v>1160180.8999999999</v>
      </c>
      <c r="AZ64" s="236">
        <v>0</v>
      </c>
      <c r="BA64" s="242">
        <v>0</v>
      </c>
      <c r="BB64" s="242">
        <v>1717.17</v>
      </c>
      <c r="BC64" s="242">
        <v>2542.34</v>
      </c>
      <c r="BD64" s="242">
        <v>0</v>
      </c>
      <c r="BE64" s="236">
        <v>312935.34000000003</v>
      </c>
      <c r="BF64" s="242">
        <v>448073</v>
      </c>
      <c r="BG64" s="242">
        <v>5512.09</v>
      </c>
      <c r="BH64" s="242">
        <v>0</v>
      </c>
      <c r="BI64" s="242">
        <v>0</v>
      </c>
      <c r="BJ64" s="242">
        <v>0</v>
      </c>
      <c r="BK64" s="242">
        <v>0</v>
      </c>
      <c r="BL64" s="242">
        <v>0</v>
      </c>
      <c r="BM64" s="242">
        <v>0</v>
      </c>
      <c r="BN64" s="242">
        <v>41626.629999999997</v>
      </c>
      <c r="BO64" s="242">
        <v>0</v>
      </c>
      <c r="BP64" s="242">
        <v>0</v>
      </c>
      <c r="BQ64" s="242">
        <v>0</v>
      </c>
      <c r="BR64" s="242">
        <v>0</v>
      </c>
      <c r="BS64" s="242">
        <v>56053.42</v>
      </c>
      <c r="BT64" s="242">
        <v>1220.4100000000001</v>
      </c>
      <c r="BU64" s="242">
        <v>0</v>
      </c>
      <c r="BV64" s="242">
        <v>0</v>
      </c>
      <c r="BW64" s="242">
        <v>175298.86</v>
      </c>
      <c r="BX64" s="242">
        <v>373992.97</v>
      </c>
      <c r="BY64" s="242">
        <v>52276.39</v>
      </c>
      <c r="BZ64" s="242">
        <v>0</v>
      </c>
      <c r="CA64" s="242">
        <v>1950.78</v>
      </c>
      <c r="CB64" s="242">
        <v>0</v>
      </c>
      <c r="CC64" s="242">
        <v>-82141.790000000008</v>
      </c>
      <c r="CD64" s="24" t="s">
        <v>248</v>
      </c>
      <c r="CE64" s="25">
        <v>49474809.700000018</v>
      </c>
    </row>
    <row r="65" spans="1:83" x14ac:dyDescent="0.25">
      <c r="A65" s="31" t="s">
        <v>266</v>
      </c>
      <c r="B65" s="16"/>
      <c r="C65" s="234">
        <v>0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6">
        <v>0</v>
      </c>
      <c r="Q65" s="236">
        <v>0</v>
      </c>
      <c r="R65" s="236">
        <v>0</v>
      </c>
      <c r="S65" s="242">
        <v>0</v>
      </c>
      <c r="T65" s="242">
        <v>0</v>
      </c>
      <c r="U65" s="237">
        <v>0</v>
      </c>
      <c r="V65" s="236">
        <v>0</v>
      </c>
      <c r="W65" s="236">
        <v>0</v>
      </c>
      <c r="X65" s="236">
        <v>0</v>
      </c>
      <c r="Y65" s="236">
        <v>0</v>
      </c>
      <c r="Z65" s="236">
        <v>0</v>
      </c>
      <c r="AA65" s="236">
        <v>0</v>
      </c>
      <c r="AB65" s="243">
        <v>0</v>
      </c>
      <c r="AC65" s="236">
        <v>0</v>
      </c>
      <c r="AD65" s="236">
        <v>0</v>
      </c>
      <c r="AE65" s="236">
        <v>0</v>
      </c>
      <c r="AF65" s="236">
        <v>0</v>
      </c>
      <c r="AG65" s="236">
        <v>0</v>
      </c>
      <c r="AH65" s="236">
        <v>0</v>
      </c>
      <c r="AI65" s="236">
        <v>0</v>
      </c>
      <c r="AJ65" s="236">
        <v>2577.2399999999998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5304.71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0</v>
      </c>
      <c r="AW65" s="242">
        <v>0</v>
      </c>
      <c r="AX65" s="242">
        <v>0</v>
      </c>
      <c r="AY65" s="236">
        <v>0</v>
      </c>
      <c r="AZ65" s="236">
        <v>0</v>
      </c>
      <c r="BA65" s="242">
        <v>0</v>
      </c>
      <c r="BB65" s="242">
        <v>0</v>
      </c>
      <c r="BC65" s="242">
        <v>0</v>
      </c>
      <c r="BD65" s="242">
        <v>0</v>
      </c>
      <c r="BE65" s="236">
        <v>2986141.3</v>
      </c>
      <c r="BF65" s="242">
        <v>318298.53000000003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v>3312321.7800000003</v>
      </c>
    </row>
    <row r="66" spans="1:83" x14ac:dyDescent="0.25">
      <c r="A66" s="31" t="s">
        <v>267</v>
      </c>
      <c r="B66" s="16"/>
      <c r="C66" s="234">
        <v>28.37</v>
      </c>
      <c r="D66" s="234">
        <v>0</v>
      </c>
      <c r="E66" s="234">
        <v>107.82</v>
      </c>
      <c r="F66" s="234">
        <v>94057.55</v>
      </c>
      <c r="G66" s="234">
        <v>0</v>
      </c>
      <c r="H66" s="234">
        <v>9874.07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154</v>
      </c>
      <c r="O66" s="234">
        <v>0</v>
      </c>
      <c r="P66" s="236">
        <v>416733.17</v>
      </c>
      <c r="Q66" s="236">
        <v>19564.27</v>
      </c>
      <c r="R66" s="236">
        <v>0</v>
      </c>
      <c r="S66" s="242">
        <v>18307.349999999999</v>
      </c>
      <c r="T66" s="242">
        <v>6702.75</v>
      </c>
      <c r="U66" s="237">
        <v>32772</v>
      </c>
      <c r="V66" s="236">
        <v>0</v>
      </c>
      <c r="W66" s="236">
        <v>4595.6499999999996</v>
      </c>
      <c r="X66" s="236">
        <v>8735.34</v>
      </c>
      <c r="Y66" s="236">
        <v>19159.82</v>
      </c>
      <c r="Z66" s="236">
        <v>39946.81</v>
      </c>
      <c r="AA66" s="236">
        <v>4852.7</v>
      </c>
      <c r="AB66" s="243">
        <v>1285653.45</v>
      </c>
      <c r="AC66" s="236">
        <v>17.920000000000002</v>
      </c>
      <c r="AD66" s="236">
        <v>602849.46</v>
      </c>
      <c r="AE66" s="236">
        <v>324.36</v>
      </c>
      <c r="AF66" s="236">
        <v>5215.62</v>
      </c>
      <c r="AG66" s="236">
        <v>97582.79</v>
      </c>
      <c r="AH66" s="236">
        <v>0</v>
      </c>
      <c r="AI66" s="236">
        <v>15158.22</v>
      </c>
      <c r="AJ66" s="236">
        <v>160407.84</v>
      </c>
      <c r="AK66" s="236">
        <v>0</v>
      </c>
      <c r="AL66" s="236">
        <v>0</v>
      </c>
      <c r="AM66" s="236">
        <v>0</v>
      </c>
      <c r="AN66" s="236">
        <v>0</v>
      </c>
      <c r="AO66" s="236">
        <v>0</v>
      </c>
      <c r="AP66" s="236">
        <v>14093.91</v>
      </c>
      <c r="AQ66" s="236">
        <v>0</v>
      </c>
      <c r="AR66" s="236">
        <v>0</v>
      </c>
      <c r="AS66" s="236">
        <v>0</v>
      </c>
      <c r="AT66" s="236">
        <v>0</v>
      </c>
      <c r="AU66" s="236">
        <v>0</v>
      </c>
      <c r="AV66" s="242">
        <v>610.19000000000005</v>
      </c>
      <c r="AW66" s="242">
        <v>0</v>
      </c>
      <c r="AX66" s="242">
        <v>0</v>
      </c>
      <c r="AY66" s="236">
        <v>7960.82</v>
      </c>
      <c r="AZ66" s="236">
        <v>0</v>
      </c>
      <c r="BA66" s="242">
        <v>0</v>
      </c>
      <c r="BB66" s="242">
        <v>481113.45</v>
      </c>
      <c r="BC66" s="242">
        <v>0</v>
      </c>
      <c r="BD66" s="242">
        <v>0</v>
      </c>
      <c r="BE66" s="236">
        <v>3062630.08</v>
      </c>
      <c r="BF66" s="242">
        <v>319381.95</v>
      </c>
      <c r="BG66" s="242">
        <v>0</v>
      </c>
      <c r="BH66" s="242">
        <v>0</v>
      </c>
      <c r="BI66" s="242">
        <v>0</v>
      </c>
      <c r="BJ66" s="242">
        <v>0</v>
      </c>
      <c r="BK66" s="242">
        <v>0</v>
      </c>
      <c r="BL66" s="242">
        <v>0</v>
      </c>
      <c r="BM66" s="242">
        <v>0</v>
      </c>
      <c r="BN66" s="242">
        <v>7980.43</v>
      </c>
      <c r="BO66" s="242">
        <v>0</v>
      </c>
      <c r="BP66" s="242">
        <v>0</v>
      </c>
      <c r="BQ66" s="242">
        <v>0</v>
      </c>
      <c r="BR66" s="242">
        <v>0</v>
      </c>
      <c r="BS66" s="242">
        <v>0</v>
      </c>
      <c r="BT66" s="242">
        <v>801.75</v>
      </c>
      <c r="BU66" s="242">
        <v>0</v>
      </c>
      <c r="BV66" s="242">
        <v>62380.41</v>
      </c>
      <c r="BW66" s="242">
        <v>487.5</v>
      </c>
      <c r="BX66" s="242">
        <v>0</v>
      </c>
      <c r="BY66" s="242">
        <v>34272.74</v>
      </c>
      <c r="BZ66" s="242">
        <v>0</v>
      </c>
      <c r="CA66" s="242">
        <v>6704.5</v>
      </c>
      <c r="CB66" s="242">
        <v>0</v>
      </c>
      <c r="CC66" s="242">
        <v>38068.68</v>
      </c>
      <c r="CD66" s="24" t="s">
        <v>248</v>
      </c>
      <c r="CE66" s="25">
        <v>6879287.7400000002</v>
      </c>
    </row>
    <row r="67" spans="1:83" x14ac:dyDescent="0.25">
      <c r="A67" s="31" t="s">
        <v>16</v>
      </c>
      <c r="B67" s="16"/>
      <c r="C67" s="25">
        <v>280954</v>
      </c>
      <c r="D67" s="25">
        <v>0</v>
      </c>
      <c r="E67" s="25">
        <v>494167</v>
      </c>
      <c r="F67" s="25">
        <v>168413</v>
      </c>
      <c r="G67" s="25">
        <v>0</v>
      </c>
      <c r="H67" s="25">
        <v>99573</v>
      </c>
      <c r="I67" s="25">
        <v>0</v>
      </c>
      <c r="J67" s="25">
        <v>36295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999920</v>
      </c>
      <c r="Q67" s="25">
        <v>21762</v>
      </c>
      <c r="R67" s="25">
        <v>0</v>
      </c>
      <c r="S67" s="25">
        <v>134802</v>
      </c>
      <c r="T67" s="25">
        <v>39783</v>
      </c>
      <c r="U67" s="25">
        <v>68741</v>
      </c>
      <c r="V67" s="25">
        <v>0</v>
      </c>
      <c r="W67" s="25">
        <v>2312</v>
      </c>
      <c r="X67" s="25">
        <v>271326</v>
      </c>
      <c r="Y67" s="25">
        <v>964436</v>
      </c>
      <c r="Z67" s="25">
        <v>93184</v>
      </c>
      <c r="AA67" s="25">
        <v>88890</v>
      </c>
      <c r="AB67" s="25">
        <v>53343</v>
      </c>
      <c r="AC67" s="25">
        <v>47787</v>
      </c>
      <c r="AD67" s="25">
        <v>7799</v>
      </c>
      <c r="AE67" s="25">
        <v>49577</v>
      </c>
      <c r="AF67" s="25">
        <v>168768</v>
      </c>
      <c r="AG67" s="25">
        <v>358486</v>
      </c>
      <c r="AH67" s="25">
        <v>0</v>
      </c>
      <c r="AI67" s="25">
        <v>382086</v>
      </c>
      <c r="AJ67" s="25">
        <v>876708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61667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52879</v>
      </c>
      <c r="AW67" s="25">
        <v>0</v>
      </c>
      <c r="AX67" s="25">
        <v>0</v>
      </c>
      <c r="AY67" s="25">
        <v>198332</v>
      </c>
      <c r="AZ67" s="25">
        <v>0</v>
      </c>
      <c r="BA67" s="25">
        <v>0</v>
      </c>
      <c r="BB67" s="25">
        <v>33419</v>
      </c>
      <c r="BC67" s="25">
        <v>1231</v>
      </c>
      <c r="BD67" s="25">
        <v>31807</v>
      </c>
      <c r="BE67" s="25">
        <v>2853601</v>
      </c>
      <c r="BF67" s="25">
        <v>49707</v>
      </c>
      <c r="BG67" s="25">
        <v>20609</v>
      </c>
      <c r="BH67" s="25">
        <v>29978</v>
      </c>
      <c r="BI67" s="25">
        <v>0</v>
      </c>
      <c r="BJ67" s="25">
        <v>0</v>
      </c>
      <c r="BK67" s="25">
        <v>25169</v>
      </c>
      <c r="BL67" s="25">
        <v>0</v>
      </c>
      <c r="BM67" s="25">
        <v>0</v>
      </c>
      <c r="BN67" s="25">
        <v>8202277</v>
      </c>
      <c r="BO67" s="25">
        <v>40946</v>
      </c>
      <c r="BP67" s="25">
        <v>0</v>
      </c>
      <c r="BQ67" s="25">
        <v>0</v>
      </c>
      <c r="BR67" s="25">
        <v>0</v>
      </c>
      <c r="BS67" s="25">
        <v>16396</v>
      </c>
      <c r="BT67" s="25">
        <v>18818</v>
      </c>
      <c r="BU67" s="25">
        <v>7414</v>
      </c>
      <c r="BV67" s="25">
        <v>52899</v>
      </c>
      <c r="BW67" s="25">
        <v>3659</v>
      </c>
      <c r="BX67" s="25">
        <v>19767</v>
      </c>
      <c r="BY67" s="25">
        <v>464441</v>
      </c>
      <c r="BZ67" s="25">
        <v>0</v>
      </c>
      <c r="CA67" s="25">
        <v>34804</v>
      </c>
      <c r="CB67" s="25">
        <v>0</v>
      </c>
      <c r="CC67" s="25">
        <v>2594854</v>
      </c>
      <c r="CD67" s="24" t="s">
        <v>248</v>
      </c>
      <c r="CE67" s="25">
        <v>20523786</v>
      </c>
    </row>
    <row r="68" spans="1:83" x14ac:dyDescent="0.25">
      <c r="A68" s="31" t="s">
        <v>268</v>
      </c>
      <c r="B68" s="25"/>
      <c r="C68" s="234">
        <v>5120.6899999999996</v>
      </c>
      <c r="D68" s="234">
        <v>0</v>
      </c>
      <c r="E68" s="234">
        <v>23927.38</v>
      </c>
      <c r="F68" s="234">
        <v>198.42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0</v>
      </c>
      <c r="P68" s="236">
        <v>74.44</v>
      </c>
      <c r="Q68" s="236">
        <v>0</v>
      </c>
      <c r="R68" s="236">
        <v>0</v>
      </c>
      <c r="S68" s="242">
        <v>0</v>
      </c>
      <c r="T68" s="242">
        <v>0</v>
      </c>
      <c r="U68" s="237">
        <v>0</v>
      </c>
      <c r="V68" s="236">
        <v>0</v>
      </c>
      <c r="W68" s="236">
        <v>0</v>
      </c>
      <c r="X68" s="236">
        <v>0</v>
      </c>
      <c r="Y68" s="236">
        <v>0</v>
      </c>
      <c r="Z68" s="236">
        <v>0</v>
      </c>
      <c r="AA68" s="236">
        <v>0</v>
      </c>
      <c r="AB68" s="243">
        <v>402745.14</v>
      </c>
      <c r="AC68" s="236">
        <v>0</v>
      </c>
      <c r="AD68" s="236">
        <v>0</v>
      </c>
      <c r="AE68" s="236">
        <v>0</v>
      </c>
      <c r="AF68" s="236">
        <v>0</v>
      </c>
      <c r="AG68" s="236">
        <v>2913.44</v>
      </c>
      <c r="AH68" s="236">
        <v>0</v>
      </c>
      <c r="AI68" s="236">
        <v>4241.84</v>
      </c>
      <c r="AJ68" s="236">
        <v>106925.53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465204.26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0</v>
      </c>
      <c r="AW68" s="242">
        <v>0</v>
      </c>
      <c r="AX68" s="242">
        <v>0</v>
      </c>
      <c r="AY68" s="236">
        <v>318.89999999999998</v>
      </c>
      <c r="AZ68" s="236">
        <v>0</v>
      </c>
      <c r="BA68" s="242">
        <v>0</v>
      </c>
      <c r="BB68" s="242">
        <v>0</v>
      </c>
      <c r="BC68" s="242">
        <v>0</v>
      </c>
      <c r="BD68" s="242">
        <v>0</v>
      </c>
      <c r="BE68" s="236">
        <v>485132.18</v>
      </c>
      <c r="BF68" s="242">
        <v>0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0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1856.69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v>1498658.91</v>
      </c>
    </row>
    <row r="69" spans="1:83" x14ac:dyDescent="0.25">
      <c r="A69" s="31" t="s">
        <v>269</v>
      </c>
      <c r="B69" s="16"/>
      <c r="C69" s="25">
        <v>701017.26</v>
      </c>
      <c r="D69" s="25">
        <v>0</v>
      </c>
      <c r="E69" s="25">
        <v>1478569.05</v>
      </c>
      <c r="F69" s="25">
        <v>94792.25</v>
      </c>
      <c r="G69" s="25">
        <v>0</v>
      </c>
      <c r="H69" s="25">
        <v>46807.86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957332.75</v>
      </c>
      <c r="O69" s="25">
        <v>0</v>
      </c>
      <c r="P69" s="25">
        <v>92685.54</v>
      </c>
      <c r="Q69" s="25">
        <v>2082.4499999999998</v>
      </c>
      <c r="R69" s="25">
        <v>101966.86000000002</v>
      </c>
      <c r="S69" s="25">
        <v>6888.94</v>
      </c>
      <c r="T69" s="25">
        <v>4882.92</v>
      </c>
      <c r="U69" s="25">
        <v>5934852.3799999999</v>
      </c>
      <c r="V69" s="25">
        <v>0</v>
      </c>
      <c r="W69" s="25">
        <v>47.32</v>
      </c>
      <c r="X69" s="25">
        <v>54505.380000000005</v>
      </c>
      <c r="Y69" s="25">
        <v>771251.69</v>
      </c>
      <c r="Z69" s="25">
        <v>33028.44</v>
      </c>
      <c r="AA69" s="25">
        <v>9859.8900000000012</v>
      </c>
      <c r="AB69" s="25">
        <v>1271724.1700000002</v>
      </c>
      <c r="AC69" s="25">
        <v>165348.4</v>
      </c>
      <c r="AD69" s="25">
        <v>0</v>
      </c>
      <c r="AE69" s="25">
        <v>2649.6900000000005</v>
      </c>
      <c r="AF69" s="25">
        <v>979380.27</v>
      </c>
      <c r="AG69" s="25">
        <v>1935845.81</v>
      </c>
      <c r="AH69" s="25">
        <v>0</v>
      </c>
      <c r="AI69" s="25">
        <v>29764.710000000003</v>
      </c>
      <c r="AJ69" s="25">
        <v>3225839.38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70896.399999999994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284.85000000000002</v>
      </c>
      <c r="AW69" s="25">
        <v>0</v>
      </c>
      <c r="AX69" s="25">
        <v>0</v>
      </c>
      <c r="AY69" s="25">
        <v>68705</v>
      </c>
      <c r="AZ69" s="25">
        <v>0</v>
      </c>
      <c r="BA69" s="25">
        <v>0</v>
      </c>
      <c r="BB69" s="25">
        <v>93143.62</v>
      </c>
      <c r="BC69" s="25">
        <v>27.08</v>
      </c>
      <c r="BD69" s="25">
        <v>0</v>
      </c>
      <c r="BE69" s="25">
        <v>5020494.66</v>
      </c>
      <c r="BF69" s="25">
        <v>610389.41999999993</v>
      </c>
      <c r="BG69" s="25">
        <v>42.37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38151532.549999997</v>
      </c>
      <c r="BO69" s="25">
        <v>0</v>
      </c>
      <c r="BP69" s="25">
        <v>0</v>
      </c>
      <c r="BQ69" s="25">
        <v>0</v>
      </c>
      <c r="BR69" s="25">
        <v>0</v>
      </c>
      <c r="BS69" s="25">
        <v>6338.2800000000007</v>
      </c>
      <c r="BT69" s="25">
        <v>9744.2900000000009</v>
      </c>
      <c r="BU69" s="25">
        <v>59752.82</v>
      </c>
      <c r="BV69" s="25">
        <v>0</v>
      </c>
      <c r="BW69" s="25">
        <v>7870.09</v>
      </c>
      <c r="BX69" s="25">
        <v>60.63</v>
      </c>
      <c r="BY69" s="25">
        <v>325528.55</v>
      </c>
      <c r="BZ69" s="25">
        <v>270</v>
      </c>
      <c r="CA69" s="25">
        <v>59807.310000000005</v>
      </c>
      <c r="CB69" s="25">
        <v>0</v>
      </c>
      <c r="CC69" s="25">
        <v>7475459.9699999997</v>
      </c>
      <c r="CD69" s="25">
        <v>7279072.2299999995</v>
      </c>
      <c r="CE69" s="25">
        <v>77140543.530000001</v>
      </c>
    </row>
    <row r="70" spans="1:83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505045.2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1150522.07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1655567.27</v>
      </c>
    </row>
    <row r="71" spans="1:83" x14ac:dyDescent="0.25">
      <c r="A71" s="26" t="s">
        <v>271</v>
      </c>
      <c r="B71" s="27"/>
      <c r="C71" s="244">
        <v>699852.68</v>
      </c>
      <c r="D71" s="244">
        <v>0</v>
      </c>
      <c r="E71" s="244">
        <v>1432298.5</v>
      </c>
      <c r="F71" s="244">
        <v>75058.75</v>
      </c>
      <c r="G71" s="244">
        <v>0</v>
      </c>
      <c r="H71" s="244">
        <v>40491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890316.79</v>
      </c>
      <c r="O71" s="244">
        <v>0</v>
      </c>
      <c r="P71" s="244">
        <v>0</v>
      </c>
      <c r="Q71" s="244">
        <v>1462.5</v>
      </c>
      <c r="R71" s="244">
        <v>34800</v>
      </c>
      <c r="S71" s="244">
        <v>0</v>
      </c>
      <c r="T71" s="244">
        <v>2750</v>
      </c>
      <c r="U71" s="244">
        <v>428944.8</v>
      </c>
      <c r="V71" s="244">
        <v>0</v>
      </c>
      <c r="W71" s="244">
        <v>0</v>
      </c>
      <c r="X71" s="244">
        <v>48004.73</v>
      </c>
      <c r="Y71" s="244">
        <v>741755.48</v>
      </c>
      <c r="Z71" s="244">
        <v>0</v>
      </c>
      <c r="AA71" s="244">
        <v>0</v>
      </c>
      <c r="AB71" s="244">
        <v>0</v>
      </c>
      <c r="AC71" s="244">
        <v>164617.24</v>
      </c>
      <c r="AD71" s="244">
        <v>0</v>
      </c>
      <c r="AE71" s="244">
        <v>0</v>
      </c>
      <c r="AF71" s="244">
        <v>964276.63</v>
      </c>
      <c r="AG71" s="244">
        <v>1906408.98</v>
      </c>
      <c r="AH71" s="244">
        <v>0</v>
      </c>
      <c r="AI71" s="244">
        <v>0</v>
      </c>
      <c r="AJ71" s="244">
        <v>2396343.88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9544</v>
      </c>
      <c r="BC71" s="244">
        <v>0</v>
      </c>
      <c r="BD71" s="244">
        <v>0</v>
      </c>
      <c r="BE71" s="244">
        <v>453600.08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256280</v>
      </c>
      <c r="BZ71" s="244">
        <v>0</v>
      </c>
      <c r="CA71" s="244">
        <v>0</v>
      </c>
      <c r="CB71" s="244">
        <v>0</v>
      </c>
      <c r="CC71" s="244">
        <v>68007.399999999994</v>
      </c>
      <c r="CD71" s="244">
        <v>0</v>
      </c>
      <c r="CE71" s="25">
        <v>10614813.440000001</v>
      </c>
    </row>
    <row r="72" spans="1:83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7817.05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1344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2889.75</v>
      </c>
      <c r="CB72" s="244">
        <v>0</v>
      </c>
      <c r="CC72" s="244">
        <v>0</v>
      </c>
      <c r="CD72" s="244">
        <v>0</v>
      </c>
      <c r="CE72" s="25">
        <v>12050.8</v>
      </c>
    </row>
    <row r="73" spans="1:83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37642.080000000002</v>
      </c>
      <c r="O73" s="244">
        <v>0</v>
      </c>
      <c r="P73" s="244">
        <v>0</v>
      </c>
      <c r="Q73" s="244">
        <v>0</v>
      </c>
      <c r="R73" s="244">
        <v>35231.040000000001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679520.98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48290.18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433153.8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2893119.48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89196.12</v>
      </c>
      <c r="CD73" s="244">
        <v>0</v>
      </c>
      <c r="CE73" s="25">
        <v>4216153.68</v>
      </c>
    </row>
    <row r="74" spans="1:83" x14ac:dyDescent="0.2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946.95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1076.56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52841.34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12391.98</v>
      </c>
      <c r="BF74" s="244">
        <v>535612.84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v>602869.66999999993</v>
      </c>
    </row>
    <row r="75" spans="1:83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v>0</v>
      </c>
    </row>
    <row r="76" spans="1:83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4965446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4965446</v>
      </c>
    </row>
    <row r="77" spans="1:83" x14ac:dyDescent="0.25">
      <c r="A77" s="26" t="s">
        <v>277</v>
      </c>
      <c r="B77" s="27"/>
      <c r="C77" s="244">
        <v>0</v>
      </c>
      <c r="D77" s="244">
        <v>0</v>
      </c>
      <c r="E77" s="244">
        <v>0</v>
      </c>
      <c r="F77" s="244">
        <v>-324.3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34493.21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22794.11</v>
      </c>
      <c r="AA77" s="244">
        <v>0</v>
      </c>
      <c r="AB77" s="244">
        <v>96914.18</v>
      </c>
      <c r="AC77" s="244">
        <v>0</v>
      </c>
      <c r="AD77" s="244">
        <v>0</v>
      </c>
      <c r="AE77" s="244">
        <v>0</v>
      </c>
      <c r="AF77" s="244">
        <v>0</v>
      </c>
      <c r="AG77" s="244">
        <v>3325</v>
      </c>
      <c r="AH77" s="244">
        <v>0</v>
      </c>
      <c r="AI77" s="244">
        <v>11721.02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-643.37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12087.01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4052468.81</v>
      </c>
      <c r="BF77" s="244">
        <v>74068.460000000006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v>4306904.13</v>
      </c>
    </row>
    <row r="78" spans="1:83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35114724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7272756</v>
      </c>
      <c r="CD78" s="244">
        <v>0</v>
      </c>
      <c r="CE78" s="25">
        <v>42387480</v>
      </c>
    </row>
    <row r="79" spans="1:83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64.25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v>64.25</v>
      </c>
    </row>
    <row r="80" spans="1:83" x14ac:dyDescent="0.25">
      <c r="A80" s="26" t="s">
        <v>280</v>
      </c>
      <c r="B80" s="16"/>
      <c r="C80" s="244">
        <v>0</v>
      </c>
      <c r="D80" s="244">
        <v>0</v>
      </c>
      <c r="E80" s="244">
        <v>5605.26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4161.59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1188.2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1865.36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420</v>
      </c>
      <c r="BC80" s="244">
        <v>0</v>
      </c>
      <c r="BD80" s="244">
        <v>0</v>
      </c>
      <c r="BE80" s="244">
        <v>1833.11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527.58000000000004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85.35</v>
      </c>
      <c r="BU80" s="244">
        <v>0</v>
      </c>
      <c r="BV80" s="244">
        <v>0</v>
      </c>
      <c r="BW80" s="244">
        <v>450</v>
      </c>
      <c r="BX80" s="244">
        <v>0</v>
      </c>
      <c r="BY80" s="244">
        <v>18785</v>
      </c>
      <c r="BZ80" s="244">
        <v>0</v>
      </c>
      <c r="CA80" s="244">
        <v>1802</v>
      </c>
      <c r="CB80" s="244">
        <v>0</v>
      </c>
      <c r="CC80" s="244">
        <v>0</v>
      </c>
      <c r="CD80" s="244">
        <v>0</v>
      </c>
      <c r="CE80" s="25">
        <v>36723.450000000004</v>
      </c>
    </row>
    <row r="81" spans="1:84" x14ac:dyDescent="0.2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349.35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348.19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2547.59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48973.53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7006427.4199999999</v>
      </c>
      <c r="CE81" s="25">
        <v>7058646.0800000001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25">
      <c r="A83" s="26" t="s">
        <v>283</v>
      </c>
      <c r="B83" s="16"/>
      <c r="C83" s="234">
        <v>1164.58</v>
      </c>
      <c r="D83" s="234">
        <v>0</v>
      </c>
      <c r="E83" s="236">
        <v>40665.29</v>
      </c>
      <c r="F83" s="236">
        <v>20057.8</v>
      </c>
      <c r="G83" s="234">
        <v>0</v>
      </c>
      <c r="H83" s="234">
        <v>6316.8600000000006</v>
      </c>
      <c r="I83" s="236">
        <v>0</v>
      </c>
      <c r="J83" s="236">
        <v>0</v>
      </c>
      <c r="K83" s="236">
        <v>0</v>
      </c>
      <c r="L83" s="236">
        <v>0</v>
      </c>
      <c r="M83" s="234">
        <v>0</v>
      </c>
      <c r="N83" s="234">
        <v>29373.880000000005</v>
      </c>
      <c r="O83" s="234">
        <v>0</v>
      </c>
      <c r="P83" s="236">
        <v>58192.329999999994</v>
      </c>
      <c r="Q83" s="236">
        <v>619.95000000000005</v>
      </c>
      <c r="R83" s="237">
        <v>31935.82</v>
      </c>
      <c r="S83" s="236">
        <v>6888.94</v>
      </c>
      <c r="T83" s="234">
        <v>2132.92</v>
      </c>
      <c r="U83" s="236">
        <v>35416.379999999997</v>
      </c>
      <c r="V83" s="236">
        <v>0</v>
      </c>
      <c r="W83" s="234">
        <v>47.32</v>
      </c>
      <c r="X83" s="236">
        <v>6500.65</v>
      </c>
      <c r="Y83" s="236">
        <v>25334.620000000003</v>
      </c>
      <c r="Z83" s="236">
        <v>10234.33</v>
      </c>
      <c r="AA83" s="236">
        <v>8912.94</v>
      </c>
      <c r="AB83" s="236">
        <v>16121.520000000002</v>
      </c>
      <c r="AC83" s="236">
        <v>731.16</v>
      </c>
      <c r="AD83" s="236">
        <v>0</v>
      </c>
      <c r="AE83" s="236">
        <v>2649.6900000000005</v>
      </c>
      <c r="AF83" s="236">
        <v>15039.39</v>
      </c>
      <c r="AG83" s="236">
        <v>26111.83</v>
      </c>
      <c r="AH83" s="236">
        <v>0</v>
      </c>
      <c r="AI83" s="236">
        <v>18043.690000000002</v>
      </c>
      <c r="AJ83" s="236">
        <v>147094.13</v>
      </c>
      <c r="AK83" s="236">
        <v>0</v>
      </c>
      <c r="AL83" s="236">
        <v>0</v>
      </c>
      <c r="AM83" s="236">
        <v>0</v>
      </c>
      <c r="AN83" s="236">
        <v>0</v>
      </c>
      <c r="AO83" s="234">
        <v>0</v>
      </c>
      <c r="AP83" s="236">
        <v>17760.080000000002</v>
      </c>
      <c r="AQ83" s="234">
        <v>0</v>
      </c>
      <c r="AR83" s="234">
        <v>0</v>
      </c>
      <c r="AS83" s="234">
        <v>0</v>
      </c>
      <c r="AT83" s="234">
        <v>0</v>
      </c>
      <c r="AU83" s="236">
        <v>0</v>
      </c>
      <c r="AV83" s="236">
        <v>284.85000000000002</v>
      </c>
      <c r="AW83" s="236">
        <v>0</v>
      </c>
      <c r="AX83" s="236">
        <v>0</v>
      </c>
      <c r="AY83" s="236">
        <v>3776.65</v>
      </c>
      <c r="AZ83" s="236">
        <v>0</v>
      </c>
      <c r="BA83" s="236">
        <v>0</v>
      </c>
      <c r="BB83" s="236">
        <v>83179.62</v>
      </c>
      <c r="BC83" s="236">
        <v>27.08</v>
      </c>
      <c r="BD83" s="236">
        <v>0</v>
      </c>
      <c r="BE83" s="236">
        <v>18073.349999999999</v>
      </c>
      <c r="BF83" s="236">
        <v>708.12</v>
      </c>
      <c r="BG83" s="236">
        <v>42.37</v>
      </c>
      <c r="BH83" s="237">
        <v>0</v>
      </c>
      <c r="BI83" s="236">
        <v>0</v>
      </c>
      <c r="BJ83" s="236">
        <v>0</v>
      </c>
      <c r="BK83" s="236">
        <v>0</v>
      </c>
      <c r="BL83" s="236">
        <v>0</v>
      </c>
      <c r="BM83" s="236">
        <v>0</v>
      </c>
      <c r="BN83" s="236">
        <v>143161.49</v>
      </c>
      <c r="BO83" s="236">
        <v>0</v>
      </c>
      <c r="BP83" s="236">
        <v>0</v>
      </c>
      <c r="BQ83" s="236">
        <v>0</v>
      </c>
      <c r="BR83" s="236">
        <v>0</v>
      </c>
      <c r="BS83" s="236">
        <v>6338.2800000000007</v>
      </c>
      <c r="BT83" s="236">
        <v>9658.94</v>
      </c>
      <c r="BU83" s="236">
        <v>59752.82</v>
      </c>
      <c r="BV83" s="236">
        <v>0</v>
      </c>
      <c r="BW83" s="236">
        <v>7420.09</v>
      </c>
      <c r="BX83" s="236">
        <v>60.63</v>
      </c>
      <c r="BY83" s="236">
        <v>50463.549999999996</v>
      </c>
      <c r="BZ83" s="236">
        <v>270</v>
      </c>
      <c r="CA83" s="236">
        <v>55115.560000000005</v>
      </c>
      <c r="CB83" s="236">
        <v>0</v>
      </c>
      <c r="CC83" s="236">
        <v>45500.45</v>
      </c>
      <c r="CD83" s="244">
        <v>272644.81</v>
      </c>
      <c r="CE83" s="25">
        <v>1283824.76</v>
      </c>
    </row>
    <row r="84" spans="1:84" x14ac:dyDescent="0.25">
      <c r="A84" s="31" t="s">
        <v>284</v>
      </c>
      <c r="B84" s="16"/>
      <c r="C84" s="234">
        <v>0</v>
      </c>
      <c r="D84" s="234">
        <v>0</v>
      </c>
      <c r="E84" s="234">
        <v>0</v>
      </c>
      <c r="F84" s="234">
        <v>800</v>
      </c>
      <c r="G84" s="234">
        <v>0</v>
      </c>
      <c r="H84" s="234">
        <v>17120</v>
      </c>
      <c r="I84" s="234">
        <v>0</v>
      </c>
      <c r="J84" s="234">
        <v>0</v>
      </c>
      <c r="K84" s="234">
        <v>0</v>
      </c>
      <c r="L84" s="234">
        <v>0</v>
      </c>
      <c r="M84" s="234">
        <v>0</v>
      </c>
      <c r="N84" s="234">
        <v>0</v>
      </c>
      <c r="O84" s="234">
        <v>0</v>
      </c>
      <c r="P84" s="234">
        <v>0</v>
      </c>
      <c r="Q84" s="234">
        <v>0</v>
      </c>
      <c r="R84" s="234">
        <v>0</v>
      </c>
      <c r="S84" s="234">
        <v>0</v>
      </c>
      <c r="T84" s="234">
        <v>0</v>
      </c>
      <c r="U84" s="234">
        <v>31866.86</v>
      </c>
      <c r="V84" s="234">
        <v>0</v>
      </c>
      <c r="W84" s="234">
        <v>0</v>
      </c>
      <c r="X84" s="234">
        <v>0</v>
      </c>
      <c r="Y84" s="234">
        <v>0</v>
      </c>
      <c r="Z84" s="234">
        <v>0</v>
      </c>
      <c r="AA84" s="234">
        <v>0</v>
      </c>
      <c r="AB84" s="234">
        <v>5119713.4400000004</v>
      </c>
      <c r="AC84" s="234">
        <v>0</v>
      </c>
      <c r="AD84" s="234">
        <v>95412.24</v>
      </c>
      <c r="AE84" s="234">
        <v>4432.93</v>
      </c>
      <c r="AF84" s="234">
        <v>124785.38</v>
      </c>
      <c r="AG84" s="234">
        <v>95316.97</v>
      </c>
      <c r="AH84" s="234">
        <v>0</v>
      </c>
      <c r="AI84" s="234">
        <v>-3720.92</v>
      </c>
      <c r="AJ84" s="234">
        <v>146467.49</v>
      </c>
      <c r="AK84" s="234">
        <v>0</v>
      </c>
      <c r="AL84" s="234">
        <v>0</v>
      </c>
      <c r="AM84" s="234">
        <v>0</v>
      </c>
      <c r="AN84" s="234">
        <v>0</v>
      </c>
      <c r="AO84" s="234">
        <v>0</v>
      </c>
      <c r="AP84" s="234">
        <v>3773.43</v>
      </c>
      <c r="AQ84" s="234">
        <v>0</v>
      </c>
      <c r="AR84" s="234">
        <v>0</v>
      </c>
      <c r="AS84" s="234">
        <v>0</v>
      </c>
      <c r="AT84" s="234">
        <v>0</v>
      </c>
      <c r="AU84" s="234">
        <v>0</v>
      </c>
      <c r="AV84" s="234">
        <v>385</v>
      </c>
      <c r="AW84" s="234">
        <v>0</v>
      </c>
      <c r="AX84" s="234">
        <v>0</v>
      </c>
      <c r="AY84" s="234">
        <v>1047577.07</v>
      </c>
      <c r="AZ84" s="234">
        <v>0</v>
      </c>
      <c r="BA84" s="234">
        <v>0</v>
      </c>
      <c r="BB84" s="234">
        <v>0</v>
      </c>
      <c r="BC84" s="234">
        <v>0</v>
      </c>
      <c r="BD84" s="234">
        <v>0</v>
      </c>
      <c r="BE84" s="234">
        <v>0</v>
      </c>
      <c r="BF84" s="234">
        <v>3132</v>
      </c>
      <c r="BG84" s="234">
        <v>0</v>
      </c>
      <c r="BH84" s="234">
        <v>0</v>
      </c>
      <c r="BI84" s="234">
        <v>0</v>
      </c>
      <c r="BJ84" s="234">
        <v>0</v>
      </c>
      <c r="BK84" s="234">
        <v>0</v>
      </c>
      <c r="BL84" s="234">
        <v>0</v>
      </c>
      <c r="BM84" s="234">
        <v>0</v>
      </c>
      <c r="BN84" s="234">
        <v>0</v>
      </c>
      <c r="BO84" s="234">
        <v>0</v>
      </c>
      <c r="BP84" s="234">
        <v>0</v>
      </c>
      <c r="BQ84" s="234">
        <v>0</v>
      </c>
      <c r="BR84" s="234">
        <v>0</v>
      </c>
      <c r="BS84" s="234">
        <v>5085.4799999999996</v>
      </c>
      <c r="BT84" s="234">
        <v>2531.48</v>
      </c>
      <c r="BU84" s="234">
        <v>0</v>
      </c>
      <c r="BV84" s="234">
        <v>0</v>
      </c>
      <c r="BW84" s="234">
        <v>0</v>
      </c>
      <c r="BX84" s="234">
        <v>1892871.91</v>
      </c>
      <c r="BY84" s="234">
        <v>51416.58</v>
      </c>
      <c r="BZ84" s="234">
        <v>0</v>
      </c>
      <c r="CA84" s="234">
        <v>124864.58</v>
      </c>
      <c r="CB84" s="234">
        <v>68230</v>
      </c>
      <c r="CC84" s="234">
        <v>1317024.96</v>
      </c>
      <c r="CD84" s="244">
        <v>411117.92000000004</v>
      </c>
      <c r="CE84" s="25">
        <v>10560204.800000003</v>
      </c>
    </row>
    <row r="85" spans="1:84" x14ac:dyDescent="0.25">
      <c r="A85" s="31" t="s">
        <v>285</v>
      </c>
      <c r="B85" s="25"/>
      <c r="C85" s="25">
        <v>7781392.2100000009</v>
      </c>
      <c r="D85" s="25">
        <v>0</v>
      </c>
      <c r="E85" s="25">
        <v>23862756.59</v>
      </c>
      <c r="F85" s="25">
        <v>5139994.2156319991</v>
      </c>
      <c r="G85" s="25">
        <v>0</v>
      </c>
      <c r="H85" s="25">
        <v>4637222.45</v>
      </c>
      <c r="I85" s="25">
        <v>0</v>
      </c>
      <c r="J85" s="25">
        <v>1067151.1643680001</v>
      </c>
      <c r="K85" s="25">
        <v>0</v>
      </c>
      <c r="L85" s="25">
        <v>0</v>
      </c>
      <c r="M85" s="25">
        <v>0</v>
      </c>
      <c r="N85" s="25">
        <v>6142354.04</v>
      </c>
      <c r="O85" s="25">
        <v>0</v>
      </c>
      <c r="P85" s="25">
        <v>19707118.500000004</v>
      </c>
      <c r="Q85" s="25">
        <v>1413492.26</v>
      </c>
      <c r="R85" s="25">
        <v>6632764.4199999999</v>
      </c>
      <c r="S85" s="25">
        <v>994287.63999999978</v>
      </c>
      <c r="T85" s="25">
        <v>2514221.87</v>
      </c>
      <c r="U85" s="25">
        <v>9375421.9499999993</v>
      </c>
      <c r="V85" s="25">
        <v>0</v>
      </c>
      <c r="W85" s="25">
        <v>797590.55999999994</v>
      </c>
      <c r="X85" s="25">
        <v>2338429.37</v>
      </c>
      <c r="Y85" s="25">
        <v>11984186.4</v>
      </c>
      <c r="Z85" s="25">
        <v>1541973.88</v>
      </c>
      <c r="AA85" s="25">
        <v>1476302.3499999999</v>
      </c>
      <c r="AB85" s="25">
        <v>22745438.290000003</v>
      </c>
      <c r="AC85" s="25">
        <v>2336032.9499999997</v>
      </c>
      <c r="AD85" s="25">
        <v>531862.32999999996</v>
      </c>
      <c r="AE85" s="25">
        <v>1728371.7800000003</v>
      </c>
      <c r="AF85" s="25">
        <v>4558746.1900000004</v>
      </c>
      <c r="AG85" s="25">
        <v>16390863.769999998</v>
      </c>
      <c r="AH85" s="25">
        <v>0</v>
      </c>
      <c r="AI85" s="25">
        <v>5579676.6199999992</v>
      </c>
      <c r="AJ85" s="25">
        <v>65359887.980000012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5806085.4400000013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393112.37999999995</v>
      </c>
      <c r="AW85" s="25">
        <v>0</v>
      </c>
      <c r="AX85" s="25">
        <v>0</v>
      </c>
      <c r="AY85" s="25">
        <v>3207780.43</v>
      </c>
      <c r="AZ85" s="25">
        <v>0</v>
      </c>
      <c r="BA85" s="25">
        <v>0</v>
      </c>
      <c r="BB85" s="25">
        <v>3733365.5300000003</v>
      </c>
      <c r="BC85" s="25">
        <v>455482.99000000005</v>
      </c>
      <c r="BD85" s="25">
        <v>31807</v>
      </c>
      <c r="BE85" s="25">
        <v>17689345.23</v>
      </c>
      <c r="BF85" s="25">
        <v>5250287.55</v>
      </c>
      <c r="BG85" s="25">
        <v>845444.26</v>
      </c>
      <c r="BH85" s="25">
        <v>29978</v>
      </c>
      <c r="BI85" s="25">
        <v>0</v>
      </c>
      <c r="BJ85" s="25">
        <v>0</v>
      </c>
      <c r="BK85" s="25">
        <v>25169</v>
      </c>
      <c r="BL85" s="25">
        <v>0</v>
      </c>
      <c r="BM85" s="25">
        <v>0</v>
      </c>
      <c r="BN85" s="25">
        <v>49327988</v>
      </c>
      <c r="BO85" s="25">
        <v>291642.02</v>
      </c>
      <c r="BP85" s="25">
        <v>0</v>
      </c>
      <c r="BQ85" s="25">
        <v>0</v>
      </c>
      <c r="BR85" s="25">
        <v>0</v>
      </c>
      <c r="BS85" s="25">
        <v>787468.16</v>
      </c>
      <c r="BT85" s="25">
        <v>575883.47000000009</v>
      </c>
      <c r="BU85" s="25">
        <v>137588.54</v>
      </c>
      <c r="BV85" s="25">
        <v>115279.41</v>
      </c>
      <c r="BW85" s="25">
        <v>671153.79999999993</v>
      </c>
      <c r="BX85" s="25">
        <v>-1203821.01</v>
      </c>
      <c r="BY85" s="25">
        <v>3703615.27</v>
      </c>
      <c r="BZ85" s="25">
        <v>294734.66000000003</v>
      </c>
      <c r="CA85" s="25">
        <v>820895.75000000012</v>
      </c>
      <c r="CB85" s="25">
        <v>-68230</v>
      </c>
      <c r="CC85" s="25">
        <v>11784606.219999999</v>
      </c>
      <c r="CD85" s="25">
        <v>6867954.3099999996</v>
      </c>
      <c r="CE85" s="25">
        <v>338212156.19000012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25">
      <c r="A87" s="21" t="s">
        <v>287</v>
      </c>
      <c r="B87" s="16"/>
      <c r="C87" s="234">
        <v>32216714.800000001</v>
      </c>
      <c r="D87" s="234">
        <v>0</v>
      </c>
      <c r="E87" s="234">
        <v>109719356</v>
      </c>
      <c r="F87" s="234">
        <v>19169944.857875999</v>
      </c>
      <c r="G87" s="234">
        <v>0</v>
      </c>
      <c r="H87" s="234">
        <v>20893831</v>
      </c>
      <c r="I87" s="234">
        <v>0</v>
      </c>
      <c r="J87" s="234">
        <v>4131313.0221239999</v>
      </c>
      <c r="K87" s="234">
        <v>0</v>
      </c>
      <c r="L87" s="234">
        <v>0</v>
      </c>
      <c r="M87" s="234">
        <v>0</v>
      </c>
      <c r="N87" s="234">
        <v>0</v>
      </c>
      <c r="O87" s="234">
        <v>0</v>
      </c>
      <c r="P87" s="234">
        <v>43661808.890000001</v>
      </c>
      <c r="Q87" s="234">
        <v>1717730</v>
      </c>
      <c r="R87" s="234">
        <v>0</v>
      </c>
      <c r="S87" s="234">
        <v>0</v>
      </c>
      <c r="T87" s="234">
        <v>1660495</v>
      </c>
      <c r="U87" s="234">
        <v>34018861.450000003</v>
      </c>
      <c r="V87" s="234">
        <v>0</v>
      </c>
      <c r="W87" s="234">
        <v>2925009.65</v>
      </c>
      <c r="X87" s="234">
        <v>21795774.100000001</v>
      </c>
      <c r="Y87" s="234">
        <v>43184490.270000003</v>
      </c>
      <c r="Z87" s="234">
        <v>509834</v>
      </c>
      <c r="AA87" s="234">
        <v>964130.35</v>
      </c>
      <c r="AB87" s="234">
        <v>22853552.16</v>
      </c>
      <c r="AC87" s="234">
        <v>18293857</v>
      </c>
      <c r="AD87" s="234">
        <v>2477813</v>
      </c>
      <c r="AE87" s="234">
        <v>5777019</v>
      </c>
      <c r="AF87" s="234">
        <v>0</v>
      </c>
      <c r="AG87" s="234">
        <v>37216476.200000003</v>
      </c>
      <c r="AH87" s="234">
        <v>0</v>
      </c>
      <c r="AI87" s="234">
        <v>1841852.77</v>
      </c>
      <c r="AJ87" s="234">
        <v>219306.58</v>
      </c>
      <c r="AK87" s="234">
        <v>0</v>
      </c>
      <c r="AL87" s="234">
        <v>0</v>
      </c>
      <c r="AM87" s="234">
        <v>0</v>
      </c>
      <c r="AN87" s="234">
        <v>0</v>
      </c>
      <c r="AO87" s="234">
        <v>0</v>
      </c>
      <c r="AP87" s="234">
        <v>0</v>
      </c>
      <c r="AQ87" s="234">
        <v>0</v>
      </c>
      <c r="AR87" s="234">
        <v>0</v>
      </c>
      <c r="AS87" s="234">
        <v>0</v>
      </c>
      <c r="AT87" s="234">
        <v>0</v>
      </c>
      <c r="AU87" s="234">
        <v>0</v>
      </c>
      <c r="AV87" s="234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425249170.09999996</v>
      </c>
    </row>
    <row r="88" spans="1:84" x14ac:dyDescent="0.25">
      <c r="A88" s="21" t="s">
        <v>288</v>
      </c>
      <c r="B88" s="16"/>
      <c r="C88" s="234">
        <v>341569.8</v>
      </c>
      <c r="D88" s="234">
        <v>0</v>
      </c>
      <c r="E88" s="234">
        <v>11211401.65</v>
      </c>
      <c r="F88" s="234">
        <v>1719444.612492</v>
      </c>
      <c r="G88" s="234">
        <v>0</v>
      </c>
      <c r="H88" s="234">
        <v>362</v>
      </c>
      <c r="I88" s="234">
        <v>0</v>
      </c>
      <c r="J88" s="234">
        <v>370557.34750800004</v>
      </c>
      <c r="K88" s="234">
        <v>0</v>
      </c>
      <c r="L88" s="234">
        <v>0</v>
      </c>
      <c r="M88" s="234">
        <v>0</v>
      </c>
      <c r="N88" s="234">
        <v>6716848</v>
      </c>
      <c r="O88" s="234">
        <v>0</v>
      </c>
      <c r="P88" s="234">
        <v>132250349.09999999</v>
      </c>
      <c r="Q88" s="234">
        <v>6821420</v>
      </c>
      <c r="R88" s="234">
        <v>9254494.25</v>
      </c>
      <c r="S88" s="234">
        <v>0</v>
      </c>
      <c r="T88" s="234">
        <v>17445620.399999999</v>
      </c>
      <c r="U88" s="234">
        <v>43367176.649999999</v>
      </c>
      <c r="V88" s="234">
        <v>0</v>
      </c>
      <c r="W88" s="234">
        <v>15550350.550000001</v>
      </c>
      <c r="X88" s="234">
        <v>84081696.700000003</v>
      </c>
      <c r="Y88" s="234">
        <v>83773350.930000007</v>
      </c>
      <c r="Z88" s="234">
        <v>23868433</v>
      </c>
      <c r="AA88" s="234">
        <v>13361238.9</v>
      </c>
      <c r="AB88" s="234">
        <v>73781111.140000001</v>
      </c>
      <c r="AC88" s="234">
        <v>4760229</v>
      </c>
      <c r="AD88" s="234">
        <v>291974</v>
      </c>
      <c r="AE88" s="234">
        <v>1889848</v>
      </c>
      <c r="AF88" s="234">
        <v>4977755.1100000003</v>
      </c>
      <c r="AG88" s="234">
        <v>151215984.40000001</v>
      </c>
      <c r="AH88" s="234">
        <v>0</v>
      </c>
      <c r="AI88" s="234">
        <v>28743473.48</v>
      </c>
      <c r="AJ88" s="234">
        <v>88321724.060000002</v>
      </c>
      <c r="AK88" s="234">
        <v>0</v>
      </c>
      <c r="AL88" s="234">
        <v>0</v>
      </c>
      <c r="AM88" s="234">
        <v>0</v>
      </c>
      <c r="AN88" s="234">
        <v>0</v>
      </c>
      <c r="AO88" s="234">
        <v>0</v>
      </c>
      <c r="AP88" s="234">
        <v>10106186.529999999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2500766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816723365.6099999</v>
      </c>
    </row>
    <row r="89" spans="1:84" x14ac:dyDescent="0.25">
      <c r="A89" s="21" t="s">
        <v>289</v>
      </c>
      <c r="B89" s="16"/>
      <c r="C89" s="25">
        <v>32558284.600000001</v>
      </c>
      <c r="D89" s="25">
        <v>0</v>
      </c>
      <c r="E89" s="25">
        <v>120930757.65000001</v>
      </c>
      <c r="F89" s="25">
        <v>20889389.470367998</v>
      </c>
      <c r="G89" s="25">
        <v>0</v>
      </c>
      <c r="H89" s="25">
        <v>20894193</v>
      </c>
      <c r="I89" s="25">
        <v>0</v>
      </c>
      <c r="J89" s="25">
        <v>4501870.3696320001</v>
      </c>
      <c r="K89" s="25">
        <v>0</v>
      </c>
      <c r="L89" s="25">
        <v>0</v>
      </c>
      <c r="M89" s="25">
        <v>0</v>
      </c>
      <c r="N89" s="25">
        <v>6716848</v>
      </c>
      <c r="O89" s="25">
        <v>0</v>
      </c>
      <c r="P89" s="25">
        <v>175912157.99000001</v>
      </c>
      <c r="Q89" s="25">
        <v>8539150</v>
      </c>
      <c r="R89" s="25">
        <v>9254494.25</v>
      </c>
      <c r="S89" s="25">
        <v>0</v>
      </c>
      <c r="T89" s="25">
        <v>19106115.399999999</v>
      </c>
      <c r="U89" s="25">
        <v>77386038.099999994</v>
      </c>
      <c r="V89" s="25">
        <v>0</v>
      </c>
      <c r="W89" s="25">
        <v>18475360.199999999</v>
      </c>
      <c r="X89" s="25">
        <v>105877470.80000001</v>
      </c>
      <c r="Y89" s="25">
        <v>126957841.20000002</v>
      </c>
      <c r="Z89" s="25">
        <v>24378267</v>
      </c>
      <c r="AA89" s="25">
        <v>14325369.25</v>
      </c>
      <c r="AB89" s="25">
        <v>96634663.299999997</v>
      </c>
      <c r="AC89" s="25">
        <v>23054086</v>
      </c>
      <c r="AD89" s="25">
        <v>2769787</v>
      </c>
      <c r="AE89" s="25">
        <v>7666867</v>
      </c>
      <c r="AF89" s="25">
        <v>4977755.1100000003</v>
      </c>
      <c r="AG89" s="25">
        <v>188432460.60000002</v>
      </c>
      <c r="AH89" s="25">
        <v>0</v>
      </c>
      <c r="AI89" s="25">
        <v>30585326.25</v>
      </c>
      <c r="AJ89" s="25">
        <v>88541030.640000001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10106186.529999999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2500766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1241972535.71</v>
      </c>
    </row>
    <row r="90" spans="1:84" x14ac:dyDescent="0.25">
      <c r="A90" s="31" t="s">
        <v>290</v>
      </c>
      <c r="B90" s="25"/>
      <c r="C90" s="234">
        <v>23024</v>
      </c>
      <c r="D90" s="234">
        <v>0</v>
      </c>
      <c r="E90" s="234">
        <v>31270</v>
      </c>
      <c r="F90" s="234">
        <v>10294.445099999999</v>
      </c>
      <c r="G90" s="234">
        <v>0</v>
      </c>
      <c r="H90" s="234">
        <v>10127</v>
      </c>
      <c r="I90" s="234">
        <v>0</v>
      </c>
      <c r="J90" s="234">
        <v>2218.5549000000001</v>
      </c>
      <c r="K90" s="234">
        <v>0</v>
      </c>
      <c r="L90" s="234">
        <v>0</v>
      </c>
      <c r="M90" s="234">
        <v>0</v>
      </c>
      <c r="N90" s="234">
        <v>0</v>
      </c>
      <c r="O90" s="234">
        <v>0</v>
      </c>
      <c r="P90" s="234">
        <v>24566</v>
      </c>
      <c r="Q90" s="234">
        <v>2498</v>
      </c>
      <c r="R90" s="234">
        <v>0</v>
      </c>
      <c r="S90" s="234">
        <v>5561</v>
      </c>
      <c r="T90" s="234">
        <v>3599</v>
      </c>
      <c r="U90" s="234">
        <v>6826</v>
      </c>
      <c r="V90" s="234">
        <v>0</v>
      </c>
      <c r="W90" s="234">
        <v>0</v>
      </c>
      <c r="X90" s="234">
        <v>0</v>
      </c>
      <c r="Y90" s="234">
        <v>24986</v>
      </c>
      <c r="Z90" s="234">
        <v>7191</v>
      </c>
      <c r="AA90" s="234">
        <v>1892</v>
      </c>
      <c r="AB90" s="234">
        <v>3258</v>
      </c>
      <c r="AC90" s="234">
        <v>1504</v>
      </c>
      <c r="AD90" s="234">
        <v>715</v>
      </c>
      <c r="AE90" s="234">
        <v>5422</v>
      </c>
      <c r="AF90" s="234">
        <v>19372</v>
      </c>
      <c r="AG90" s="234">
        <v>20928</v>
      </c>
      <c r="AH90" s="234">
        <v>0</v>
      </c>
      <c r="AI90" s="234">
        <v>19574</v>
      </c>
      <c r="AJ90" s="234">
        <v>93341</v>
      </c>
      <c r="AK90" s="234">
        <v>0</v>
      </c>
      <c r="AL90" s="234">
        <v>0</v>
      </c>
      <c r="AM90" s="234">
        <v>0</v>
      </c>
      <c r="AN90" s="234">
        <v>0</v>
      </c>
      <c r="AO90" s="234">
        <v>0</v>
      </c>
      <c r="AP90" s="234">
        <v>0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3340</v>
      </c>
      <c r="AW90" s="234">
        <v>0</v>
      </c>
      <c r="AX90" s="234">
        <v>0</v>
      </c>
      <c r="AY90" s="234">
        <v>12128</v>
      </c>
      <c r="AZ90" s="234">
        <v>0</v>
      </c>
      <c r="BA90" s="234">
        <v>0</v>
      </c>
      <c r="BB90" s="234">
        <v>3836</v>
      </c>
      <c r="BC90" s="234">
        <v>0</v>
      </c>
      <c r="BD90" s="234">
        <v>3651</v>
      </c>
      <c r="BE90" s="234">
        <v>303084</v>
      </c>
      <c r="BF90" s="234">
        <v>4105</v>
      </c>
      <c r="BG90" s="234">
        <v>1626</v>
      </c>
      <c r="BH90" s="234">
        <v>3441</v>
      </c>
      <c r="BI90" s="234">
        <v>0</v>
      </c>
      <c r="BJ90" s="234">
        <v>0</v>
      </c>
      <c r="BK90" s="234">
        <v>2889</v>
      </c>
      <c r="BL90" s="234">
        <v>0</v>
      </c>
      <c r="BM90" s="234">
        <v>0</v>
      </c>
      <c r="BN90" s="234">
        <v>5740</v>
      </c>
      <c r="BO90" s="234">
        <v>4700</v>
      </c>
      <c r="BP90" s="234">
        <v>0</v>
      </c>
      <c r="BQ90" s="234">
        <v>0</v>
      </c>
      <c r="BR90" s="234">
        <v>0</v>
      </c>
      <c r="BS90" s="234">
        <v>1882</v>
      </c>
      <c r="BT90" s="234">
        <v>2160</v>
      </c>
      <c r="BU90" s="234">
        <v>851</v>
      </c>
      <c r="BV90" s="234">
        <v>6072</v>
      </c>
      <c r="BW90" s="234">
        <v>420</v>
      </c>
      <c r="BX90" s="234">
        <v>2269</v>
      </c>
      <c r="BY90" s="234">
        <v>2602</v>
      </c>
      <c r="BZ90" s="234">
        <v>0</v>
      </c>
      <c r="CA90" s="234">
        <v>3995</v>
      </c>
      <c r="CB90" s="234">
        <v>0</v>
      </c>
      <c r="CC90" s="234">
        <v>115182</v>
      </c>
      <c r="CD90" s="223" t="s">
        <v>248</v>
      </c>
      <c r="CE90" s="25">
        <v>802140</v>
      </c>
      <c r="CF90" s="25">
        <v>0</v>
      </c>
    </row>
    <row r="91" spans="1:84" x14ac:dyDescent="0.25">
      <c r="A91" s="21" t="s">
        <v>291</v>
      </c>
      <c r="B91" s="16"/>
      <c r="C91" s="234">
        <v>30144</v>
      </c>
      <c r="D91" s="234">
        <v>0</v>
      </c>
      <c r="E91" s="234">
        <v>47928</v>
      </c>
      <c r="F91" s="234">
        <v>6012</v>
      </c>
      <c r="G91" s="234">
        <v>0</v>
      </c>
      <c r="H91" s="234">
        <v>19205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0</v>
      </c>
      <c r="P91" s="234">
        <v>0</v>
      </c>
      <c r="Q91" s="234">
        <v>882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0</v>
      </c>
      <c r="Z91" s="234">
        <v>0</v>
      </c>
      <c r="AA91" s="234">
        <v>95</v>
      </c>
      <c r="AB91" s="234">
        <v>0</v>
      </c>
      <c r="AC91" s="234">
        <v>0</v>
      </c>
      <c r="AD91" s="234">
        <v>0</v>
      </c>
      <c r="AE91" s="234">
        <v>10</v>
      </c>
      <c r="AF91" s="234">
        <v>0</v>
      </c>
      <c r="AG91" s="234">
        <v>8871</v>
      </c>
      <c r="AH91" s="234">
        <v>0</v>
      </c>
      <c r="AI91" s="234">
        <v>312</v>
      </c>
      <c r="AJ91" s="234">
        <v>0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0</v>
      </c>
      <c r="AW91" s="234">
        <v>0</v>
      </c>
      <c r="AX91" s="230" t="s">
        <v>248</v>
      </c>
      <c r="AY91" s="230" t="s">
        <v>248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v>113459</v>
      </c>
      <c r="CF91" s="25">
        <v>0</v>
      </c>
    </row>
    <row r="92" spans="1:84" x14ac:dyDescent="0.25">
      <c r="A92" s="21" t="s">
        <v>292</v>
      </c>
      <c r="B92" s="16"/>
      <c r="C92" s="234">
        <v>6483.5892632836276</v>
      </c>
      <c r="D92" s="234">
        <v>0</v>
      </c>
      <c r="E92" s="234">
        <v>8805.6739169075317</v>
      </c>
      <c r="F92" s="234">
        <v>2898.9295396900079</v>
      </c>
      <c r="G92" s="234">
        <v>0</v>
      </c>
      <c r="H92" s="234">
        <v>2851.7767750726762</v>
      </c>
      <c r="I92" s="234">
        <v>0</v>
      </c>
      <c r="J92" s="234">
        <v>624.74803377542048</v>
      </c>
      <c r="K92" s="234">
        <v>0</v>
      </c>
      <c r="L92" s="234">
        <v>0</v>
      </c>
      <c r="M92" s="234">
        <v>0</v>
      </c>
      <c r="N92" s="234">
        <v>0</v>
      </c>
      <c r="O92" s="234">
        <v>0</v>
      </c>
      <c r="P92" s="234">
        <v>6917.8185303086175</v>
      </c>
      <c r="Q92" s="234">
        <v>703.44014852686337</v>
      </c>
      <c r="R92" s="234">
        <v>0</v>
      </c>
      <c r="S92" s="234">
        <v>1565.985054426696</v>
      </c>
      <c r="T92" s="234">
        <v>1013.4832243987914</v>
      </c>
      <c r="U92" s="234">
        <v>1922.210750137858</v>
      </c>
      <c r="V92" s="234">
        <v>0</v>
      </c>
      <c r="W92" s="234">
        <v>0</v>
      </c>
      <c r="X92" s="234">
        <v>0</v>
      </c>
      <c r="Y92" s="234">
        <v>7036.0910933115319</v>
      </c>
      <c r="Z92" s="234">
        <v>2024.9952394142013</v>
      </c>
      <c r="AA92" s="234">
        <v>532.78973619408544</v>
      </c>
      <c r="AB92" s="234">
        <v>917.45716729404364</v>
      </c>
      <c r="AC92" s="234">
        <v>423.52841608663027</v>
      </c>
      <c r="AD92" s="234">
        <v>201.34495844543929</v>
      </c>
      <c r="AE92" s="234">
        <v>1526.8424680995408</v>
      </c>
      <c r="AF92" s="234">
        <v>5455.1811678392305</v>
      </c>
      <c r="AG92" s="234">
        <v>5893.3528536309832</v>
      </c>
      <c r="AH92" s="234">
        <v>0</v>
      </c>
      <c r="AI92" s="234">
        <v>5512.0646386168228</v>
      </c>
      <c r="AJ92" s="234">
        <v>26284.95072203601</v>
      </c>
      <c r="AK92" s="234">
        <v>0</v>
      </c>
      <c r="AL92" s="234">
        <v>0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940.54847721366025</v>
      </c>
      <c r="AW92" s="234">
        <v>0</v>
      </c>
      <c r="AX92" s="230" t="s">
        <v>248</v>
      </c>
      <c r="AY92" s="230" t="s">
        <v>248</v>
      </c>
      <c r="AZ92" s="24" t="s">
        <v>248</v>
      </c>
      <c r="BA92" s="234">
        <v>0</v>
      </c>
      <c r="BB92" s="234">
        <v>1080.2227420932938</v>
      </c>
      <c r="BC92" s="23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968.99021260245672</v>
      </c>
      <c r="BI92" s="234">
        <v>0</v>
      </c>
      <c r="BJ92" s="24" t="s">
        <v>248</v>
      </c>
      <c r="BK92" s="234">
        <v>813.54627265576789</v>
      </c>
      <c r="BL92" s="234">
        <v>0</v>
      </c>
      <c r="BM92" s="23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529.97372278925411</v>
      </c>
      <c r="BT92" s="234">
        <v>608.25889544356482</v>
      </c>
      <c r="BU92" s="234">
        <v>239.6427407511452</v>
      </c>
      <c r="BV92" s="234">
        <v>1709.8833394135768</v>
      </c>
      <c r="BW92" s="234">
        <v>118.27256300291538</v>
      </c>
      <c r="BX92" s="234">
        <v>638.95344155622615</v>
      </c>
      <c r="BY92" s="234">
        <v>732.72668793710909</v>
      </c>
      <c r="BZ92" s="234">
        <v>0</v>
      </c>
      <c r="CA92" s="234">
        <v>1124.9973552301117</v>
      </c>
      <c r="CB92" s="234">
        <v>0</v>
      </c>
      <c r="CC92" s="24" t="s">
        <v>248</v>
      </c>
      <c r="CD92" s="24" t="s">
        <v>248</v>
      </c>
      <c r="CE92" s="25">
        <v>99102.270148185678</v>
      </c>
      <c r="CF92" s="16"/>
    </row>
    <row r="93" spans="1:84" x14ac:dyDescent="0.25">
      <c r="A93" s="21" t="s">
        <v>293</v>
      </c>
      <c r="B93" s="16"/>
      <c r="C93" s="234">
        <v>95139.640922117687</v>
      </c>
      <c r="D93" s="234">
        <v>0</v>
      </c>
      <c r="E93" s="234">
        <v>301781.8628111626</v>
      </c>
      <c r="F93" s="234">
        <v>68541.158312746702</v>
      </c>
      <c r="G93" s="234">
        <v>0</v>
      </c>
      <c r="H93" s="234">
        <v>42812.033971486584</v>
      </c>
      <c r="I93" s="234">
        <v>0</v>
      </c>
      <c r="J93" s="234">
        <v>14771.29861292086</v>
      </c>
      <c r="K93" s="234">
        <v>0</v>
      </c>
      <c r="L93" s="234">
        <v>0</v>
      </c>
      <c r="M93" s="234">
        <v>0</v>
      </c>
      <c r="N93" s="234">
        <v>0</v>
      </c>
      <c r="O93" s="234">
        <v>0</v>
      </c>
      <c r="P93" s="234">
        <v>61959.642241786118</v>
      </c>
      <c r="Q93" s="234">
        <v>21769.604051709201</v>
      </c>
      <c r="R93" s="234">
        <v>0</v>
      </c>
      <c r="S93" s="234">
        <v>0</v>
      </c>
      <c r="T93" s="234">
        <v>33547.734679478213</v>
      </c>
      <c r="U93" s="234">
        <v>0</v>
      </c>
      <c r="V93" s="234">
        <v>0</v>
      </c>
      <c r="W93" s="234">
        <v>7.5409858037231006</v>
      </c>
      <c r="X93" s="234">
        <v>1450.5083047793012</v>
      </c>
      <c r="Y93" s="234">
        <v>19885.258089672199</v>
      </c>
      <c r="Z93" s="234">
        <v>0</v>
      </c>
      <c r="AA93" s="234">
        <v>3.0163813940850073</v>
      </c>
      <c r="AB93" s="234">
        <v>0</v>
      </c>
      <c r="AC93" s="234">
        <v>3.0163038296595954</v>
      </c>
      <c r="AD93" s="234">
        <v>0</v>
      </c>
      <c r="AE93" s="234">
        <v>0</v>
      </c>
      <c r="AF93" s="234">
        <v>5265.6672388520756</v>
      </c>
      <c r="AG93" s="234">
        <v>147877.51208213941</v>
      </c>
      <c r="AH93" s="234">
        <v>0</v>
      </c>
      <c r="AI93" s="234">
        <v>43792.255901080629</v>
      </c>
      <c r="AJ93" s="234">
        <v>94577.680016846643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1535.5590921941698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0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v>954720.98999999987</v>
      </c>
      <c r="CF93" s="25">
        <v>0</v>
      </c>
    </row>
    <row r="94" spans="1:84" x14ac:dyDescent="0.25">
      <c r="A94" s="21" t="s">
        <v>294</v>
      </c>
      <c r="B94" s="16"/>
      <c r="C94" s="238">
        <v>30.327740412403845</v>
      </c>
      <c r="D94" s="238">
        <v>0</v>
      </c>
      <c r="E94" s="238">
        <v>96.199248891435573</v>
      </c>
      <c r="F94" s="238">
        <v>21.848920562734751</v>
      </c>
      <c r="G94" s="238">
        <v>0</v>
      </c>
      <c r="H94" s="238">
        <v>13.647226752486249</v>
      </c>
      <c r="I94" s="238">
        <v>0</v>
      </c>
      <c r="J94" s="238">
        <v>4.7086588255413542</v>
      </c>
      <c r="K94" s="238">
        <v>0</v>
      </c>
      <c r="L94" s="238">
        <v>0</v>
      </c>
      <c r="M94" s="238">
        <v>0</v>
      </c>
      <c r="N94" s="238">
        <v>0</v>
      </c>
      <c r="O94" s="238">
        <v>0</v>
      </c>
      <c r="P94" s="239">
        <v>19.750925352898367</v>
      </c>
      <c r="Q94" s="239">
        <v>6.9395143198145668</v>
      </c>
      <c r="R94" s="239">
        <v>0</v>
      </c>
      <c r="S94" s="240">
        <v>0</v>
      </c>
      <c r="T94" s="240">
        <v>10.694038561868126</v>
      </c>
      <c r="U94" s="241">
        <v>0</v>
      </c>
      <c r="V94" s="239">
        <v>0</v>
      </c>
      <c r="W94" s="239">
        <v>2.403846153846154E-3</v>
      </c>
      <c r="X94" s="239">
        <v>0.46237970741758222</v>
      </c>
      <c r="Y94" s="239">
        <v>6.3388398309272116</v>
      </c>
      <c r="Z94" s="239">
        <v>0</v>
      </c>
      <c r="AA94" s="239">
        <v>9.6153434065934134E-4</v>
      </c>
      <c r="AB94" s="240">
        <v>0</v>
      </c>
      <c r="AC94" s="239">
        <v>9.6150961538461538E-4</v>
      </c>
      <c r="AD94" s="239">
        <v>0</v>
      </c>
      <c r="AE94" s="239">
        <v>0</v>
      </c>
      <c r="AF94" s="239">
        <v>1.6785410116140096</v>
      </c>
      <c r="AG94" s="239">
        <v>47.139034326717017</v>
      </c>
      <c r="AH94" s="239">
        <v>0</v>
      </c>
      <c r="AI94" s="239">
        <v>13.95969289109202</v>
      </c>
      <c r="AJ94" s="239">
        <v>30.148603679368126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0.48949141582417788</v>
      </c>
      <c r="AQ94" s="239">
        <v>0</v>
      </c>
      <c r="AR94" s="239">
        <v>0</v>
      </c>
      <c r="AS94" s="239">
        <v>0</v>
      </c>
      <c r="AT94" s="239">
        <v>0</v>
      </c>
      <c r="AU94" s="239">
        <v>0</v>
      </c>
      <c r="AV94" s="240">
        <v>0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v>304.33718343225291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2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25">
      <c r="A98" s="25" t="s">
        <v>301</v>
      </c>
      <c r="B98" s="32" t="s">
        <v>299</v>
      </c>
      <c r="C98" s="249" t="s">
        <v>302</v>
      </c>
      <c r="D98" s="246"/>
      <c r="E98" s="247" t="s">
        <v>5</v>
      </c>
      <c r="F98" s="12"/>
    </row>
    <row r="99" spans="1:6" x14ac:dyDescent="0.25">
      <c r="A99" s="25" t="s">
        <v>303</v>
      </c>
      <c r="B99" s="32" t="s">
        <v>299</v>
      </c>
      <c r="C99" s="249" t="s">
        <v>304</v>
      </c>
      <c r="D99" s="246" t="s">
        <v>5</v>
      </c>
      <c r="E99" s="247" t="s">
        <v>5</v>
      </c>
      <c r="F99" s="12"/>
    </row>
    <row r="100" spans="1:6" x14ac:dyDescent="0.2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2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25">
      <c r="A102" s="25" t="s">
        <v>309</v>
      </c>
      <c r="B102" s="32" t="s">
        <v>299</v>
      </c>
      <c r="C102" s="250">
        <v>98632</v>
      </c>
      <c r="D102" s="246" t="s">
        <v>5</v>
      </c>
      <c r="E102" s="247" t="s">
        <v>5</v>
      </c>
      <c r="F102" s="12"/>
    </row>
    <row r="103" spans="1:6" x14ac:dyDescent="0.2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25">
      <c r="A104" s="25" t="s">
        <v>312</v>
      </c>
      <c r="B104" s="32" t="s">
        <v>299</v>
      </c>
      <c r="C104" s="251" t="s">
        <v>313</v>
      </c>
      <c r="D104" s="246"/>
      <c r="E104" s="247" t="s">
        <v>5</v>
      </c>
      <c r="F104" s="12"/>
    </row>
    <row r="105" spans="1:6" x14ac:dyDescent="0.25">
      <c r="A105" s="25" t="s">
        <v>314</v>
      </c>
      <c r="B105" s="32" t="s">
        <v>299</v>
      </c>
      <c r="C105" s="251" t="s">
        <v>315</v>
      </c>
      <c r="D105" s="246"/>
      <c r="E105" s="247" t="s">
        <v>5</v>
      </c>
      <c r="F105" s="12"/>
    </row>
    <row r="106" spans="1:6" x14ac:dyDescent="0.25">
      <c r="A106" s="25" t="s">
        <v>316</v>
      </c>
      <c r="B106" s="32" t="s">
        <v>299</v>
      </c>
      <c r="C106" s="249" t="s">
        <v>317</v>
      </c>
      <c r="D106" s="246"/>
      <c r="E106" s="247"/>
      <c r="F106" s="12"/>
    </row>
    <row r="107" spans="1:6" x14ac:dyDescent="0.25">
      <c r="A107" s="25" t="s">
        <v>318</v>
      </c>
      <c r="B107" s="32" t="s">
        <v>299</v>
      </c>
      <c r="C107" s="252" t="s">
        <v>319</v>
      </c>
      <c r="D107" s="246" t="s">
        <v>5</v>
      </c>
      <c r="E107" s="247" t="s">
        <v>5</v>
      </c>
      <c r="F107" s="12"/>
    </row>
    <row r="108" spans="1:6" x14ac:dyDescent="0.25">
      <c r="A108" s="25" t="s">
        <v>320</v>
      </c>
      <c r="B108" s="32" t="s">
        <v>299</v>
      </c>
      <c r="C108" s="252" t="s">
        <v>321</v>
      </c>
      <c r="D108" s="246" t="s">
        <v>5</v>
      </c>
      <c r="E108" s="247" t="s">
        <v>5</v>
      </c>
      <c r="F108" s="12"/>
    </row>
    <row r="109" spans="1:6" x14ac:dyDescent="0.2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25">
      <c r="A110" s="33" t="s">
        <v>324</v>
      </c>
      <c r="B110" s="32" t="s">
        <v>299</v>
      </c>
      <c r="C110" s="253" t="s">
        <v>325</v>
      </c>
      <c r="D110" s="246"/>
      <c r="E110" s="247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54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54">
        <v>0</v>
      </c>
      <c r="D114" s="16"/>
      <c r="E114" s="16"/>
    </row>
    <row r="115" spans="1:5" x14ac:dyDescent="0.25">
      <c r="A115" s="16" t="s">
        <v>328</v>
      </c>
      <c r="B115" s="35" t="s">
        <v>299</v>
      </c>
      <c r="C115" s="254">
        <v>0</v>
      </c>
      <c r="D115" s="16"/>
      <c r="E115" s="16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6" t="s">
        <v>330</v>
      </c>
      <c r="B117" s="35" t="s">
        <v>299</v>
      </c>
      <c r="C117" s="254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5">
        <v>1</v>
      </c>
      <c r="D118" s="16"/>
      <c r="E118" s="16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6" t="s">
        <v>332</v>
      </c>
      <c r="B120" s="35" t="s">
        <v>299</v>
      </c>
      <c r="C120" s="254">
        <v>0</v>
      </c>
      <c r="D120" s="16"/>
      <c r="E120" s="16"/>
    </row>
    <row r="121" spans="1:5" x14ac:dyDescent="0.25">
      <c r="A121" s="16" t="s">
        <v>333</v>
      </c>
      <c r="B121" s="35" t="s">
        <v>299</v>
      </c>
      <c r="C121" s="254">
        <v>0</v>
      </c>
      <c r="D121" s="16"/>
      <c r="E121" s="16"/>
    </row>
    <row r="122" spans="1:5" x14ac:dyDescent="0.25">
      <c r="A122" s="16" t="s">
        <v>334</v>
      </c>
      <c r="B122" s="35" t="s">
        <v>299</v>
      </c>
      <c r="C122" s="254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35" t="s">
        <v>299</v>
      </c>
      <c r="C127" s="254">
        <v>6426</v>
      </c>
      <c r="D127" s="256">
        <v>31047</v>
      </c>
      <c r="E127" s="16"/>
    </row>
    <row r="128" spans="1:5" x14ac:dyDescent="0.25">
      <c r="A128" s="16" t="s">
        <v>339</v>
      </c>
      <c r="B128" s="35" t="s">
        <v>299</v>
      </c>
      <c r="C128" s="254">
        <v>0</v>
      </c>
      <c r="D128" s="256">
        <v>0</v>
      </c>
      <c r="E128" s="16"/>
    </row>
    <row r="129" spans="1:5" x14ac:dyDescent="0.25">
      <c r="A129" s="16" t="s">
        <v>340</v>
      </c>
      <c r="B129" s="35" t="s">
        <v>299</v>
      </c>
      <c r="C129" s="254">
        <v>0</v>
      </c>
      <c r="D129" s="256">
        <v>0</v>
      </c>
      <c r="E129" s="16"/>
    </row>
    <row r="130" spans="1:5" x14ac:dyDescent="0.25">
      <c r="A130" s="16" t="s">
        <v>341</v>
      </c>
      <c r="B130" s="35" t="s">
        <v>299</v>
      </c>
      <c r="C130" s="254">
        <v>0</v>
      </c>
      <c r="D130" s="256">
        <v>0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5" t="s">
        <v>299</v>
      </c>
      <c r="C132" s="254">
        <v>12</v>
      </c>
      <c r="D132" s="16"/>
      <c r="E132" s="16"/>
    </row>
    <row r="133" spans="1:5" x14ac:dyDescent="0.25">
      <c r="A133" s="16" t="s">
        <v>344</v>
      </c>
      <c r="B133" s="35" t="s">
        <v>299</v>
      </c>
      <c r="C133" s="254">
        <v>6</v>
      </c>
      <c r="D133" s="16"/>
      <c r="E133" s="16"/>
    </row>
    <row r="134" spans="1:5" x14ac:dyDescent="0.25">
      <c r="A134" s="16" t="s">
        <v>345</v>
      </c>
      <c r="B134" s="35" t="s">
        <v>299</v>
      </c>
      <c r="C134" s="254">
        <v>84</v>
      </c>
      <c r="D134" s="16"/>
      <c r="E134" s="16"/>
    </row>
    <row r="135" spans="1:5" x14ac:dyDescent="0.25">
      <c r="A135" s="16" t="s">
        <v>346</v>
      </c>
      <c r="B135" s="35" t="s">
        <v>299</v>
      </c>
      <c r="C135" s="254">
        <v>0</v>
      </c>
      <c r="D135" s="16"/>
      <c r="E135" s="16"/>
    </row>
    <row r="136" spans="1:5" x14ac:dyDescent="0.25">
      <c r="A136" s="16" t="s">
        <v>347</v>
      </c>
      <c r="B136" s="35" t="s">
        <v>299</v>
      </c>
      <c r="C136" s="254">
        <v>17</v>
      </c>
      <c r="D136" s="16"/>
      <c r="E136" s="16"/>
    </row>
    <row r="137" spans="1:5" x14ac:dyDescent="0.25">
      <c r="A137" s="16" t="s">
        <v>348</v>
      </c>
      <c r="B137" s="35" t="s">
        <v>299</v>
      </c>
      <c r="C137" s="254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4">
        <v>20</v>
      </c>
      <c r="D138" s="16"/>
      <c r="E138" s="16"/>
    </row>
    <row r="139" spans="1:5" x14ac:dyDescent="0.25">
      <c r="A139" s="16" t="s">
        <v>349</v>
      </c>
      <c r="B139" s="35" t="s">
        <v>299</v>
      </c>
      <c r="C139" s="254">
        <v>0</v>
      </c>
      <c r="D139" s="16"/>
      <c r="E139" s="16"/>
    </row>
    <row r="140" spans="1:5" x14ac:dyDescent="0.25">
      <c r="A140" s="16" t="s">
        <v>350</v>
      </c>
      <c r="B140" s="35"/>
      <c r="C140" s="254">
        <v>0</v>
      </c>
      <c r="D140" s="16"/>
      <c r="E140" s="16"/>
    </row>
    <row r="141" spans="1:5" x14ac:dyDescent="0.25">
      <c r="A141" s="16" t="s">
        <v>340</v>
      </c>
      <c r="B141" s="35" t="s">
        <v>299</v>
      </c>
      <c r="C141" s="254">
        <v>0</v>
      </c>
      <c r="D141" s="16"/>
      <c r="E141" s="16"/>
    </row>
    <row r="142" spans="1:5" x14ac:dyDescent="0.25">
      <c r="A142" s="16" t="s">
        <v>351</v>
      </c>
      <c r="B142" s="35" t="s">
        <v>299</v>
      </c>
      <c r="C142" s="254">
        <v>0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v>139</v>
      </c>
    </row>
    <row r="144" spans="1:5" x14ac:dyDescent="0.25">
      <c r="A144" s="16" t="s">
        <v>353</v>
      </c>
      <c r="B144" s="35" t="s">
        <v>299</v>
      </c>
      <c r="C144" s="254">
        <v>346</v>
      </c>
      <c r="D144" s="16"/>
      <c r="E144" s="16"/>
    </row>
    <row r="145" spans="1:6" x14ac:dyDescent="0.25">
      <c r="A145" s="16" t="s">
        <v>354</v>
      </c>
      <c r="B145" s="35" t="s">
        <v>299</v>
      </c>
      <c r="C145" s="254">
        <v>6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5" t="s">
        <v>299</v>
      </c>
      <c r="C147" s="25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6" t="s">
        <v>337</v>
      </c>
      <c r="B154" s="256">
        <v>18411</v>
      </c>
      <c r="C154" s="256">
        <v>8334</v>
      </c>
      <c r="D154" s="256">
        <v>4302</v>
      </c>
      <c r="E154" s="25">
        <v>31047</v>
      </c>
    </row>
    <row r="155" spans="1:6" x14ac:dyDescent="0.25">
      <c r="A155" s="16" t="s">
        <v>242</v>
      </c>
      <c r="B155" s="256">
        <v>3570</v>
      </c>
      <c r="C155" s="256">
        <v>1673</v>
      </c>
      <c r="D155" s="256">
        <v>1183</v>
      </c>
      <c r="E155" s="25">
        <v>6426</v>
      </c>
    </row>
    <row r="156" spans="1:6" x14ac:dyDescent="0.25">
      <c r="A156" s="16" t="s">
        <v>360</v>
      </c>
      <c r="B156" s="256">
        <v>41757</v>
      </c>
      <c r="C156" s="256">
        <v>29396</v>
      </c>
      <c r="D156" s="256">
        <v>32357</v>
      </c>
      <c r="E156" s="25">
        <v>103510</v>
      </c>
    </row>
    <row r="157" spans="1:6" x14ac:dyDescent="0.25">
      <c r="A157" s="16" t="s">
        <v>287</v>
      </c>
      <c r="B157" s="256">
        <v>251203173</v>
      </c>
      <c r="C157" s="256">
        <v>105709471</v>
      </c>
      <c r="D157" s="256">
        <v>68336526</v>
      </c>
      <c r="E157" s="25">
        <v>425249170</v>
      </c>
      <c r="F157" s="14"/>
    </row>
    <row r="158" spans="1:6" x14ac:dyDescent="0.25">
      <c r="A158" s="16" t="s">
        <v>288</v>
      </c>
      <c r="B158" s="256">
        <v>375833224</v>
      </c>
      <c r="C158" s="256">
        <v>193926782</v>
      </c>
      <c r="D158" s="256">
        <v>246963359</v>
      </c>
      <c r="E158" s="25">
        <v>816723365</v>
      </c>
      <c r="F158" s="14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6" t="s">
        <v>337</v>
      </c>
      <c r="B160" s="256">
        <v>0</v>
      </c>
      <c r="C160" s="256">
        <v>0</v>
      </c>
      <c r="D160" s="256">
        <v>0</v>
      </c>
      <c r="E160" s="25">
        <v>0</v>
      </c>
    </row>
    <row r="161" spans="1:5" x14ac:dyDescent="0.25">
      <c r="A161" s="16" t="s">
        <v>242</v>
      </c>
      <c r="B161" s="256">
        <v>0</v>
      </c>
      <c r="C161" s="256">
        <v>0</v>
      </c>
      <c r="D161" s="256">
        <v>0</v>
      </c>
      <c r="E161" s="25">
        <v>0</v>
      </c>
    </row>
    <row r="162" spans="1:5" x14ac:dyDescent="0.25">
      <c r="A162" s="16" t="s">
        <v>360</v>
      </c>
      <c r="B162" s="256">
        <v>0</v>
      </c>
      <c r="C162" s="256">
        <v>0</v>
      </c>
      <c r="D162" s="256">
        <v>0</v>
      </c>
      <c r="E162" s="25">
        <v>0</v>
      </c>
    </row>
    <row r="163" spans="1:5" x14ac:dyDescent="0.25">
      <c r="A163" s="16" t="s">
        <v>287</v>
      </c>
      <c r="B163" s="256">
        <v>0</v>
      </c>
      <c r="C163" s="256">
        <v>0</v>
      </c>
      <c r="D163" s="256">
        <v>0</v>
      </c>
      <c r="E163" s="25">
        <v>0</v>
      </c>
    </row>
    <row r="164" spans="1:5" x14ac:dyDescent="0.25">
      <c r="A164" s="16" t="s">
        <v>288</v>
      </c>
      <c r="B164" s="256">
        <v>0</v>
      </c>
      <c r="C164" s="256">
        <v>0</v>
      </c>
      <c r="D164" s="256">
        <v>0</v>
      </c>
      <c r="E164" s="25"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6" t="s">
        <v>337</v>
      </c>
      <c r="B166" s="256">
        <v>0</v>
      </c>
      <c r="C166" s="256">
        <v>0</v>
      </c>
      <c r="D166" s="256">
        <v>0</v>
      </c>
      <c r="E166" s="25">
        <v>0</v>
      </c>
    </row>
    <row r="167" spans="1:5" x14ac:dyDescent="0.25">
      <c r="A167" s="16" t="s">
        <v>242</v>
      </c>
      <c r="B167" s="256">
        <v>0</v>
      </c>
      <c r="C167" s="256">
        <v>0</v>
      </c>
      <c r="D167" s="256">
        <v>0</v>
      </c>
      <c r="E167" s="25">
        <v>0</v>
      </c>
    </row>
    <row r="168" spans="1:5" x14ac:dyDescent="0.25">
      <c r="A168" s="16" t="s">
        <v>360</v>
      </c>
      <c r="B168" s="256">
        <v>0</v>
      </c>
      <c r="C168" s="256">
        <v>0</v>
      </c>
      <c r="D168" s="256">
        <v>0</v>
      </c>
      <c r="E168" s="25">
        <v>0</v>
      </c>
    </row>
    <row r="169" spans="1:5" x14ac:dyDescent="0.25">
      <c r="A169" s="16" t="s">
        <v>287</v>
      </c>
      <c r="B169" s="256">
        <v>0</v>
      </c>
      <c r="C169" s="256">
        <v>0</v>
      </c>
      <c r="D169" s="256">
        <v>0</v>
      </c>
      <c r="E169" s="25">
        <v>0</v>
      </c>
    </row>
    <row r="170" spans="1:5" x14ac:dyDescent="0.25">
      <c r="A170" s="16" t="s">
        <v>288</v>
      </c>
      <c r="B170" s="256">
        <v>0</v>
      </c>
      <c r="C170" s="256">
        <v>0</v>
      </c>
      <c r="D170" s="256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25">
      <c r="A173" s="20" t="s">
        <v>366</v>
      </c>
      <c r="B173" s="256">
        <v>87610244</v>
      </c>
      <c r="C173" s="256">
        <v>70758990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6" t="s">
        <v>369</v>
      </c>
      <c r="B181" s="35" t="s">
        <v>299</v>
      </c>
      <c r="C181" s="254">
        <v>9588191.4700000007</v>
      </c>
      <c r="D181" s="16"/>
      <c r="E181" s="16"/>
    </row>
    <row r="182" spans="1:5" x14ac:dyDescent="0.25">
      <c r="A182" s="16" t="s">
        <v>370</v>
      </c>
      <c r="B182" s="35" t="s">
        <v>299</v>
      </c>
      <c r="C182" s="254">
        <v>230578.44</v>
      </c>
      <c r="D182" s="16"/>
      <c r="E182" s="16"/>
    </row>
    <row r="183" spans="1:5" x14ac:dyDescent="0.25">
      <c r="A183" s="20" t="s">
        <v>371</v>
      </c>
      <c r="B183" s="35" t="s">
        <v>299</v>
      </c>
      <c r="C183" s="254">
        <v>574595.5</v>
      </c>
      <c r="D183" s="16"/>
      <c r="E183" s="16"/>
    </row>
    <row r="184" spans="1:5" x14ac:dyDescent="0.25">
      <c r="A184" s="16" t="s">
        <v>372</v>
      </c>
      <c r="B184" s="35" t="s">
        <v>299</v>
      </c>
      <c r="C184" s="254">
        <v>18062940.620000001</v>
      </c>
      <c r="D184" s="16"/>
      <c r="E184" s="16"/>
    </row>
    <row r="185" spans="1:5" x14ac:dyDescent="0.25">
      <c r="A185" s="16" t="s">
        <v>373</v>
      </c>
      <c r="B185" s="35" t="s">
        <v>299</v>
      </c>
      <c r="C185" s="254">
        <v>112535.63</v>
      </c>
      <c r="D185" s="16"/>
      <c r="E185" s="16"/>
    </row>
    <row r="186" spans="1:5" x14ac:dyDescent="0.25">
      <c r="A186" s="16" t="s">
        <v>374</v>
      </c>
      <c r="B186" s="35" t="s">
        <v>299</v>
      </c>
      <c r="C186" s="254">
        <v>8378434.3700000001</v>
      </c>
      <c r="D186" s="16"/>
      <c r="E186" s="16"/>
    </row>
    <row r="187" spans="1:5" x14ac:dyDescent="0.25">
      <c r="A187" s="16" t="s">
        <v>375</v>
      </c>
      <c r="B187" s="35" t="s">
        <v>299</v>
      </c>
      <c r="C187" s="254">
        <v>1356922.54</v>
      </c>
      <c r="D187" s="16"/>
      <c r="E187" s="16"/>
    </row>
    <row r="188" spans="1:5" x14ac:dyDescent="0.25">
      <c r="A188" s="16" t="s">
        <v>375</v>
      </c>
      <c r="B188" s="35" t="s">
        <v>299</v>
      </c>
      <c r="C188" s="254">
        <v>257576.08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38561774.649999999</v>
      </c>
      <c r="E189" s="16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6" t="s">
        <v>377</v>
      </c>
      <c r="B191" s="35" t="s">
        <v>299</v>
      </c>
      <c r="C191" s="254">
        <v>580269.79</v>
      </c>
      <c r="D191" s="16"/>
      <c r="E191" s="16"/>
    </row>
    <row r="192" spans="1:5" x14ac:dyDescent="0.25">
      <c r="A192" s="16" t="s">
        <v>378</v>
      </c>
      <c r="B192" s="35" t="s">
        <v>299</v>
      </c>
      <c r="C192" s="254">
        <v>918389.12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1498658.9100000001</v>
      </c>
      <c r="E193" s="16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6" t="s">
        <v>380</v>
      </c>
      <c r="B195" s="35" t="s">
        <v>299</v>
      </c>
      <c r="C195" s="254">
        <v>3536029.56</v>
      </c>
      <c r="D195" s="16"/>
      <c r="E195" s="16"/>
    </row>
    <row r="196" spans="1:5" x14ac:dyDescent="0.25">
      <c r="A196" s="16" t="s">
        <v>381</v>
      </c>
      <c r="B196" s="35" t="s">
        <v>299</v>
      </c>
      <c r="C196" s="254">
        <v>680124.12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4216153.68</v>
      </c>
      <c r="E197" s="16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6" t="s">
        <v>383</v>
      </c>
      <c r="B199" s="35" t="s">
        <v>299</v>
      </c>
      <c r="C199" s="254">
        <v>359897.47</v>
      </c>
      <c r="D199" s="16"/>
      <c r="E199" s="16"/>
    </row>
    <row r="200" spans="1:5" x14ac:dyDescent="0.25">
      <c r="A200" s="16" t="s">
        <v>384</v>
      </c>
      <c r="B200" s="35" t="s">
        <v>299</v>
      </c>
      <c r="C200" s="254">
        <v>7058646.0800000001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7418543.5499999998</v>
      </c>
      <c r="E202" s="16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6" t="s">
        <v>386</v>
      </c>
      <c r="B204" s="35" t="s">
        <v>299</v>
      </c>
      <c r="C204" s="254">
        <v>0</v>
      </c>
      <c r="D204" s="16"/>
      <c r="E204" s="16"/>
    </row>
    <row r="205" spans="1:5" x14ac:dyDescent="0.25">
      <c r="A205" s="16" t="s">
        <v>387</v>
      </c>
      <c r="B205" s="35" t="s">
        <v>299</v>
      </c>
      <c r="C205" s="254">
        <v>21291.57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21291.57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6">
        <v>3428725.4700000007</v>
      </c>
      <c r="C211" s="254">
        <v>0</v>
      </c>
      <c r="D211" s="256">
        <v>0</v>
      </c>
      <c r="E211" s="25">
        <v>3428725.4700000007</v>
      </c>
    </row>
    <row r="212" spans="1:5" x14ac:dyDescent="0.25">
      <c r="A212" s="16" t="s">
        <v>395</v>
      </c>
      <c r="B212" s="256">
        <v>2724759.5700000003</v>
      </c>
      <c r="C212" s="254">
        <v>0</v>
      </c>
      <c r="D212" s="256">
        <v>0</v>
      </c>
      <c r="E212" s="25">
        <v>2724759.5700000003</v>
      </c>
    </row>
    <row r="213" spans="1:5" x14ac:dyDescent="0.25">
      <c r="A213" s="16" t="s">
        <v>396</v>
      </c>
      <c r="B213" s="256">
        <v>171558824.61999997</v>
      </c>
      <c r="C213" s="254">
        <v>302989.48</v>
      </c>
      <c r="D213" s="256">
        <v>0</v>
      </c>
      <c r="E213" s="25">
        <v>171861814.09999996</v>
      </c>
    </row>
    <row r="214" spans="1:5" x14ac:dyDescent="0.25">
      <c r="A214" s="16" t="s">
        <v>397</v>
      </c>
      <c r="B214" s="256">
        <v>0</v>
      </c>
      <c r="C214" s="254">
        <v>0</v>
      </c>
      <c r="D214" s="256">
        <v>0</v>
      </c>
      <c r="E214" s="25">
        <v>0</v>
      </c>
    </row>
    <row r="215" spans="1:5" x14ac:dyDescent="0.25">
      <c r="A215" s="16" t="s">
        <v>398</v>
      </c>
      <c r="B215" s="256">
        <v>34464370.870000005</v>
      </c>
      <c r="C215" s="254">
        <v>1666240.88</v>
      </c>
      <c r="D215" s="256">
        <v>0</v>
      </c>
      <c r="E215" s="25">
        <v>36130611.750000007</v>
      </c>
    </row>
    <row r="216" spans="1:5" x14ac:dyDescent="0.25">
      <c r="A216" s="16" t="s">
        <v>399</v>
      </c>
      <c r="B216" s="256">
        <v>72871633.609999999</v>
      </c>
      <c r="C216" s="254">
        <v>2573722.7599999998</v>
      </c>
      <c r="D216" s="256">
        <v>191472.87</v>
      </c>
      <c r="E216" s="25">
        <v>75253883.5</v>
      </c>
    </row>
    <row r="217" spans="1:5" x14ac:dyDescent="0.25">
      <c r="A217" s="16" t="s">
        <v>400</v>
      </c>
      <c r="B217" s="256">
        <v>0</v>
      </c>
      <c r="C217" s="254">
        <v>0</v>
      </c>
      <c r="D217" s="256">
        <v>0</v>
      </c>
      <c r="E217" s="25">
        <v>0</v>
      </c>
    </row>
    <row r="218" spans="1:5" x14ac:dyDescent="0.25">
      <c r="A218" s="16" t="s">
        <v>401</v>
      </c>
      <c r="B218" s="256">
        <v>2028762.51</v>
      </c>
      <c r="C218" s="254">
        <v>0</v>
      </c>
      <c r="D218" s="256">
        <v>0</v>
      </c>
      <c r="E218" s="25">
        <v>2028762.51</v>
      </c>
    </row>
    <row r="219" spans="1:5" x14ac:dyDescent="0.25">
      <c r="A219" s="16" t="s">
        <v>402</v>
      </c>
      <c r="B219" s="256">
        <v>5940839.6500000013</v>
      </c>
      <c r="C219" s="254">
        <v>14066804.469999995</v>
      </c>
      <c r="D219" s="256">
        <v>0</v>
      </c>
      <c r="E219" s="25">
        <v>20007644.119999997</v>
      </c>
    </row>
    <row r="220" spans="1:5" x14ac:dyDescent="0.25">
      <c r="A220" s="16" t="s">
        <v>230</v>
      </c>
      <c r="B220" s="25">
        <v>293017916.29999995</v>
      </c>
      <c r="C220" s="224">
        <v>18609757.589999996</v>
      </c>
      <c r="D220" s="25">
        <v>191472.87</v>
      </c>
      <c r="E220" s="25">
        <v>311436201.01999998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2"/>
      <c r="C224" s="41"/>
      <c r="D224" s="42"/>
      <c r="E224" s="16"/>
    </row>
    <row r="225" spans="1:6" x14ac:dyDescent="0.25">
      <c r="A225" s="16" t="s">
        <v>395</v>
      </c>
      <c r="B225" s="256">
        <v>2328770.5000000005</v>
      </c>
      <c r="C225" s="254">
        <v>43899.11</v>
      </c>
      <c r="D225" s="256">
        <v>0</v>
      </c>
      <c r="E225" s="25">
        <v>2372669.6100000003</v>
      </c>
    </row>
    <row r="226" spans="1:6" x14ac:dyDescent="0.25">
      <c r="A226" s="16" t="s">
        <v>396</v>
      </c>
      <c r="B226" s="256">
        <v>124120817.86999997</v>
      </c>
      <c r="C226" s="254">
        <v>4902905.8099999996</v>
      </c>
      <c r="D226" s="256">
        <v>0</v>
      </c>
      <c r="E226" s="25">
        <v>129023723.67999998</v>
      </c>
    </row>
    <row r="227" spans="1:6" x14ac:dyDescent="0.25">
      <c r="A227" s="16" t="s">
        <v>397</v>
      </c>
      <c r="B227" s="256">
        <v>0</v>
      </c>
      <c r="C227" s="254">
        <v>0</v>
      </c>
      <c r="D227" s="256">
        <v>0</v>
      </c>
      <c r="E227" s="25">
        <v>0</v>
      </c>
    </row>
    <row r="228" spans="1:6" x14ac:dyDescent="0.25">
      <c r="A228" s="16" t="s">
        <v>398</v>
      </c>
      <c r="B228" s="256">
        <v>14779351.610000014</v>
      </c>
      <c r="C228" s="254">
        <v>1827308.49</v>
      </c>
      <c r="D228" s="256">
        <v>0</v>
      </c>
      <c r="E228" s="25">
        <v>16606660.100000015</v>
      </c>
    </row>
    <row r="229" spans="1:6" x14ac:dyDescent="0.25">
      <c r="A229" s="16" t="s">
        <v>399</v>
      </c>
      <c r="B229" s="256">
        <v>57069658.910000287</v>
      </c>
      <c r="C229" s="254">
        <v>3890546.09</v>
      </c>
      <c r="D229" s="256">
        <v>181869.81</v>
      </c>
      <c r="E229" s="25">
        <v>60778335.190000281</v>
      </c>
    </row>
    <row r="230" spans="1:6" x14ac:dyDescent="0.25">
      <c r="A230" s="16" t="s">
        <v>400</v>
      </c>
      <c r="B230" s="256">
        <v>0</v>
      </c>
      <c r="C230" s="254">
        <v>0</v>
      </c>
      <c r="D230" s="256">
        <v>0</v>
      </c>
      <c r="E230" s="25">
        <v>0</v>
      </c>
    </row>
    <row r="231" spans="1:6" x14ac:dyDescent="0.25">
      <c r="A231" s="16" t="s">
        <v>401</v>
      </c>
      <c r="B231" s="256">
        <v>984929.09999999986</v>
      </c>
      <c r="C231" s="254">
        <v>151351.35999999999</v>
      </c>
      <c r="D231" s="256">
        <v>0</v>
      </c>
      <c r="E231" s="25">
        <v>1136280.46</v>
      </c>
    </row>
    <row r="232" spans="1:6" x14ac:dyDescent="0.25">
      <c r="A232" s="16" t="s">
        <v>402</v>
      </c>
      <c r="B232" s="256">
        <v>0</v>
      </c>
      <c r="C232" s="254">
        <v>0</v>
      </c>
      <c r="D232" s="256">
        <v>0</v>
      </c>
      <c r="E232" s="25">
        <v>0</v>
      </c>
    </row>
    <row r="233" spans="1:6" x14ac:dyDescent="0.25">
      <c r="A233" s="16" t="s">
        <v>230</v>
      </c>
      <c r="B233" s="25">
        <v>199283527.99000028</v>
      </c>
      <c r="C233" s="224">
        <v>10816010.859999999</v>
      </c>
      <c r="D233" s="25">
        <v>181869.81</v>
      </c>
      <c r="E233" s="25">
        <v>209917669.04000029</v>
      </c>
    </row>
    <row r="234" spans="1:6" x14ac:dyDescent="0.25">
      <c r="A234" s="16"/>
      <c r="B234" s="16"/>
      <c r="C234" s="22"/>
      <c r="D234" s="16"/>
      <c r="E234" s="16"/>
      <c r="F234" s="11">
        <v>101518531.97999969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16" t="s">
        <v>405</v>
      </c>
      <c r="C236" s="316"/>
      <c r="D236" s="30"/>
      <c r="E236" s="30"/>
    </row>
    <row r="237" spans="1:6" x14ac:dyDescent="0.25">
      <c r="A237" s="43" t="s">
        <v>405</v>
      </c>
      <c r="B237" s="30"/>
      <c r="C237" s="254">
        <v>7429849.6100000003</v>
      </c>
      <c r="D237" s="32">
        <v>7429849.6100000003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6" t="s">
        <v>407</v>
      </c>
      <c r="B239" s="35" t="s">
        <v>299</v>
      </c>
      <c r="C239" s="254">
        <v>488221195.82999998</v>
      </c>
      <c r="D239" s="16"/>
      <c r="E239" s="16"/>
    </row>
    <row r="240" spans="1:6" x14ac:dyDescent="0.25">
      <c r="A240" s="16" t="s">
        <v>408</v>
      </c>
      <c r="B240" s="35" t="s">
        <v>299</v>
      </c>
      <c r="C240" s="254">
        <v>248357231.09</v>
      </c>
      <c r="D240" s="16"/>
      <c r="E240" s="16"/>
    </row>
    <row r="241" spans="1:5" x14ac:dyDescent="0.25">
      <c r="A241" s="16" t="s">
        <v>409</v>
      </c>
      <c r="B241" s="35" t="s">
        <v>299</v>
      </c>
      <c r="C241" s="254">
        <v>7969016.1100000003</v>
      </c>
      <c r="D241" s="16"/>
      <c r="E241" s="16"/>
    </row>
    <row r="242" spans="1:5" x14ac:dyDescent="0.25">
      <c r="A242" s="16" t="s">
        <v>410</v>
      </c>
      <c r="B242" s="35" t="s">
        <v>299</v>
      </c>
      <c r="C242" s="254">
        <v>39087116.68</v>
      </c>
      <c r="D242" s="16"/>
      <c r="E242" s="16"/>
    </row>
    <row r="243" spans="1:5" x14ac:dyDescent="0.25">
      <c r="A243" s="16" t="s">
        <v>411</v>
      </c>
      <c r="B243" s="35" t="s">
        <v>299</v>
      </c>
      <c r="C243" s="254">
        <v>89493428.829999998</v>
      </c>
      <c r="D243" s="16"/>
      <c r="E243" s="16"/>
    </row>
    <row r="244" spans="1:5" x14ac:dyDescent="0.25">
      <c r="A244" s="16" t="s">
        <v>412</v>
      </c>
      <c r="B244" s="35" t="s">
        <v>299</v>
      </c>
      <c r="C244" s="254">
        <v>4393475.17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v>877521463.70999992</v>
      </c>
      <c r="E245" s="16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299</v>
      </c>
      <c r="C247" s="254">
        <v>17319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416</v>
      </c>
      <c r="B249" s="35" t="s">
        <v>299</v>
      </c>
      <c r="C249" s="254">
        <v>5808261.6100000003</v>
      </c>
      <c r="D249" s="16"/>
      <c r="E249" s="16"/>
    </row>
    <row r="250" spans="1:5" x14ac:dyDescent="0.25">
      <c r="A250" s="21" t="s">
        <v>417</v>
      </c>
      <c r="B250" s="35" t="s">
        <v>299</v>
      </c>
      <c r="C250" s="254">
        <v>15675474.109999999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v>21483735.719999999</v>
      </c>
      <c r="E252" s="16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6" t="s">
        <v>420</v>
      </c>
      <c r="B254" s="35" t="s">
        <v>299</v>
      </c>
      <c r="C254" s="254">
        <v>1091052.1100000001</v>
      </c>
      <c r="D254" s="16"/>
      <c r="E254" s="16"/>
    </row>
    <row r="255" spans="1:5" x14ac:dyDescent="0.25">
      <c r="A255" s="16" t="s">
        <v>419</v>
      </c>
      <c r="B255" s="35" t="s">
        <v>299</v>
      </c>
      <c r="C255" s="254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v>1091052.1100000001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v>907526101.14999998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6" t="s">
        <v>425</v>
      </c>
      <c r="B266" s="35" t="s">
        <v>299</v>
      </c>
      <c r="C266" s="254">
        <v>0</v>
      </c>
      <c r="D266" s="16"/>
      <c r="E266" s="16"/>
    </row>
    <row r="267" spans="1:5" x14ac:dyDescent="0.25">
      <c r="A267" s="16" t="s">
        <v>426</v>
      </c>
      <c r="B267" s="35" t="s">
        <v>299</v>
      </c>
      <c r="C267" s="254">
        <v>0</v>
      </c>
      <c r="D267" s="16"/>
      <c r="E267" s="16"/>
    </row>
    <row r="268" spans="1:5" x14ac:dyDescent="0.25">
      <c r="A268" s="16" t="s">
        <v>427</v>
      </c>
      <c r="B268" s="35" t="s">
        <v>299</v>
      </c>
      <c r="C268" s="254">
        <v>154582610.02000004</v>
      </c>
      <c r="D268" s="16"/>
      <c r="E268" s="16"/>
    </row>
    <row r="269" spans="1:5" x14ac:dyDescent="0.25">
      <c r="A269" s="16" t="s">
        <v>428</v>
      </c>
      <c r="B269" s="35" t="s">
        <v>299</v>
      </c>
      <c r="C269" s="254">
        <v>114340298.79000001</v>
      </c>
      <c r="D269" s="16"/>
      <c r="E269" s="16"/>
    </row>
    <row r="270" spans="1:5" x14ac:dyDescent="0.25">
      <c r="A270" s="16" t="s">
        <v>429</v>
      </c>
      <c r="B270" s="35" t="s">
        <v>299</v>
      </c>
      <c r="C270" s="254">
        <v>110318.22999999793</v>
      </c>
      <c r="D270" s="16"/>
      <c r="E270" s="16"/>
    </row>
    <row r="271" spans="1:5" x14ac:dyDescent="0.25">
      <c r="A271" s="16" t="s">
        <v>430</v>
      </c>
      <c r="B271" s="35" t="s">
        <v>299</v>
      </c>
      <c r="C271" s="254">
        <v>0</v>
      </c>
      <c r="D271" s="16"/>
      <c r="E271" s="16"/>
    </row>
    <row r="272" spans="1:5" x14ac:dyDescent="0.25">
      <c r="A272" s="16" t="s">
        <v>431</v>
      </c>
      <c r="B272" s="35" t="s">
        <v>299</v>
      </c>
      <c r="C272" s="254">
        <v>0</v>
      </c>
      <c r="D272" s="16"/>
      <c r="E272" s="16"/>
    </row>
    <row r="273" spans="1:5" x14ac:dyDescent="0.25">
      <c r="A273" s="16" t="s">
        <v>432</v>
      </c>
      <c r="B273" s="35" t="s">
        <v>299</v>
      </c>
      <c r="C273" s="254">
        <v>0</v>
      </c>
      <c r="D273" s="16"/>
      <c r="E273" s="16"/>
    </row>
    <row r="274" spans="1:5" x14ac:dyDescent="0.25">
      <c r="A274" s="16" t="s">
        <v>433</v>
      </c>
      <c r="B274" s="35" t="s">
        <v>299</v>
      </c>
      <c r="C274" s="254">
        <v>0</v>
      </c>
      <c r="D274" s="16"/>
      <c r="E274" s="16"/>
    </row>
    <row r="275" spans="1:5" x14ac:dyDescent="0.25">
      <c r="A275" s="16" t="s">
        <v>434</v>
      </c>
      <c r="B275" s="35" t="s">
        <v>299</v>
      </c>
      <c r="C275" s="254">
        <v>0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v>40352629.460000031</v>
      </c>
      <c r="E276" s="16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6" t="s">
        <v>425</v>
      </c>
      <c r="B278" s="35" t="s">
        <v>299</v>
      </c>
      <c r="C278" s="254">
        <v>0</v>
      </c>
      <c r="D278" s="16"/>
      <c r="E278" s="16"/>
    </row>
    <row r="279" spans="1:5" x14ac:dyDescent="0.25">
      <c r="A279" s="16" t="s">
        <v>426</v>
      </c>
      <c r="B279" s="35" t="s">
        <v>299</v>
      </c>
      <c r="C279" s="254">
        <v>0</v>
      </c>
      <c r="D279" s="16"/>
      <c r="E279" s="16"/>
    </row>
    <row r="280" spans="1:5" x14ac:dyDescent="0.25">
      <c r="A280" s="16" t="s">
        <v>437</v>
      </c>
      <c r="B280" s="35" t="s">
        <v>299</v>
      </c>
      <c r="C280" s="254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v>0</v>
      </c>
      <c r="E281" s="16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6" t="s">
        <v>394</v>
      </c>
      <c r="B283" s="35" t="s">
        <v>299</v>
      </c>
      <c r="C283" s="254">
        <v>3428725.4700000007</v>
      </c>
      <c r="D283" s="16"/>
      <c r="E283" s="16"/>
    </row>
    <row r="284" spans="1:5" x14ac:dyDescent="0.25">
      <c r="A284" s="16" t="s">
        <v>395</v>
      </c>
      <c r="B284" s="35" t="s">
        <v>299</v>
      </c>
      <c r="C284" s="254">
        <v>2724759.5700000003</v>
      </c>
      <c r="D284" s="16"/>
      <c r="E284" s="16"/>
    </row>
    <row r="285" spans="1:5" x14ac:dyDescent="0.25">
      <c r="A285" s="16" t="s">
        <v>396</v>
      </c>
      <c r="B285" s="35" t="s">
        <v>299</v>
      </c>
      <c r="C285" s="254">
        <v>171861814.09999996</v>
      </c>
      <c r="D285" s="16"/>
      <c r="E285" s="16"/>
    </row>
    <row r="286" spans="1:5" x14ac:dyDescent="0.25">
      <c r="A286" s="16" t="s">
        <v>440</v>
      </c>
      <c r="B286" s="35" t="s">
        <v>299</v>
      </c>
      <c r="C286" s="254">
        <v>0</v>
      </c>
      <c r="D286" s="16"/>
      <c r="E286" s="16"/>
    </row>
    <row r="287" spans="1:5" x14ac:dyDescent="0.25">
      <c r="A287" s="16" t="s">
        <v>441</v>
      </c>
      <c r="B287" s="35" t="s">
        <v>299</v>
      </c>
      <c r="C287" s="254">
        <v>36130611.750000007</v>
      </c>
      <c r="D287" s="16"/>
      <c r="E287" s="16"/>
    </row>
    <row r="288" spans="1:5" x14ac:dyDescent="0.25">
      <c r="A288" s="16" t="s">
        <v>442</v>
      </c>
      <c r="B288" s="35" t="s">
        <v>299</v>
      </c>
      <c r="C288" s="254">
        <v>75253883.5</v>
      </c>
      <c r="D288" s="16"/>
      <c r="E288" s="16"/>
    </row>
    <row r="289" spans="1:5" x14ac:dyDescent="0.25">
      <c r="A289" s="16" t="s">
        <v>401</v>
      </c>
      <c r="B289" s="35" t="s">
        <v>299</v>
      </c>
      <c r="C289" s="254">
        <v>2028762.51</v>
      </c>
      <c r="D289" s="16"/>
      <c r="E289" s="16"/>
    </row>
    <row r="290" spans="1:5" x14ac:dyDescent="0.25">
      <c r="A290" s="16" t="s">
        <v>402</v>
      </c>
      <c r="B290" s="35" t="s">
        <v>299</v>
      </c>
      <c r="C290" s="254">
        <v>20007644.119999997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v>311436201.01999998</v>
      </c>
      <c r="E291" s="16"/>
    </row>
    <row r="292" spans="1:5" x14ac:dyDescent="0.25">
      <c r="A292" s="16" t="s">
        <v>444</v>
      </c>
      <c r="B292" s="35" t="s">
        <v>299</v>
      </c>
      <c r="C292" s="254">
        <v>209917669.04000026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v>101518531.97999972</v>
      </c>
      <c r="E293" s="16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2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25">
      <c r="A297" s="16" t="s">
        <v>449</v>
      </c>
      <c r="B297" s="35" t="s">
        <v>299</v>
      </c>
      <c r="C297" s="254">
        <v>0</v>
      </c>
      <c r="D297" s="16"/>
      <c r="E297" s="16"/>
    </row>
    <row r="298" spans="1:5" x14ac:dyDescent="0.25">
      <c r="A298" s="16" t="s">
        <v>437</v>
      </c>
      <c r="B298" s="35" t="s">
        <v>299</v>
      </c>
      <c r="C298" s="254">
        <v>5986075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v>5986075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6" t="s">
        <v>452</v>
      </c>
      <c r="B302" s="35" t="s">
        <v>299</v>
      </c>
      <c r="C302" s="254">
        <v>0</v>
      </c>
      <c r="D302" s="16"/>
      <c r="E302" s="16"/>
    </row>
    <row r="303" spans="1:5" x14ac:dyDescent="0.25">
      <c r="A303" s="16" t="s">
        <v>453</v>
      </c>
      <c r="B303" s="35" t="s">
        <v>299</v>
      </c>
      <c r="C303" s="254">
        <v>0</v>
      </c>
      <c r="D303" s="16"/>
      <c r="E303" s="16"/>
    </row>
    <row r="304" spans="1:5" x14ac:dyDescent="0.25">
      <c r="A304" s="16" t="s">
        <v>454</v>
      </c>
      <c r="B304" s="35" t="s">
        <v>299</v>
      </c>
      <c r="C304" s="254">
        <v>0</v>
      </c>
      <c r="D304" s="16"/>
      <c r="E304" s="16"/>
    </row>
    <row r="305" spans="1:6" x14ac:dyDescent="0.25">
      <c r="A305" s="16" t="s">
        <v>455</v>
      </c>
      <c r="B305" s="35" t="s">
        <v>299</v>
      </c>
      <c r="C305" s="254">
        <v>0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v>147857236.43999976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147857236.43999976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6" t="s">
        <v>460</v>
      </c>
      <c r="B314" s="35" t="s">
        <v>299</v>
      </c>
      <c r="C314" s="254">
        <v>0</v>
      </c>
      <c r="D314" s="16"/>
      <c r="E314" s="16"/>
    </row>
    <row r="315" spans="1:6" x14ac:dyDescent="0.25">
      <c r="A315" s="16" t="s">
        <v>461</v>
      </c>
      <c r="B315" s="35" t="s">
        <v>299</v>
      </c>
      <c r="C315" s="254">
        <v>0</v>
      </c>
      <c r="D315" s="16"/>
      <c r="E315" s="16"/>
    </row>
    <row r="316" spans="1:6" x14ac:dyDescent="0.25">
      <c r="A316" s="16" t="s">
        <v>462</v>
      </c>
      <c r="B316" s="35" t="s">
        <v>299</v>
      </c>
      <c r="C316" s="254">
        <v>0</v>
      </c>
      <c r="D316" s="16"/>
      <c r="E316" s="16"/>
    </row>
    <row r="317" spans="1:6" x14ac:dyDescent="0.25">
      <c r="A317" s="16" t="s">
        <v>463</v>
      </c>
      <c r="B317" s="35" t="s">
        <v>299</v>
      </c>
      <c r="C317" s="254">
        <v>0</v>
      </c>
      <c r="D317" s="16"/>
      <c r="E317" s="16"/>
    </row>
    <row r="318" spans="1:6" x14ac:dyDescent="0.25">
      <c r="A318" s="16" t="s">
        <v>464</v>
      </c>
      <c r="B318" s="35" t="s">
        <v>299</v>
      </c>
      <c r="C318" s="254">
        <v>0</v>
      </c>
      <c r="D318" s="16"/>
      <c r="E318" s="16"/>
    </row>
    <row r="319" spans="1:6" x14ac:dyDescent="0.25">
      <c r="A319" s="16" t="s">
        <v>465</v>
      </c>
      <c r="B319" s="35" t="s">
        <v>299</v>
      </c>
      <c r="C319" s="254">
        <v>0</v>
      </c>
      <c r="D319" s="16"/>
      <c r="E319" s="16"/>
    </row>
    <row r="320" spans="1:6" x14ac:dyDescent="0.25">
      <c r="A320" s="16" t="s">
        <v>466</v>
      </c>
      <c r="B320" s="35" t="s">
        <v>299</v>
      </c>
      <c r="C320" s="254">
        <v>0</v>
      </c>
      <c r="D320" s="16"/>
      <c r="E320" s="16"/>
    </row>
    <row r="321" spans="1:5" x14ac:dyDescent="0.25">
      <c r="A321" s="16" t="s">
        <v>467</v>
      </c>
      <c r="B321" s="35" t="s">
        <v>299</v>
      </c>
      <c r="C321" s="254">
        <v>0</v>
      </c>
      <c r="D321" s="16"/>
      <c r="E321" s="16"/>
    </row>
    <row r="322" spans="1:5" x14ac:dyDescent="0.25">
      <c r="A322" s="16" t="s">
        <v>468</v>
      </c>
      <c r="B322" s="35" t="s">
        <v>299</v>
      </c>
      <c r="C322" s="254">
        <v>0</v>
      </c>
      <c r="D322" s="16"/>
      <c r="E322" s="16"/>
    </row>
    <row r="323" spans="1:5" x14ac:dyDescent="0.25">
      <c r="A323" s="16" t="s">
        <v>469</v>
      </c>
      <c r="B323" s="35" t="s">
        <v>299</v>
      </c>
      <c r="C323" s="254">
        <v>0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v>0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299</v>
      </c>
      <c r="C326" s="254">
        <v>0</v>
      </c>
      <c r="D326" s="16"/>
      <c r="E326" s="16"/>
    </row>
    <row r="327" spans="1:5" x14ac:dyDescent="0.25">
      <c r="A327" s="16" t="s">
        <v>473</v>
      </c>
      <c r="B327" s="35" t="s">
        <v>299</v>
      </c>
      <c r="C327" s="254">
        <v>0</v>
      </c>
      <c r="D327" s="16"/>
      <c r="E327" s="16"/>
    </row>
    <row r="328" spans="1:5" x14ac:dyDescent="0.25">
      <c r="A328" s="16" t="s">
        <v>474</v>
      </c>
      <c r="B328" s="35" t="s">
        <v>299</v>
      </c>
      <c r="C328" s="254">
        <v>0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v>0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299</v>
      </c>
      <c r="C331" s="254">
        <v>0</v>
      </c>
      <c r="D331" s="16"/>
      <c r="E331" s="16"/>
    </row>
    <row r="332" spans="1:5" x14ac:dyDescent="0.25">
      <c r="A332" s="16" t="s">
        <v>478</v>
      </c>
      <c r="B332" s="35" t="s">
        <v>299</v>
      </c>
      <c r="C332" s="254">
        <v>0</v>
      </c>
      <c r="D332" s="16"/>
      <c r="E332" s="16"/>
    </row>
    <row r="333" spans="1:5" x14ac:dyDescent="0.25">
      <c r="A333" s="16" t="s">
        <v>479</v>
      </c>
      <c r="B333" s="35" t="s">
        <v>299</v>
      </c>
      <c r="C333" s="254">
        <v>0</v>
      </c>
      <c r="D333" s="16"/>
      <c r="E333" s="16"/>
    </row>
    <row r="334" spans="1:5" x14ac:dyDescent="0.25">
      <c r="A334" s="21" t="s">
        <v>480</v>
      </c>
      <c r="B334" s="35" t="s">
        <v>299</v>
      </c>
      <c r="C334" s="254">
        <v>0</v>
      </c>
      <c r="D334" s="16"/>
      <c r="E334" s="16"/>
    </row>
    <row r="335" spans="1:5" x14ac:dyDescent="0.25">
      <c r="A335" s="16" t="s">
        <v>481</v>
      </c>
      <c r="B335" s="35" t="s">
        <v>299</v>
      </c>
      <c r="C335" s="254">
        <v>0</v>
      </c>
      <c r="D335" s="16"/>
      <c r="E335" s="16"/>
    </row>
    <row r="336" spans="1:5" x14ac:dyDescent="0.25">
      <c r="A336" s="21" t="s">
        <v>482</v>
      </c>
      <c r="B336" s="35" t="s">
        <v>299</v>
      </c>
      <c r="C336" s="254">
        <v>0</v>
      </c>
      <c r="D336" s="16"/>
      <c r="E336" s="16"/>
    </row>
    <row r="337" spans="1:5" x14ac:dyDescent="0.25">
      <c r="A337" s="21" t="s">
        <v>483</v>
      </c>
      <c r="B337" s="35" t="s">
        <v>299</v>
      </c>
      <c r="C337" s="275">
        <v>0</v>
      </c>
      <c r="D337" s="16"/>
      <c r="E337" s="16"/>
    </row>
    <row r="338" spans="1:5" x14ac:dyDescent="0.25">
      <c r="A338" s="16" t="s">
        <v>484</v>
      </c>
      <c r="B338" s="35" t="s">
        <v>299</v>
      </c>
      <c r="C338" s="254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0</v>
      </c>
      <c r="E339" s="16"/>
    </row>
    <row r="340" spans="1:5" x14ac:dyDescent="0.25">
      <c r="A340" s="16" t="s">
        <v>485</v>
      </c>
      <c r="B340" s="16"/>
      <c r="C340" s="22"/>
      <c r="D340" s="25">
        <v>0</v>
      </c>
      <c r="E340" s="16"/>
    </row>
    <row r="341" spans="1:5" x14ac:dyDescent="0.25">
      <c r="A341" s="16" t="s">
        <v>486</v>
      </c>
      <c r="B341" s="16"/>
      <c r="C341" s="22"/>
      <c r="D341" s="25"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299</v>
      </c>
      <c r="C343" s="257">
        <v>147857236.43999976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2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2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2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2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v>147857236.43999976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v>147857236.43999976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299</v>
      </c>
      <c r="C358" s="255">
        <v>425249170.10000002</v>
      </c>
      <c r="D358" s="16"/>
      <c r="E358" s="16"/>
    </row>
    <row r="359" spans="1:5" x14ac:dyDescent="0.25">
      <c r="A359" s="16" t="s">
        <v>498</v>
      </c>
      <c r="B359" s="35" t="s">
        <v>299</v>
      </c>
      <c r="C359" s="255">
        <v>816723365.61000001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v>1241972535.71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405</v>
      </c>
      <c r="B362" s="34"/>
      <c r="C362" s="254">
        <v>7429849.6100000003</v>
      </c>
      <c r="D362" s="16"/>
      <c r="E362" s="34"/>
    </row>
    <row r="363" spans="1:5" x14ac:dyDescent="0.25">
      <c r="A363" s="16" t="s">
        <v>501</v>
      </c>
      <c r="B363" s="35" t="s">
        <v>299</v>
      </c>
      <c r="C363" s="254">
        <v>877521463.70999992</v>
      </c>
      <c r="D363" s="16"/>
      <c r="E363" s="16"/>
    </row>
    <row r="364" spans="1:5" x14ac:dyDescent="0.25">
      <c r="A364" s="16" t="s">
        <v>502</v>
      </c>
      <c r="B364" s="35" t="s">
        <v>299</v>
      </c>
      <c r="C364" s="254">
        <v>21483735.719999999</v>
      </c>
      <c r="D364" s="16"/>
      <c r="E364" s="16"/>
    </row>
    <row r="365" spans="1:5" x14ac:dyDescent="0.25">
      <c r="A365" s="16" t="s">
        <v>503</v>
      </c>
      <c r="B365" s="35" t="s">
        <v>299</v>
      </c>
      <c r="C365" s="254">
        <v>1091052.1100000001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v>907526101.14999998</v>
      </c>
      <c r="E366" s="16"/>
    </row>
    <row r="367" spans="1:5" x14ac:dyDescent="0.25">
      <c r="A367" s="16" t="s">
        <v>504</v>
      </c>
      <c r="B367" s="16"/>
      <c r="C367" s="22"/>
      <c r="D367" s="25">
        <v>334446434.56000006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299</v>
      </c>
      <c r="C370" s="254">
        <v>533699.78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54">
        <v>1918560.92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54">
        <v>5173530.62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54">
        <v>1290124.29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54">
        <v>432231.95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54">
        <v>1022920.15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8">
        <v>189137.09</v>
      </c>
      <c r="D380" s="25">
        <v>0</v>
      </c>
      <c r="E380" s="204"/>
      <c r="F380" s="47"/>
    </row>
    <row r="381" spans="1:6" x14ac:dyDescent="0.25">
      <c r="A381" s="48" t="s">
        <v>518</v>
      </c>
      <c r="B381" s="35"/>
      <c r="C381" s="35"/>
      <c r="D381" s="25">
        <v>10560204.799999999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54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v>10560204.799999999</v>
      </c>
      <c r="E383" s="16"/>
    </row>
    <row r="384" spans="1:6" x14ac:dyDescent="0.25">
      <c r="A384" s="16" t="s">
        <v>521</v>
      </c>
      <c r="B384" s="16"/>
      <c r="C384" s="22"/>
      <c r="D384" s="25">
        <v>345006639.36000007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299</v>
      </c>
      <c r="C389" s="254">
        <v>143604085.44999999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4">
        <v>38561774.649999999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4">
        <v>7777094.8799999999</v>
      </c>
      <c r="D391" s="16"/>
      <c r="E391" s="16"/>
    </row>
    <row r="392" spans="1:5" x14ac:dyDescent="0.25">
      <c r="A392" s="16" t="s">
        <v>524</v>
      </c>
      <c r="B392" s="35" t="s">
        <v>299</v>
      </c>
      <c r="C392" s="254">
        <v>49474809.700000003</v>
      </c>
      <c r="D392" s="16"/>
      <c r="E392" s="16"/>
    </row>
    <row r="393" spans="1:5" x14ac:dyDescent="0.25">
      <c r="A393" s="16" t="s">
        <v>525</v>
      </c>
      <c r="B393" s="35" t="s">
        <v>299</v>
      </c>
      <c r="C393" s="254">
        <v>3312321.78</v>
      </c>
      <c r="D393" s="16"/>
      <c r="E393" s="16"/>
    </row>
    <row r="394" spans="1:5" x14ac:dyDescent="0.25">
      <c r="A394" s="16" t="s">
        <v>526</v>
      </c>
      <c r="B394" s="35" t="s">
        <v>299</v>
      </c>
      <c r="C394" s="254">
        <v>6879287.9000000004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4">
        <v>20523783.309999999</v>
      </c>
      <c r="D395" s="16"/>
      <c r="E395" s="16"/>
    </row>
    <row r="396" spans="1:5" x14ac:dyDescent="0.25">
      <c r="A396" s="16" t="s">
        <v>527</v>
      </c>
      <c r="B396" s="35" t="s">
        <v>299</v>
      </c>
      <c r="C396" s="254">
        <v>1498658.91</v>
      </c>
      <c r="D396" s="16"/>
      <c r="E396" s="16"/>
    </row>
    <row r="397" spans="1:5" x14ac:dyDescent="0.25">
      <c r="A397" s="16" t="s">
        <v>528</v>
      </c>
      <c r="B397" s="35" t="s">
        <v>299</v>
      </c>
      <c r="C397" s="254">
        <v>4216153.68</v>
      </c>
      <c r="D397" s="16"/>
      <c r="E397" s="16"/>
    </row>
    <row r="398" spans="1:5" x14ac:dyDescent="0.25">
      <c r="A398" s="16" t="s">
        <v>529</v>
      </c>
      <c r="B398" s="35" t="s">
        <v>299</v>
      </c>
      <c r="C398" s="254">
        <v>7414309.7999999998</v>
      </c>
      <c r="D398" s="16"/>
      <c r="E398" s="16"/>
    </row>
    <row r="399" spans="1:5" x14ac:dyDescent="0.25">
      <c r="A399" s="16" t="s">
        <v>530</v>
      </c>
      <c r="B399" s="35" t="s">
        <v>299</v>
      </c>
      <c r="C399" s="254">
        <v>21291.57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4">
        <v>1655567.27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4">
        <v>10614813.439999999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4">
        <v>12050.8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4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4">
        <v>602869.67000000004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4">
        <v>4965446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4">
        <v>4306904.13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4">
        <v>42387480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4">
        <v>64.25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4">
        <v>36723.449999999997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4">
        <v>0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8">
        <v>906869.47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v>65488788.480000004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v>348772360.11000007</v>
      </c>
      <c r="E416" s="25"/>
    </row>
    <row r="417" spans="1:13" x14ac:dyDescent="0.25">
      <c r="A417" s="25" t="s">
        <v>535</v>
      </c>
      <c r="B417" s="16"/>
      <c r="C417" s="22"/>
      <c r="D417" s="25">
        <v>-3765720.75</v>
      </c>
      <c r="E417" s="25"/>
    </row>
    <row r="418" spans="1:13" x14ac:dyDescent="0.25">
      <c r="A418" s="25" t="s">
        <v>536</v>
      </c>
      <c r="B418" s="16"/>
      <c r="C418" s="258">
        <v>-69551.72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v>-69551.72</v>
      </c>
      <c r="E420" s="25"/>
      <c r="F420" s="11">
        <v>-90843.290000000008</v>
      </c>
    </row>
    <row r="421" spans="1:13" x14ac:dyDescent="0.25">
      <c r="A421" s="25" t="s">
        <v>539</v>
      </c>
      <c r="B421" s="16"/>
      <c r="C421" s="22"/>
      <c r="D421" s="25">
        <v>-3835272.47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v>-3835272.47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499056</v>
      </c>
      <c r="E612" s="218">
        <f>SUM(C624:D647)+SUM(C668:D713)</f>
        <v>270292066.65130544</v>
      </c>
      <c r="F612" s="218">
        <f>CE64-(AX64+BD64+BE64+BG64+BJ64+BN64+BP64+BQ64+CB64+CC64+CD64)</f>
        <v>49196877.430000015</v>
      </c>
      <c r="G612" s="216">
        <f>CE91-(AX91+AY91+BD91+BE91+BG91+BJ91+BN91+BP91+BQ91+CB91+CC91+CD91)</f>
        <v>113459</v>
      </c>
      <c r="H612" s="221">
        <f>CE60-(AX60+AY60+AZ60+BD60+BE60+BG60+BJ60+BN60+BO60+BP60+BQ60+BR60+CB60+CC60+CD60)</f>
        <v>1183.3367127608237</v>
      </c>
      <c r="I612" s="216">
        <f>CE92-(AX92+AY92+AZ92+BD92+BE92+BF92+BG92+BJ92+BN92+BO92+BP92+BQ92+BR92+CB92+CC92+CD92)</f>
        <v>99102.270148185678</v>
      </c>
      <c r="J612" s="216">
        <f>CE93-(AX93+AY93+AZ93+BA93+BD93+BE93+BF93+BG93+BJ93+BN93+BO93+BP93+BQ93+BR93+CB93+CC93+CD93)</f>
        <v>954720.98999999987</v>
      </c>
      <c r="K612" s="216">
        <f>CE89-(AW89+AX89+AY89+AZ89+BA89+BB89+BC89+BD89+BE89+BF89+BG89+BH89+BI89+BJ89+BK89+BL89+BM89+BN89+BO89+BP89+BQ89+BR89+BS89+BT89+BU89+BV89+BW89+BX89+CB89+CC89+CD89)</f>
        <v>1241972535.71</v>
      </c>
      <c r="L612" s="222">
        <f>CE94-(AW94+AX94+AY94+AZ94+BA94+BB94+BC94+BD94+BE94+BF94+BG94+BH94+BI94+BJ94+BK94+BL94+BM94+BN94+BO94+BP94+BQ94+BR94+BS94+BT94+BU94+BV94+BW94+BX94+BY94+BZ94+CA94+CB94+CC94+CD94)</f>
        <v>304.33718343225291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17689345.23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6867954.3099999996</v>
      </c>
      <c r="D615" s="216">
        <f>SUM(C614:C615)</f>
        <v>24557299.539999999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>
        <f>AX85</f>
        <v>0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0</v>
      </c>
      <c r="D617" s="216">
        <f>(D615/D612)*BJ90</f>
        <v>0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845444.26</v>
      </c>
      <c r="D618" s="216">
        <f>(D615/D612)*BG90</f>
        <v>80011.399626574974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49327988</v>
      </c>
      <c r="D619" s="216">
        <f>(D615/D612)*BN90</f>
        <v>282451.06633243564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11784606.219999999</v>
      </c>
      <c r="D620" s="216">
        <f>(D615/D612)*CC90</f>
        <v>5667818.5927356444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0</v>
      </c>
      <c r="D621" s="216">
        <f>(D615/D612)*BP90</f>
        <v>0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-68230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>
        <f>BQ85</f>
        <v>0</v>
      </c>
      <c r="D623" s="216">
        <f>(D615/D612)*BQ90</f>
        <v>0</v>
      </c>
      <c r="E623" s="218">
        <f>SUM(C616:D623)</f>
        <v>67920089.53869465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31807</v>
      </c>
      <c r="D624" s="216">
        <f>(D615/D612)*BD90</f>
        <v>179656.59288845339</v>
      </c>
      <c r="E624" s="218">
        <f>(E623/E612)*SUM(C624:D624)</f>
        <v>53137.43144998244</v>
      </c>
      <c r="F624" s="218">
        <f>SUM(C624:E624)</f>
        <v>264601.02433843585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3207780.43</v>
      </c>
      <c r="D625" s="216">
        <f>(D615/D612)*AY90</f>
        <v>596788.59450867237</v>
      </c>
      <c r="E625" s="218">
        <f>(E623/E612)*SUM(C625:D625)</f>
        <v>956027.57418009907</v>
      </c>
      <c r="F625" s="218">
        <f>(F624/F612)*AY64</f>
        <v>6239.9296580292794</v>
      </c>
      <c r="G625" s="216">
        <f>SUM(C625:F625)</f>
        <v>4766836.5283468012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0</v>
      </c>
      <c r="D626" s="216">
        <f>(D615/D612)*BR90</f>
        <v>0</v>
      </c>
      <c r="E626" s="218">
        <f>(E623/E612)*SUM(C626:D626)</f>
        <v>0</v>
      </c>
      <c r="F626" s="218">
        <f>(F624/F612)*BR64</f>
        <v>0</v>
      </c>
      <c r="G626" s="216">
        <f>(G625/G612)*BR91</f>
        <v>0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291642.02</v>
      </c>
      <c r="D627" s="216">
        <f>(D615/D612)*BO90</f>
        <v>231275.26337324869</v>
      </c>
      <c r="E627" s="218">
        <f>(E623/E612)*SUM(C627:D627)</f>
        <v>131400.78119222325</v>
      </c>
      <c r="F627" s="218">
        <f>(F624/F612)*BO64</f>
        <v>0</v>
      </c>
      <c r="G627" s="216">
        <f>(G625/G612)*BO91</f>
        <v>0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0</v>
      </c>
      <c r="D628" s="216">
        <f>(D615/D612)*AZ90</f>
        <v>0</v>
      </c>
      <c r="E628" s="218">
        <f>(E623/E612)*SUM(C628:D628)</f>
        <v>0</v>
      </c>
      <c r="F628" s="218">
        <f>(F624/F612)*AZ64</f>
        <v>0</v>
      </c>
      <c r="G628" s="216">
        <f>(G625/G612)*AZ91</f>
        <v>0</v>
      </c>
      <c r="H628" s="218">
        <f>SUM(C626:G628)</f>
        <v>654318.06456547196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5250287.55</v>
      </c>
      <c r="D629" s="216">
        <f>(D615/D612)*BF90</f>
        <v>201996.7991802523</v>
      </c>
      <c r="E629" s="218">
        <f>(E623/E612)*SUM(C629:D629)</f>
        <v>1370072.1807143637</v>
      </c>
      <c r="F629" s="218">
        <f>(F624/F612)*BF64</f>
        <v>2409.920730174194</v>
      </c>
      <c r="G629" s="216">
        <f>(G625/G612)*BF91</f>
        <v>0</v>
      </c>
      <c r="H629" s="218">
        <f>(H628/H612)*BF60</f>
        <v>26345.159972277255</v>
      </c>
      <c r="I629" s="216">
        <f>SUM(C629:H629)</f>
        <v>6851111.6105970684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0</v>
      </c>
      <c r="D630" s="216">
        <f>(D615/D612)*BA90</f>
        <v>0</v>
      </c>
      <c r="E630" s="218">
        <f>(E623/E612)*SUM(C630:D630)</f>
        <v>0</v>
      </c>
      <c r="F630" s="218">
        <f>(F624/F612)*BA64</f>
        <v>0</v>
      </c>
      <c r="G630" s="216">
        <f>(G625/G612)*BA91</f>
        <v>0</v>
      </c>
      <c r="H630" s="218">
        <f>(H628/H612)*BA60</f>
        <v>0</v>
      </c>
      <c r="I630" s="216">
        <f>(I629/I612)*BA92</f>
        <v>0</v>
      </c>
      <c r="J630" s="216">
        <f>SUM(C630:I630)</f>
        <v>0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0</v>
      </c>
      <c r="D631" s="216">
        <f>(D615/D612)*AW90</f>
        <v>0</v>
      </c>
      <c r="E631" s="218">
        <f>(E623/E612)*SUM(C631:D631)</f>
        <v>0</v>
      </c>
      <c r="F631" s="218">
        <f>(F624/F612)*AW64</f>
        <v>0</v>
      </c>
      <c r="G631" s="216">
        <f>(G625/G612)*AW91</f>
        <v>0</v>
      </c>
      <c r="H631" s="218">
        <f>(H628/H612)*AW60</f>
        <v>0</v>
      </c>
      <c r="I631" s="216">
        <f>(I629/I612)*AW92</f>
        <v>0</v>
      </c>
      <c r="J631" s="216">
        <f>(J630/J612)*AW93</f>
        <v>0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3733365.5300000003</v>
      </c>
      <c r="D632" s="216">
        <f>(D615/D612)*BB90</f>
        <v>188759.98091484723</v>
      </c>
      <c r="E632" s="218">
        <f>(E623/E612)*SUM(C632:D632)</f>
        <v>985567.64607892465</v>
      </c>
      <c r="F632" s="218">
        <f>(F624/F612)*BB64</f>
        <v>9.2356459332145011</v>
      </c>
      <c r="G632" s="216">
        <f>(G625/G612)*BB91</f>
        <v>0</v>
      </c>
      <c r="H632" s="218">
        <f>(H628/H612)*BB60</f>
        <v>11275.713463033149</v>
      </c>
      <c r="I632" s="216">
        <f>(I629/I612)*BB92</f>
        <v>74677.669435021089</v>
      </c>
      <c r="J632" s="216">
        <f>(J630/J612)*BB93</f>
        <v>0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455482.99000000005</v>
      </c>
      <c r="D633" s="216">
        <f>(D615/D612)*BC90</f>
        <v>0</v>
      </c>
      <c r="E633" s="218">
        <f>(E623/E612)*SUM(C633:D633)</f>
        <v>114455.61775981539</v>
      </c>
      <c r="F633" s="218">
        <f>(F624/F612)*BC64</f>
        <v>13.673749297884632</v>
      </c>
      <c r="G633" s="216">
        <f>(G625/G612)*BC91</f>
        <v>0</v>
      </c>
      <c r="H633" s="218">
        <f>(H628/H612)*BC60</f>
        <v>3210.5927624563078</v>
      </c>
      <c r="I633" s="216">
        <f>(I629/I612)*BC92</f>
        <v>0</v>
      </c>
      <c r="J633" s="216">
        <f>(J630/J612)*BC93</f>
        <v>0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0</v>
      </c>
      <c r="D634" s="216">
        <f>(D615/D612)*BI90</f>
        <v>0</v>
      </c>
      <c r="E634" s="218">
        <f>(E623/E612)*SUM(C634:D634)</f>
        <v>0</v>
      </c>
      <c r="F634" s="218">
        <f>(F624/F612)*BI64</f>
        <v>0</v>
      </c>
      <c r="G634" s="216">
        <f>(G625/G612)*BI91</f>
        <v>0</v>
      </c>
      <c r="H634" s="218">
        <f>(H628/H612)*BI60</f>
        <v>0</v>
      </c>
      <c r="I634" s="216">
        <f>(I629/I612)*BI92</f>
        <v>0</v>
      </c>
      <c r="J634" s="216">
        <f>(J630/J612)*BI93</f>
        <v>0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25169</v>
      </c>
      <c r="D635" s="216">
        <f>(D615/D612)*BK90</f>
        <v>142160.47572027988</v>
      </c>
      <c r="E635" s="218">
        <f>(E623/E612)*SUM(C635:D635)</f>
        <v>42047.231034885983</v>
      </c>
      <c r="F635" s="218">
        <f>(F624/F612)*BK64</f>
        <v>0</v>
      </c>
      <c r="G635" s="216">
        <f>(G625/G612)*BK91</f>
        <v>0</v>
      </c>
      <c r="H635" s="218">
        <f>(H628/H612)*BK60</f>
        <v>0</v>
      </c>
      <c r="I635" s="216">
        <f>(I629/I612)*BK92</f>
        <v>56241.863138106331</v>
      </c>
      <c r="J635" s="216">
        <f>(J630/J612)*BK93</f>
        <v>0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29978</v>
      </c>
      <c r="D636" s="216">
        <f>(D615/D612)*BH90</f>
        <v>169323.01729092526</v>
      </c>
      <c r="E636" s="218">
        <f>(E623/E612)*SUM(C636:D636)</f>
        <v>50081.169999767713</v>
      </c>
      <c r="F636" s="218">
        <f>(F624/F612)*BH64</f>
        <v>0</v>
      </c>
      <c r="G636" s="216">
        <f>(G625/G612)*BH91</f>
        <v>0</v>
      </c>
      <c r="H636" s="218">
        <f>(H628/H612)*BH60</f>
        <v>0</v>
      </c>
      <c r="I636" s="216">
        <f>(I629/I612)*BH92</f>
        <v>66987.971982770483</v>
      </c>
      <c r="J636" s="216">
        <f>(J630/J612)*BH93</f>
        <v>0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0</v>
      </c>
      <c r="D637" s="216">
        <f>(D615/D612)*BL90</f>
        <v>0</v>
      </c>
      <c r="E637" s="218">
        <f>(E623/E612)*SUM(C637:D637)</f>
        <v>0</v>
      </c>
      <c r="F637" s="218">
        <f>(F624/F612)*BL64</f>
        <v>0</v>
      </c>
      <c r="G637" s="216">
        <f>(G625/G612)*BL91</f>
        <v>0</v>
      </c>
      <c r="H637" s="218">
        <f>(H628/H612)*BL60</f>
        <v>0</v>
      </c>
      <c r="I637" s="216">
        <f>(I629/I612)*BL92</f>
        <v>0</v>
      </c>
      <c r="J637" s="216">
        <f>(J630/J612)*BL93</f>
        <v>0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0</v>
      </c>
      <c r="D638" s="216">
        <f>(D615/D612)*BM90</f>
        <v>0</v>
      </c>
      <c r="E638" s="218">
        <f>(E623/E612)*SUM(C638:D638)</f>
        <v>0</v>
      </c>
      <c r="F638" s="218">
        <f>(F624/F612)*BM64</f>
        <v>0</v>
      </c>
      <c r="G638" s="216">
        <f>(G625/G612)*BM91</f>
        <v>0</v>
      </c>
      <c r="H638" s="218">
        <f>(H628/H612)*BM60</f>
        <v>0</v>
      </c>
      <c r="I638" s="216">
        <f>(I629/I612)*BM92</f>
        <v>0</v>
      </c>
      <c r="J638" s="216">
        <f>(J630/J612)*BM93</f>
        <v>0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787468.16</v>
      </c>
      <c r="D639" s="216">
        <f>(D615/D612)*BS90</f>
        <v>92608.520354990222</v>
      </c>
      <c r="E639" s="218">
        <f>(E623/E612)*SUM(C639:D639)</f>
        <v>221149.24670631057</v>
      </c>
      <c r="F639" s="218">
        <f>(F624/F612)*BS64</f>
        <v>301.47832798486132</v>
      </c>
      <c r="G639" s="216">
        <f>(G625/G612)*BS91</f>
        <v>0</v>
      </c>
      <c r="H639" s="218">
        <f>(H628/H612)*BS60</f>
        <v>5642.4995813845835</v>
      </c>
      <c r="I639" s="216">
        <f>(I629/I612)*BS92</f>
        <v>36638.001531988964</v>
      </c>
      <c r="J639" s="216">
        <f>(J630/J612)*BS93</f>
        <v>0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575883.47000000009</v>
      </c>
      <c r="D640" s="216">
        <f>(D615/D612)*BT90</f>
        <v>106288.20614600365</v>
      </c>
      <c r="E640" s="218">
        <f>(E623/E612)*SUM(C640:D640)</f>
        <v>171418.87255008047</v>
      </c>
      <c r="F640" s="218">
        <f>(F624/F612)*BT64</f>
        <v>6.5638665090551953</v>
      </c>
      <c r="G640" s="216">
        <f>(G625/G612)*BT91</f>
        <v>0</v>
      </c>
      <c r="H640" s="218">
        <f>(H628/H612)*BT60</f>
        <v>2404.9048163323041</v>
      </c>
      <c r="I640" s="216">
        <f>(I629/I612)*BT92</f>
        <v>42049.991131294461</v>
      </c>
      <c r="J640" s="216">
        <f>(J630/J612)*BT93</f>
        <v>0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137588.54</v>
      </c>
      <c r="D641" s="216">
        <f>(D615/D612)*BU90</f>
        <v>41875.584921411624</v>
      </c>
      <c r="E641" s="218">
        <f>(E623/E612)*SUM(C641:D641)</f>
        <v>45096.475026663116</v>
      </c>
      <c r="F641" s="218">
        <f>(F624/F612)*BU64</f>
        <v>0</v>
      </c>
      <c r="G641" s="216">
        <f>(G625/G612)*BU91</f>
        <v>0</v>
      </c>
      <c r="H641" s="218">
        <f>(H628/H612)*BU60</f>
        <v>240.84818633684654</v>
      </c>
      <c r="I641" s="216">
        <f>(I629/I612)*BU92</f>
        <v>16566.917802190546</v>
      </c>
      <c r="J641" s="216">
        <f>(J630/J612)*BU93</f>
        <v>0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115279.41</v>
      </c>
      <c r="D642" s="216">
        <f>(D615/D612)*BV90</f>
        <v>298787.95727709914</v>
      </c>
      <c r="E642" s="218">
        <f>(E623/E612)*SUM(C642:D642)</f>
        <v>104048.5316825569</v>
      </c>
      <c r="F642" s="218">
        <f>(F624/F612)*BV64</f>
        <v>0</v>
      </c>
      <c r="G642" s="216">
        <f>(G625/G612)*BV91</f>
        <v>0</v>
      </c>
      <c r="H642" s="218">
        <f>(H628/H612)*BV60</f>
        <v>0</v>
      </c>
      <c r="I642" s="216">
        <f>(I629/I612)*BV92</f>
        <v>118207.19729130554</v>
      </c>
      <c r="J642" s="216">
        <f>(J630/J612)*BV93</f>
        <v>0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671153.79999999993</v>
      </c>
      <c r="D643" s="216">
        <f>(D615/D612)*BW90</f>
        <v>20667.151195056267</v>
      </c>
      <c r="E643" s="218">
        <f>(E623/E612)*SUM(C643:D643)</f>
        <v>173843.58161918022</v>
      </c>
      <c r="F643" s="218">
        <f>(F624/F612)*BW64</f>
        <v>942.82930837141225</v>
      </c>
      <c r="G643" s="216">
        <f>(G625/G612)*BW91</f>
        <v>0</v>
      </c>
      <c r="H643" s="218">
        <f>(H628/H612)*BW60</f>
        <v>1725.7709522168848</v>
      </c>
      <c r="I643" s="216">
        <f>(I629/I612)*BW92</f>
        <v>8176.3871644183664</v>
      </c>
      <c r="J643" s="216">
        <f>(J630/J612)*BW93</f>
        <v>0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-1203821.01</v>
      </c>
      <c r="D644" s="216">
        <f>(D615/D612)*BX90</f>
        <v>111651.82395614921</v>
      </c>
      <c r="E644" s="218">
        <f>(E623/E612)*SUM(C644:D644)</f>
        <v>-274444.71392199234</v>
      </c>
      <c r="F644" s="218">
        <f>(F624/F612)*BX64</f>
        <v>2011.4878855508264</v>
      </c>
      <c r="G644" s="216">
        <f>(G625/G612)*BX91</f>
        <v>0</v>
      </c>
      <c r="H644" s="218">
        <f>(H628/H612)*BX60</f>
        <v>2941.7267343336016</v>
      </c>
      <c r="I644" s="216">
        <f>(I629/I612)*BX92</f>
        <v>44171.958276345889</v>
      </c>
      <c r="J644" s="216">
        <f>(J630/J612)*BX93</f>
        <v>0</v>
      </c>
      <c r="K644" s="218">
        <f>SUM(C631:J644)</f>
        <v>8627379.5493461397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3703615.27</v>
      </c>
      <c r="D645" s="216">
        <f>(D615/D612)*BY90</f>
        <v>128037.9224036581</v>
      </c>
      <c r="E645" s="218">
        <f>(E623/E612)*SUM(C645:D645)</f>
        <v>962833.39401528356</v>
      </c>
      <c r="F645" s="218">
        <f>(F624/F612)*BY64</f>
        <v>281.1639084695372</v>
      </c>
      <c r="G645" s="216">
        <f>(G625/G612)*BY91</f>
        <v>0</v>
      </c>
      <c r="H645" s="218">
        <f>(H628/H612)*BY60</f>
        <v>10227.579873593284</v>
      </c>
      <c r="I645" s="216">
        <f>(I629/I612)*BY92</f>
        <v>50654.665242420451</v>
      </c>
      <c r="J645" s="216">
        <f>(J630/J612)*BY93</f>
        <v>0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294734.66000000003</v>
      </c>
      <c r="D646" s="216">
        <f>(D615/D612)*BZ90</f>
        <v>0</v>
      </c>
      <c r="E646" s="218">
        <f>(E623/E612)*SUM(C646:D646)</f>
        <v>74062.123781020127</v>
      </c>
      <c r="F646" s="218">
        <f>(F624/F612)*BZ64</f>
        <v>0</v>
      </c>
      <c r="G646" s="216">
        <f>(G625/G612)*BZ91</f>
        <v>0</v>
      </c>
      <c r="H646" s="218">
        <f>(H628/H612)*BZ60</f>
        <v>558.53088268140743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820895.75000000012</v>
      </c>
      <c r="D647" s="216">
        <f>(D615/D612)*CA90</f>
        <v>196583.97386726137</v>
      </c>
      <c r="E647" s="218">
        <f>(E623/E612)*SUM(C647:D647)</f>
        <v>255676.44217254699</v>
      </c>
      <c r="F647" s="218">
        <f>(F624/F612)*CA64</f>
        <v>10.492096515543704</v>
      </c>
      <c r="G647" s="216">
        <f>(G625/G612)*CA91</f>
        <v>0</v>
      </c>
      <c r="H647" s="218">
        <f>(H628/H612)*CA60</f>
        <v>3020.561449004414</v>
      </c>
      <c r="I647" s="216">
        <f>(I629/I612)*CA92</f>
        <v>77773.016004408026</v>
      </c>
      <c r="J647" s="216">
        <f>(J630/J612)*CA93</f>
        <v>0</v>
      </c>
      <c r="K647" s="218">
        <v>0</v>
      </c>
      <c r="L647" s="218">
        <f>SUM(C645:K647)</f>
        <v>6578965.545696863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105375418.58999997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343</v>
      </c>
      <c r="C668" s="216">
        <f>C85</f>
        <v>7781392.2100000009</v>
      </c>
      <c r="D668" s="216">
        <f>(D615/D612)*C90</f>
        <v>1132953.5455118464</v>
      </c>
      <c r="E668" s="218">
        <f>(E623/E612)*SUM(C668:D668)</f>
        <v>2240033.0479337913</v>
      </c>
      <c r="F668" s="218">
        <f>(F624/F612)*C64</f>
        <v>3106.191095057171</v>
      </c>
      <c r="G668" s="216">
        <f>(G625/G612)*C91</f>
        <v>1266462.0727354018</v>
      </c>
      <c r="H668" s="218">
        <f>(H628/H612)*C60</f>
        <v>21229.709197136883</v>
      </c>
      <c r="I668" s="216">
        <f>(I629/I612)*C92</f>
        <v>448221.75731802016</v>
      </c>
      <c r="J668" s="216">
        <f>(J630/J612)*C93</f>
        <v>0</v>
      </c>
      <c r="K668" s="216">
        <f>(K644/K612)*C89</f>
        <v>226166.57828045537</v>
      </c>
      <c r="L668" s="216">
        <f>(L647/L612)*C94</f>
        <v>655605.59180392965</v>
      </c>
      <c r="M668" s="202">
        <f t="shared" ref="M668:M713" si="0">ROUND(SUM(D668:L668),0)</f>
        <v>5993778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344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>
        <f>(K644/K612)*D89</f>
        <v>0</v>
      </c>
      <c r="L669" s="216">
        <f>(L647/L612)*D94</f>
        <v>0</v>
      </c>
      <c r="M669" s="202">
        <f t="shared" si="0"/>
        <v>0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23862756.59</v>
      </c>
      <c r="D670" s="216">
        <f>(D615/D612)*E90</f>
        <v>1538718.6139747843</v>
      </c>
      <c r="E670" s="218">
        <f>(E623/E612)*SUM(C670:D670)</f>
        <v>6382985.9738155454</v>
      </c>
      <c r="F670" s="218">
        <f>(F624/F612)*E64</f>
        <v>8031.4361791597648</v>
      </c>
      <c r="G670" s="216">
        <f>(G625/G612)*E91</f>
        <v>2013634.3624622591</v>
      </c>
      <c r="H670" s="218">
        <f>(H628/H612)*E60</f>
        <v>97270.960196189408</v>
      </c>
      <c r="I670" s="216">
        <f>(I629/I612)*E92</f>
        <v>608751.49197943404</v>
      </c>
      <c r="J670" s="216">
        <f>(J630/J612)*E93</f>
        <v>0</v>
      </c>
      <c r="K670" s="216">
        <f>(K644/K612)*E89</f>
        <v>840047.19543988199</v>
      </c>
      <c r="L670" s="216">
        <f>(L647/L612)*E94</f>
        <v>2079573.5073875941</v>
      </c>
      <c r="M670" s="202">
        <f t="shared" si="0"/>
        <v>13569014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5139994.2156319991</v>
      </c>
      <c r="D671" s="216">
        <f>(D615/D612)*F90</f>
        <v>506563.93654977641</v>
      </c>
      <c r="E671" s="218">
        <f>(E623/E612)*SUM(C671:D671)</f>
        <v>1418890.0918664092</v>
      </c>
      <c r="F671" s="218">
        <f>(F624/F612)*F64</f>
        <v>2287.184090357006</v>
      </c>
      <c r="G671" s="216">
        <f>(G625/G612)*F91</f>
        <v>252586.58377405905</v>
      </c>
      <c r="H671" s="218">
        <f>(H628/H612)*F60</f>
        <v>15457.703046377306</v>
      </c>
      <c r="I671" s="216">
        <f>(I629/I612)*F92</f>
        <v>200408.02090583224</v>
      </c>
      <c r="J671" s="216">
        <f>(J630/J612)*F93</f>
        <v>0</v>
      </c>
      <c r="K671" s="216">
        <f>(K644/K612)*F89</f>
        <v>145108.43543891449</v>
      </c>
      <c r="L671" s="216">
        <f>(L647/L612)*F94</f>
        <v>472315.91608948982</v>
      </c>
      <c r="M671" s="202">
        <f t="shared" si="0"/>
        <v>3013618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>
        <f>(K644/K612)*G89</f>
        <v>0</v>
      </c>
      <c r="L672" s="216">
        <f>(L647/L612)*G94</f>
        <v>0</v>
      </c>
      <c r="M672" s="202">
        <f t="shared" si="0"/>
        <v>0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4637222.45</v>
      </c>
      <c r="D673" s="216">
        <f>(D615/D612)*H90</f>
        <v>498324.38131508289</v>
      </c>
      <c r="E673" s="218">
        <f>(E623/E612)*SUM(C673:D673)</f>
        <v>1290481.0893434908</v>
      </c>
      <c r="F673" s="218">
        <f>(F624/F612)*H64</f>
        <v>817.03935574746436</v>
      </c>
      <c r="G673" s="216">
        <f>(G625/G612)*H91</f>
        <v>806873.80927824427</v>
      </c>
      <c r="H673" s="218">
        <f>(H628/H612)*H60</f>
        <v>18863.186400831924</v>
      </c>
      <c r="I673" s="216">
        <f>(I629/I612)*H92</f>
        <v>197148.26860491617</v>
      </c>
      <c r="J673" s="216">
        <f>(J630/J612)*H93</f>
        <v>0</v>
      </c>
      <c r="K673" s="216">
        <f>(K644/K612)*H89</f>
        <v>145141.8032245299</v>
      </c>
      <c r="L673" s="216">
        <f>(L647/L612)*H94</f>
        <v>295016.9729059941</v>
      </c>
      <c r="M673" s="202">
        <f t="shared" si="0"/>
        <v>3252667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>
        <f>(L647/L612)*I94</f>
        <v>0</v>
      </c>
      <c r="M674" s="202">
        <f t="shared" si="0"/>
        <v>0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1067151.1643680001</v>
      </c>
      <c r="D675" s="216">
        <f>(D615/D612)*J90</f>
        <v>109169.54655436413</v>
      </c>
      <c r="E675" s="218">
        <f>(E623/E612)*SUM(C675:D675)</f>
        <v>295590.65126072965</v>
      </c>
      <c r="F675" s="218">
        <f>(F624/F612)*J64</f>
        <v>492.91082924552961</v>
      </c>
      <c r="G675" s="216">
        <f>(G625/G612)*J91</f>
        <v>0</v>
      </c>
      <c r="H675" s="218">
        <f>(H628/H612)*J60</f>
        <v>3331.2881367724522</v>
      </c>
      <c r="I675" s="216">
        <f>(I629/I612)*J92</f>
        <v>43189.913828374934</v>
      </c>
      <c r="J675" s="216">
        <f>(J630/J612)*J93</f>
        <v>0</v>
      </c>
      <c r="K675" s="216">
        <f>(K644/K612)*J89</f>
        <v>31272.305340123425</v>
      </c>
      <c r="L675" s="216">
        <f>(L647/L612)*J94</f>
        <v>101788.75887038599</v>
      </c>
      <c r="M675" s="202">
        <f t="shared" si="0"/>
        <v>584835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349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>
        <f>(K644/K612)*K89</f>
        <v>0</v>
      </c>
      <c r="L676" s="216">
        <f>(L647/L612)*K94</f>
        <v>0</v>
      </c>
      <c r="M676" s="202">
        <f t="shared" si="0"/>
        <v>0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350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>
        <f>(L647/L612)*L94</f>
        <v>0</v>
      </c>
      <c r="M677" s="202">
        <f t="shared" si="0"/>
        <v>0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>
        <f>(K644/K612)*M89</f>
        <v>0</v>
      </c>
      <c r="L678" s="216">
        <f>(L647/L612)*M94</f>
        <v>0</v>
      </c>
      <c r="M678" s="202">
        <f t="shared" si="0"/>
        <v>0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6142354.04</v>
      </c>
      <c r="D679" s="216">
        <f>(D615/D612)*N90</f>
        <v>0</v>
      </c>
      <c r="E679" s="218">
        <f>(E623/E612)*SUM(C679:D679)</f>
        <v>1543475.6985056626</v>
      </c>
      <c r="F679" s="218">
        <f>(F624/F612)*N64</f>
        <v>11.717244746136442</v>
      </c>
      <c r="G679" s="216">
        <f>(G625/G612)*N91</f>
        <v>0</v>
      </c>
      <c r="H679" s="218">
        <f>(H628/H612)*N60</f>
        <v>7698.3608158724855</v>
      </c>
      <c r="I679" s="216">
        <f>(I629/I612)*N92</f>
        <v>0</v>
      </c>
      <c r="J679" s="216">
        <f>(J630/J612)*N93</f>
        <v>0</v>
      </c>
      <c r="K679" s="216">
        <f>(K644/K612)*N89</f>
        <v>46658.678356473363</v>
      </c>
      <c r="L679" s="216">
        <f>(L647/L612)*N94</f>
        <v>0</v>
      </c>
      <c r="M679" s="202">
        <f t="shared" si="0"/>
        <v>1597844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0</v>
      </c>
      <c r="D680" s="216">
        <f>(D615/D612)*O90</f>
        <v>0</v>
      </c>
      <c r="E680" s="218">
        <f>(E623/E612)*SUM(C680:D680)</f>
        <v>0</v>
      </c>
      <c r="F680" s="218">
        <f>(F624/F612)*O64</f>
        <v>0</v>
      </c>
      <c r="G680" s="216">
        <f>(G625/G612)*O91</f>
        <v>0</v>
      </c>
      <c r="H680" s="218">
        <f>(H628/H612)*O60</f>
        <v>0</v>
      </c>
      <c r="I680" s="216">
        <f>(I629/I612)*O92</f>
        <v>0</v>
      </c>
      <c r="J680" s="216">
        <f>(J630/J612)*O93</f>
        <v>0</v>
      </c>
      <c r="K680" s="216">
        <f>(K644/K612)*O89</f>
        <v>0</v>
      </c>
      <c r="L680" s="216">
        <f>(L647/L612)*O94</f>
        <v>0</v>
      </c>
      <c r="M680" s="202">
        <f t="shared" si="0"/>
        <v>0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19707118.500000004</v>
      </c>
      <c r="D681" s="216">
        <f>(D615/D612)*P90</f>
        <v>1208831.5148994101</v>
      </c>
      <c r="E681" s="218">
        <f>(E623/E612)*SUM(C681:D681)</f>
        <v>5255844.9657773878</v>
      </c>
      <c r="F681" s="218">
        <f>(F624/F612)*P64</f>
        <v>56864.069882540578</v>
      </c>
      <c r="G681" s="216">
        <f>(G625/G612)*P91</f>
        <v>0</v>
      </c>
      <c r="H681" s="218">
        <f>(H628/H612)*P60</f>
        <v>24000.922107843668</v>
      </c>
      <c r="I681" s="216">
        <f>(I629/I612)*P92</f>
        <v>478240.77876452764</v>
      </c>
      <c r="J681" s="216">
        <f>(J630/J612)*P93</f>
        <v>0</v>
      </c>
      <c r="K681" s="216">
        <f>(K644/K612)*P89</f>
        <v>1221976.2600923136</v>
      </c>
      <c r="L681" s="216">
        <f>(L647/L612)*P94</f>
        <v>426962.80463302141</v>
      </c>
      <c r="M681" s="202">
        <f t="shared" si="0"/>
        <v>8672721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1413492.26</v>
      </c>
      <c r="D682" s="216">
        <f>(D615/D612)*Q90</f>
        <v>122920.34210773942</v>
      </c>
      <c r="E682" s="218">
        <f>(E623/E612)*SUM(C682:D682)</f>
        <v>386076.00584207714</v>
      </c>
      <c r="F682" s="218">
        <f>(F624/F612)*Q64</f>
        <v>294.37543713026855</v>
      </c>
      <c r="G682" s="216">
        <f>(G625/G612)*Q91</f>
        <v>37056.115583619445</v>
      </c>
      <c r="H682" s="218">
        <f>(H628/H612)*Q60</f>
        <v>3876.6346678675036</v>
      </c>
      <c r="I682" s="216">
        <f>(I629/I612)*Q92</f>
        <v>48630.036039802573</v>
      </c>
      <c r="J682" s="216">
        <f>(J630/J612)*Q93</f>
        <v>0</v>
      </c>
      <c r="K682" s="216">
        <f>(K644/K612)*Q89</f>
        <v>59317.324627217931</v>
      </c>
      <c r="L682" s="216">
        <f>(L647/L612)*Q94</f>
        <v>150013.95852798593</v>
      </c>
      <c r="M682" s="202">
        <f t="shared" si="0"/>
        <v>808185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6632764.4199999999</v>
      </c>
      <c r="D683" s="216">
        <f>(D615/D612)*R90</f>
        <v>0</v>
      </c>
      <c r="E683" s="218">
        <f>(E623/E612)*SUM(C683:D683)</f>
        <v>1666708.0128424193</v>
      </c>
      <c r="F683" s="218">
        <f>(F624/F612)*R64</f>
        <v>27.705378060467631</v>
      </c>
      <c r="G683" s="216">
        <f>(G625/G612)*R91</f>
        <v>0</v>
      </c>
      <c r="H683" s="218">
        <f>(H628/H612)*R60</f>
        <v>7818.1469822706804</v>
      </c>
      <c r="I683" s="216">
        <f>(I629/I612)*R92</f>
        <v>0</v>
      </c>
      <c r="J683" s="216">
        <f>(J630/J612)*R93</f>
        <v>0</v>
      </c>
      <c r="K683" s="216">
        <f>(K644/K612)*R89</f>
        <v>64286.473441498478</v>
      </c>
      <c r="L683" s="216">
        <f>(L647/L612)*R94</f>
        <v>0</v>
      </c>
      <c r="M683" s="202">
        <f t="shared" si="0"/>
        <v>1738840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994287.63999999978</v>
      </c>
      <c r="D684" s="216">
        <f>(D615/D612)*S90</f>
        <v>273642.92332311405</v>
      </c>
      <c r="E684" s="218">
        <f>(E623/E612)*SUM(C684:D684)</f>
        <v>318610.74746544915</v>
      </c>
      <c r="F684" s="218">
        <f>(F624/F612)*S64</f>
        <v>1164.0397472623417</v>
      </c>
      <c r="G684" s="216">
        <f>(G625/G612)*S91</f>
        <v>0</v>
      </c>
      <c r="H684" s="218">
        <f>(H628/H612)*S60</f>
        <v>4879.7088951852502</v>
      </c>
      <c r="I684" s="216">
        <f>(I629/I612)*S92</f>
        <v>108259.25957459649</v>
      </c>
      <c r="J684" s="216">
        <f>(J630/J612)*S93</f>
        <v>0</v>
      </c>
      <c r="K684" s="216">
        <f>(K644/K612)*S89</f>
        <v>0</v>
      </c>
      <c r="L684" s="216">
        <f>(L647/L612)*S94</f>
        <v>0</v>
      </c>
      <c r="M684" s="202">
        <f t="shared" si="0"/>
        <v>706557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2514221.87</v>
      </c>
      <c r="D685" s="216">
        <f>(D615/D612)*T90</f>
        <v>177097.80274049405</v>
      </c>
      <c r="E685" s="218">
        <f>(E623/E612)*SUM(C685:D685)</f>
        <v>676285.75050114922</v>
      </c>
      <c r="F685" s="218">
        <f>(F624/F612)*T64</f>
        <v>1723.9451816930678</v>
      </c>
      <c r="G685" s="216">
        <f>(G625/G612)*T91</f>
        <v>0</v>
      </c>
      <c r="H685" s="218">
        <f>(H628/H612)*T60</f>
        <v>7325.5315314658783</v>
      </c>
      <c r="I685" s="216">
        <f>(I629/I612)*T92</f>
        <v>70063.850963670717</v>
      </c>
      <c r="J685" s="216">
        <f>(J630/J612)*T93</f>
        <v>0</v>
      </c>
      <c r="K685" s="216">
        <f>(K644/K612)*T89</f>
        <v>132720.89722594025</v>
      </c>
      <c r="L685" s="216">
        <f>(L647/L612)*T94</f>
        <v>231176.8494714534</v>
      </c>
      <c r="M685" s="202">
        <f t="shared" si="0"/>
        <v>1296395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9375421.9499999993</v>
      </c>
      <c r="D686" s="216">
        <f>(D615/D612)*U90</f>
        <v>335890.41442250967</v>
      </c>
      <c r="E686" s="218">
        <f>(E623/E612)*SUM(C686:D686)</f>
        <v>2440298.0579549451</v>
      </c>
      <c r="F686" s="218">
        <f>(F624/F612)*U64</f>
        <v>1787.955156379352</v>
      </c>
      <c r="G686" s="216">
        <f>(G625/G612)*U91</f>
        <v>0</v>
      </c>
      <c r="H686" s="218">
        <f>(H628/H612)*U60</f>
        <v>15973.399969548163</v>
      </c>
      <c r="I686" s="216">
        <f>(I629/I612)*U92</f>
        <v>132885.75901028517</v>
      </c>
      <c r="J686" s="216">
        <f>(J630/J612)*U93</f>
        <v>0</v>
      </c>
      <c r="K686" s="216">
        <f>(K644/K612)*U89</f>
        <v>537563.19347850257</v>
      </c>
      <c r="L686" s="216">
        <f>(L647/L612)*U94</f>
        <v>0</v>
      </c>
      <c r="M686" s="202">
        <f t="shared" si="0"/>
        <v>3464399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0</v>
      </c>
      <c r="D687" s="216">
        <f>(D615/D612)*V90</f>
        <v>0</v>
      </c>
      <c r="E687" s="218">
        <f>(E623/E612)*SUM(C687:D687)</f>
        <v>0</v>
      </c>
      <c r="F687" s="218">
        <f>(F624/F612)*V64</f>
        <v>0</v>
      </c>
      <c r="G687" s="216">
        <f>(G625/G612)*V91</f>
        <v>0</v>
      </c>
      <c r="H687" s="218">
        <f>(H628/H612)*V60</f>
        <v>0</v>
      </c>
      <c r="I687" s="216">
        <f>(I629/I612)*V92</f>
        <v>0</v>
      </c>
      <c r="J687" s="216">
        <f>(J630/J612)*V93</f>
        <v>0</v>
      </c>
      <c r="K687" s="216">
        <f>(K644/K612)*V89</f>
        <v>0</v>
      </c>
      <c r="L687" s="216">
        <f>(L647/L612)*V94</f>
        <v>0</v>
      </c>
      <c r="M687" s="202">
        <f t="shared" si="0"/>
        <v>0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797590.55999999994</v>
      </c>
      <c r="D688" s="216">
        <f>(D615/D612)*W90</f>
        <v>0</v>
      </c>
      <c r="E688" s="218">
        <f>(E623/E612)*SUM(C688:D688)</f>
        <v>200421.79898792069</v>
      </c>
      <c r="F688" s="218">
        <f>(F624/F612)*W64</f>
        <v>96.639987166075272</v>
      </c>
      <c r="G688" s="216">
        <f>(G625/G612)*W91</f>
        <v>0</v>
      </c>
      <c r="H688" s="218">
        <f>(H628/H612)*W60</f>
        <v>2570.5879903359314</v>
      </c>
      <c r="I688" s="216">
        <f>(I629/I612)*W92</f>
        <v>0</v>
      </c>
      <c r="J688" s="216">
        <f>(J630/J612)*W93</f>
        <v>0</v>
      </c>
      <c r="K688" s="216">
        <f>(K644/K612)*W89</f>
        <v>128339.34742780979</v>
      </c>
      <c r="L688" s="216">
        <f>(L647/L612)*W94</f>
        <v>51.964800504997221</v>
      </c>
      <c r="M688" s="202">
        <f t="shared" si="0"/>
        <v>331480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2338429.37</v>
      </c>
      <c r="D689" s="216">
        <f>(D615/D612)*X90</f>
        <v>0</v>
      </c>
      <c r="E689" s="218">
        <f>(E623/E612)*SUM(C689:D689)</f>
        <v>587610.04034650314</v>
      </c>
      <c r="F689" s="218">
        <f>(F624/F612)*X64</f>
        <v>1386.2828948400268</v>
      </c>
      <c r="G689" s="216">
        <f>(G625/G612)*X91</f>
        <v>0</v>
      </c>
      <c r="H689" s="218">
        <f>(H628/H612)*X60</f>
        <v>6287.4988961420368</v>
      </c>
      <c r="I689" s="216">
        <f>(I629/I612)*X92</f>
        <v>0</v>
      </c>
      <c r="J689" s="216">
        <f>(J630/J612)*X93</f>
        <v>0</v>
      </c>
      <c r="K689" s="216">
        <f>(K644/K612)*X89</f>
        <v>735479.32828822406</v>
      </c>
      <c r="L689" s="216">
        <f>(L647/L612)*X94</f>
        <v>9995.4272094616754</v>
      </c>
      <c r="M689" s="202">
        <f t="shared" si="0"/>
        <v>1340759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11984186.4</v>
      </c>
      <c r="D690" s="216">
        <f>(D615/D612)*Y90</f>
        <v>1229498.6660944663</v>
      </c>
      <c r="E690" s="218">
        <f>(E623/E612)*SUM(C690:D690)</f>
        <v>3320388.511376658</v>
      </c>
      <c r="F690" s="218">
        <f>(F624/F612)*Y64</f>
        <v>16012.361227006993</v>
      </c>
      <c r="G690" s="216">
        <f>(G625/G612)*Y91</f>
        <v>0</v>
      </c>
      <c r="H690" s="218">
        <f>(H628/H612)*Y60</f>
        <v>30687.565043968814</v>
      </c>
      <c r="I690" s="216">
        <f>(I629/I612)*Y92</f>
        <v>486417.16592894593</v>
      </c>
      <c r="J690" s="216">
        <f>(J630/J612)*Y93</f>
        <v>0</v>
      </c>
      <c r="K690" s="216">
        <f>(K644/K612)*Y89</f>
        <v>881914.41541970626</v>
      </c>
      <c r="L690" s="216">
        <f>(L647/L612)*Y94</f>
        <v>137028.96365486135</v>
      </c>
      <c r="M690" s="202">
        <f t="shared" si="0"/>
        <v>6101948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1541973.88</v>
      </c>
      <c r="D691" s="216">
        <f>(D615/D612)*Z90</f>
        <v>353851.15296107047</v>
      </c>
      <c r="E691" s="218">
        <f>(E623/E612)*SUM(C691:D691)</f>
        <v>476390.62286844489</v>
      </c>
      <c r="F691" s="218">
        <f>(F624/F612)*Z64</f>
        <v>109.27833857172841</v>
      </c>
      <c r="G691" s="216">
        <f>(G625/G612)*Z91</f>
        <v>0</v>
      </c>
      <c r="H691" s="218">
        <f>(H628/H612)*Z60</f>
        <v>3509.9674429534034</v>
      </c>
      <c r="I691" s="216">
        <f>(I629/I612)*Z92</f>
        <v>139991.42880793446</v>
      </c>
      <c r="J691" s="216">
        <f>(J630/J612)*Z93</f>
        <v>0</v>
      </c>
      <c r="K691" s="216">
        <f>(K644/K612)*Z89</f>
        <v>169343.97188104136</v>
      </c>
      <c r="L691" s="216">
        <f>(L647/L612)*Z94</f>
        <v>0</v>
      </c>
      <c r="M691" s="202">
        <f t="shared" si="0"/>
        <v>1143196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1476302.3499999999</v>
      </c>
      <c r="D692" s="216">
        <f>(D615/D612)*AA90</f>
        <v>93100.595383443942</v>
      </c>
      <c r="E692" s="218">
        <f>(E623/E612)*SUM(C692:D692)</f>
        <v>394365.95344194048</v>
      </c>
      <c r="F692" s="218">
        <f>(F624/F612)*AA64</f>
        <v>1865.3925491419525</v>
      </c>
      <c r="G692" s="216">
        <f>(G625/G612)*AA91</f>
        <v>3991.3049664896225</v>
      </c>
      <c r="H692" s="218">
        <f>(H628/H612)*AA60</f>
        <v>2464.5856112786046</v>
      </c>
      <c r="I692" s="216">
        <f>(I629/I612)*AA92</f>
        <v>36832.677416856066</v>
      </c>
      <c r="J692" s="216">
        <f>(J630/J612)*AA93</f>
        <v>0</v>
      </c>
      <c r="K692" s="216">
        <f>(K644/K612)*AA89</f>
        <v>99511.377386158521</v>
      </c>
      <c r="L692" s="216">
        <f>(L647/L612)*AA94</f>
        <v>20.785831119483749</v>
      </c>
      <c r="M692" s="202">
        <f t="shared" si="0"/>
        <v>632153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22745438.290000003</v>
      </c>
      <c r="D693" s="216">
        <f>(D615/D612)*AB90</f>
        <v>160318.04427022219</v>
      </c>
      <c r="E693" s="218">
        <f>(E623/E612)*SUM(C693:D693)</f>
        <v>5755851.5884307837</v>
      </c>
      <c r="F693" s="218">
        <f>(F624/F612)*AB64</f>
        <v>98154.689895142088</v>
      </c>
      <c r="G693" s="216">
        <f>(G625/G612)*AB91</f>
        <v>0</v>
      </c>
      <c r="H693" s="218">
        <f>(H628/H612)*AB60</f>
        <v>23644.431975650707</v>
      </c>
      <c r="I693" s="216">
        <f>(I629/I612)*AB92</f>
        <v>63425.403289702474</v>
      </c>
      <c r="J693" s="216">
        <f>(J630/J612)*AB93</f>
        <v>0</v>
      </c>
      <c r="K693" s="216">
        <f>(K644/K612)*AB89</f>
        <v>671274.03701867315</v>
      </c>
      <c r="L693" s="216">
        <f>(L647/L612)*AB94</f>
        <v>0</v>
      </c>
      <c r="M693" s="202">
        <f t="shared" si="0"/>
        <v>6772668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2336032.9499999997</v>
      </c>
      <c r="D694" s="216">
        <f>(D615/D612)*AC90</f>
        <v>74008.084279439587</v>
      </c>
      <c r="E694" s="218">
        <f>(E623/E612)*SUM(C694:D694)</f>
        <v>605604.91052576434</v>
      </c>
      <c r="F694" s="218">
        <f>(F624/F612)*AC64</f>
        <v>1595.6457700874701</v>
      </c>
      <c r="G694" s="216">
        <f>(G625/G612)*AC91</f>
        <v>0</v>
      </c>
      <c r="H694" s="218">
        <f>(H628/H612)*AC60</f>
        <v>7590.9842059636821</v>
      </c>
      <c r="I694" s="216">
        <f>(I629/I612)*AC92</f>
        <v>29279.253084012435</v>
      </c>
      <c r="J694" s="216">
        <f>(J630/J612)*AC93</f>
        <v>0</v>
      </c>
      <c r="K694" s="216">
        <f>(K644/K612)*AC89</f>
        <v>160145.53008739746</v>
      </c>
      <c r="L694" s="216">
        <f>(L647/L612)*AC94</f>
        <v>20.785296624392828</v>
      </c>
      <c r="M694" s="202">
        <f t="shared" si="0"/>
        <v>878245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531862.32999999996</v>
      </c>
      <c r="D695" s="216">
        <f>(D615/D612)*AD90</f>
        <v>35183.364534441025</v>
      </c>
      <c r="E695" s="218">
        <f>(E623/E612)*SUM(C695:D695)</f>
        <v>142489.54777868435</v>
      </c>
      <c r="F695" s="218">
        <f>(F624/F612)*AD64</f>
        <v>89.422052101234556</v>
      </c>
      <c r="G695" s="216">
        <f>(G625/G612)*AD91</f>
        <v>0</v>
      </c>
      <c r="H695" s="218">
        <f>(H628/H612)*AD60</f>
        <v>0</v>
      </c>
      <c r="I695" s="216">
        <f>(I629/I612)*AD92</f>
        <v>13919.325767997934</v>
      </c>
      <c r="J695" s="216">
        <f>(J630/J612)*AD93</f>
        <v>0</v>
      </c>
      <c r="K695" s="216">
        <f>(K644/K612)*AD89</f>
        <v>19240.364044108381</v>
      </c>
      <c r="L695" s="216">
        <f>(L647/L612)*AD94</f>
        <v>0</v>
      </c>
      <c r="M695" s="202">
        <f t="shared" si="0"/>
        <v>210922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1728371.7800000003</v>
      </c>
      <c r="D696" s="216">
        <f>(D615/D612)*AE90</f>
        <v>266803.08042760735</v>
      </c>
      <c r="E696" s="218">
        <f>(E623/E612)*SUM(C696:D696)</f>
        <v>501355.65147909313</v>
      </c>
      <c r="F696" s="218">
        <f>(F624/F612)*AE64</f>
        <v>64.718956817882571</v>
      </c>
      <c r="G696" s="216">
        <f>(G625/G612)*AE91</f>
        <v>420.13736489364447</v>
      </c>
      <c r="H696" s="218">
        <f>(H628/H612)*AE60</f>
        <v>7124.1617590843962</v>
      </c>
      <c r="I696" s="216">
        <f>(I629/I612)*AE92</f>
        <v>105553.26477494376</v>
      </c>
      <c r="J696" s="216">
        <f>(J630/J612)*AE93</f>
        <v>0</v>
      </c>
      <c r="K696" s="216">
        <f>(K644/K612)*AE89</f>
        <v>53257.998596195692</v>
      </c>
      <c r="L696" s="216">
        <f>(L647/L612)*AE94</f>
        <v>0</v>
      </c>
      <c r="M696" s="202">
        <f t="shared" si="0"/>
        <v>934579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4558746.1900000004</v>
      </c>
      <c r="D697" s="216">
        <f>(D615/D612)*AF90</f>
        <v>953247.7451205476</v>
      </c>
      <c r="E697" s="218">
        <f>(E623/E612)*SUM(C697:D697)</f>
        <v>1385076.2482537013</v>
      </c>
      <c r="F697" s="218">
        <f>(F624/F612)*AF64</f>
        <v>646.81964107359636</v>
      </c>
      <c r="G697" s="216">
        <f>(G625/G612)*AF91</f>
        <v>0</v>
      </c>
      <c r="H697" s="218">
        <f>(H628/H612)*AF60</f>
        <v>11417.754876801817</v>
      </c>
      <c r="I697" s="216">
        <f>(I629/I612)*AF92</f>
        <v>377126.12416455382</v>
      </c>
      <c r="J697" s="216">
        <f>(J630/J612)*AF93</f>
        <v>0</v>
      </c>
      <c r="K697" s="216">
        <f>(K644/K612)*AF89</f>
        <v>34578.04532941369</v>
      </c>
      <c r="L697" s="216">
        <f>(L647/L612)*AF94</f>
        <v>36285.620304118944</v>
      </c>
      <c r="M697" s="202">
        <f t="shared" si="0"/>
        <v>2798378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16390863.769999998</v>
      </c>
      <c r="D698" s="216">
        <f>(D615/D612)*AG90</f>
        <v>1029814.6195479465</v>
      </c>
      <c r="E698" s="218">
        <f>(E623/E612)*SUM(C698:D698)</f>
        <v>4377538.8996870676</v>
      </c>
      <c r="F698" s="218">
        <f>(F624/F612)*AG64</f>
        <v>8382.5508399159353</v>
      </c>
      <c r="G698" s="216">
        <f>(G625/G612)*AG91</f>
        <v>372703.85639715201</v>
      </c>
      <c r="H698" s="218">
        <f>(H628/H612)*AG60</f>
        <v>50695.052740194944</v>
      </c>
      <c r="I698" s="216">
        <f>(I629/I612)*AG92</f>
        <v>407417.69184987515</v>
      </c>
      <c r="J698" s="216">
        <f>(J630/J612)*AG93</f>
        <v>0</v>
      </c>
      <c r="K698" s="216">
        <f>(K644/K612)*AG89</f>
        <v>1308948.7168764635</v>
      </c>
      <c r="L698" s="216">
        <f>(L647/L612)*AG94</f>
        <v>1019021.3341510033</v>
      </c>
      <c r="M698" s="202">
        <f t="shared" si="0"/>
        <v>8574523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>
        <f>(L647/L612)*AH94</f>
        <v>0</v>
      </c>
      <c r="M699" s="202">
        <f t="shared" si="0"/>
        <v>0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5579676.6199999992</v>
      </c>
      <c r="D700" s="216">
        <f>(D615/D612)*AI90</f>
        <v>963187.66069531278</v>
      </c>
      <c r="E700" s="218">
        <f>(E623/E612)*SUM(C700:D700)</f>
        <v>1644117.5402963171</v>
      </c>
      <c r="F700" s="218">
        <f>(F624/F612)*AI64</f>
        <v>8705.8897192122859</v>
      </c>
      <c r="G700" s="216">
        <f>(G625/G612)*AI91</f>
        <v>13108.285784681708</v>
      </c>
      <c r="H700" s="218">
        <f>(H628/H612)*AI60</f>
        <v>12597.972347695371</v>
      </c>
      <c r="I700" s="216">
        <f>(I629/I612)*AI92</f>
        <v>381058.57703886932</v>
      </c>
      <c r="J700" s="216">
        <f>(J630/J612)*AI93</f>
        <v>0</v>
      </c>
      <c r="K700" s="216">
        <f>(K644/K612)*AI89</f>
        <v>212461.39557223144</v>
      </c>
      <c r="L700" s="216">
        <f>(L647/L612)*AI94</f>
        <v>301771.66497779585</v>
      </c>
      <c r="M700" s="202">
        <f t="shared" si="0"/>
        <v>3537009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65359887.980000012</v>
      </c>
      <c r="D701" s="216">
        <f>(D615/D612)*AJ90</f>
        <v>4593077.5230898736</v>
      </c>
      <c r="E701" s="218">
        <f>(E623/E612)*SUM(C701:D701)</f>
        <v>17578065.606329687</v>
      </c>
      <c r="F701" s="218">
        <f>(F624/F612)*AJ64</f>
        <v>35202.736472425822</v>
      </c>
      <c r="G701" s="216">
        <f>(G625/G612)*AJ91</f>
        <v>0</v>
      </c>
      <c r="H701" s="218">
        <f>(H628/H612)*AJ60</f>
        <v>181706.29753901486</v>
      </c>
      <c r="I701" s="216">
        <f>(I629/I612)*AJ92</f>
        <v>1817124.1769380351</v>
      </c>
      <c r="J701" s="216">
        <f>(J630/J612)*AJ93</f>
        <v>0</v>
      </c>
      <c r="K701" s="216">
        <f>(K644/K612)*AJ89</f>
        <v>615051.50481035339</v>
      </c>
      <c r="L701" s="216">
        <f>(L647/L612)*AJ94</f>
        <v>651733.12909227738</v>
      </c>
      <c r="M701" s="202">
        <f t="shared" si="0"/>
        <v>25471961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0</v>
      </c>
      <c r="D702" s="216">
        <f>(D615/D612)*AK90</f>
        <v>0</v>
      </c>
      <c r="E702" s="218">
        <f>(E623/E612)*SUM(C702:D702)</f>
        <v>0</v>
      </c>
      <c r="F702" s="218">
        <f>(F624/F612)*AK64</f>
        <v>0</v>
      </c>
      <c r="G702" s="216">
        <f>(G625/G612)*AK91</f>
        <v>0</v>
      </c>
      <c r="H702" s="218">
        <f>(H628/H612)*AK60</f>
        <v>0</v>
      </c>
      <c r="I702" s="216">
        <f>(I629/I612)*AK92</f>
        <v>0</v>
      </c>
      <c r="J702" s="216">
        <f>(J630/J612)*AK93</f>
        <v>0</v>
      </c>
      <c r="K702" s="216">
        <f>(K644/K612)*AK89</f>
        <v>0</v>
      </c>
      <c r="L702" s="216">
        <f>(L647/L612)*AK94</f>
        <v>0</v>
      </c>
      <c r="M702" s="202">
        <f t="shared" si="0"/>
        <v>0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0</v>
      </c>
      <c r="D703" s="216">
        <f>(D615/D612)*AL90</f>
        <v>0</v>
      </c>
      <c r="E703" s="218">
        <f>(E623/E612)*SUM(C703:D703)</f>
        <v>0</v>
      </c>
      <c r="F703" s="218">
        <f>(F624/F612)*AL64</f>
        <v>0</v>
      </c>
      <c r="G703" s="216">
        <f>(G625/G612)*AL91</f>
        <v>0</v>
      </c>
      <c r="H703" s="218">
        <f>(H628/H612)*AL60</f>
        <v>0</v>
      </c>
      <c r="I703" s="216">
        <f>(I629/I612)*AL92</f>
        <v>0</v>
      </c>
      <c r="J703" s="216">
        <f>(J630/J612)*AL93</f>
        <v>0</v>
      </c>
      <c r="K703" s="216">
        <f>(K644/K612)*AL89</f>
        <v>0</v>
      </c>
      <c r="L703" s="216">
        <f>(L647/L612)*AL94</f>
        <v>0</v>
      </c>
      <c r="M703" s="202">
        <f t="shared" si="0"/>
        <v>0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>
        <f>(L647/L612)*AM94</f>
        <v>0</v>
      </c>
      <c r="M704" s="202">
        <f t="shared" si="0"/>
        <v>0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>
        <f>(L647/L612)*AN94</f>
        <v>0</v>
      </c>
      <c r="M705" s="202">
        <f t="shared" si="0"/>
        <v>0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>
        <f>(K644/K612)*AO89</f>
        <v>0</v>
      </c>
      <c r="L706" s="216">
        <f>(L647/L612)*AO94</f>
        <v>0</v>
      </c>
      <c r="M706" s="202">
        <f t="shared" si="0"/>
        <v>0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5806085.4400000013</v>
      </c>
      <c r="D707" s="216">
        <f>(D615/D612)*AP90</f>
        <v>0</v>
      </c>
      <c r="E707" s="218">
        <f>(E623/E612)*SUM(C707:D707)</f>
        <v>1458976.7574009069</v>
      </c>
      <c r="F707" s="218">
        <f>(F624/F612)*AP64</f>
        <v>3428.3862014806223</v>
      </c>
      <c r="G707" s="216">
        <f>(G625/G612)*AP91</f>
        <v>0</v>
      </c>
      <c r="H707" s="218">
        <f>(H628/H612)*AP60</f>
        <v>17293.115890237215</v>
      </c>
      <c r="I707" s="216">
        <f>(I629/I612)*AP92</f>
        <v>0</v>
      </c>
      <c r="J707" s="216">
        <f>(J630/J612)*AP93</f>
        <v>0</v>
      </c>
      <c r="K707" s="216">
        <f>(K644/K612)*AP89</f>
        <v>70202.765748725229</v>
      </c>
      <c r="L707" s="216">
        <f>(L647/L612)*AP94</f>
        <v>10581.510689240209</v>
      </c>
      <c r="M707" s="202">
        <f t="shared" si="0"/>
        <v>1560483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>
        <f>(L647/L612)*AQ94</f>
        <v>0</v>
      </c>
      <c r="M708" s="202">
        <f t="shared" si="0"/>
        <v>0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0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>
        <f>(K644/K612)*AR89</f>
        <v>0</v>
      </c>
      <c r="L709" s="216">
        <f>(L647/L612)*AR94</f>
        <v>0</v>
      </c>
      <c r="M709" s="202">
        <f t="shared" si="0"/>
        <v>0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>
        <f>(L647/L612)*AS94</f>
        <v>0</v>
      </c>
      <c r="M710" s="202">
        <f t="shared" si="0"/>
        <v>0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>
        <f>(K644/K612)*AT89</f>
        <v>0</v>
      </c>
      <c r="L711" s="216">
        <f>(L647/L612)*AT94</f>
        <v>0</v>
      </c>
      <c r="M711" s="202">
        <f t="shared" si="0"/>
        <v>0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>
        <f>(L647/L612)*AU94</f>
        <v>0</v>
      </c>
      <c r="M712" s="202">
        <f t="shared" si="0"/>
        <v>0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393112.37999999995</v>
      </c>
      <c r="D713" s="216">
        <f>(D615/D612)*AV90</f>
        <v>164353.0595035427</v>
      </c>
      <c r="E713" s="218">
        <f>(E623/E612)*SUM(C713:D713)</f>
        <v>140082.18234038763</v>
      </c>
      <c r="F713" s="218">
        <f>(F624/F612)*AV64</f>
        <v>24.865039237095115</v>
      </c>
      <c r="G713" s="216">
        <f>(G625/G612)*AV91</f>
        <v>0</v>
      </c>
      <c r="H713" s="218">
        <f>(H628/H612)*AV60</f>
        <v>1408.6476251385363</v>
      </c>
      <c r="I713" s="216">
        <f>(I629/I612)*AV92</f>
        <v>65021.745545612714</v>
      </c>
      <c r="J713" s="216">
        <f>(J630/J612)*AV93</f>
        <v>0</v>
      </c>
      <c r="K713" s="216">
        <f>(K644/K612)*AV89</f>
        <v>17371.605913786418</v>
      </c>
      <c r="L713" s="216">
        <f>(L647/L612)*AV94</f>
        <v>0</v>
      </c>
      <c r="M713" s="202">
        <f t="shared" si="0"/>
        <v>388262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338212156.19000006</v>
      </c>
      <c r="D715" s="202">
        <f>SUM(D616:D647)+SUM(D668:D713)</f>
        <v>24557299.539999999</v>
      </c>
      <c r="E715" s="202">
        <f>SUM(E624:E647)+SUM(E668:E713)</f>
        <v>67920089.53869462</v>
      </c>
      <c r="F715" s="202">
        <f>SUM(F625:F648)+SUM(F668:F713)</f>
        <v>264601.02433843573</v>
      </c>
      <c r="G715" s="202">
        <f>SUM(G626:G647)+SUM(G668:G713)</f>
        <v>4766836.5283467993</v>
      </c>
      <c r="H715" s="202">
        <f>SUM(H629:H647)+SUM(H668:H713)</f>
        <v>654318.06456547196</v>
      </c>
      <c r="I715" s="202">
        <f>SUM(I630:I647)+SUM(I668:I713)</f>
        <v>6851111.6105970703</v>
      </c>
      <c r="J715" s="202">
        <f>SUM(J631:J647)+SUM(J668:J713)</f>
        <v>0</v>
      </c>
      <c r="K715" s="202">
        <f>SUM(K668:K713)</f>
        <v>8627379.5493461359</v>
      </c>
      <c r="L715" s="202">
        <f>SUM(L668:L713)</f>
        <v>6578965.545696862</v>
      </c>
      <c r="M715" s="202">
        <f>SUM(M668:M713)</f>
        <v>105375419</v>
      </c>
      <c r="N715" s="210" t="s">
        <v>697</v>
      </c>
    </row>
    <row r="716" spans="1:14" s="202" customFormat="1" ht="12.6" customHeight="1" x14ac:dyDescent="0.2">
      <c r="C716" s="213">
        <f>CE85</f>
        <v>338212156.19000012</v>
      </c>
      <c r="D716" s="202">
        <f>D615</f>
        <v>24557299.539999999</v>
      </c>
      <c r="E716" s="202">
        <f>E623</f>
        <v>67920089.53869465</v>
      </c>
      <c r="F716" s="202">
        <f>F624</f>
        <v>264601.02433843585</v>
      </c>
      <c r="G716" s="202">
        <f>G625</f>
        <v>4766836.5283468012</v>
      </c>
      <c r="H716" s="202">
        <f>H628</f>
        <v>654318.06456547196</v>
      </c>
      <c r="I716" s="202">
        <f>I629</f>
        <v>6851111.6105970684</v>
      </c>
      <c r="J716" s="202">
        <f>J630</f>
        <v>0</v>
      </c>
      <c r="K716" s="202">
        <f>K644</f>
        <v>8627379.5493461397</v>
      </c>
      <c r="L716" s="202">
        <f>L647</f>
        <v>6578965.545696863</v>
      </c>
      <c r="M716" s="202">
        <f>C648</f>
        <v>105375418.58999997</v>
      </c>
      <c r="N716" s="210" t="s">
        <v>698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customFormat="1" ht="15.75" customHeight="1" x14ac:dyDescent="0.25">
      <c r="A2" s="11" t="str">
        <f>MONTH(data!C98) &amp; "-" &amp; DAY(data!C98)</f>
        <v>6-30</v>
      </c>
      <c r="B2" s="201" t="str">
        <f>RIGHT(data!C99, 3)</f>
        <v>026</v>
      </c>
      <c r="C2" s="11" t="str">
        <f>SUBSTITUTE(LEFT(data!C100,49),",","")</f>
        <v>PeaceHealth St John Medical Center</v>
      </c>
      <c r="D2" s="11" t="str">
        <f>LEFT(data!C101, 49)</f>
        <v>Box 3002</v>
      </c>
      <c r="E2" s="11" t="str">
        <f>LEFT(data!C102, 100)</f>
        <v>Longview</v>
      </c>
      <c r="F2" s="11" t="str">
        <f>LEFT(data!C103, 2)</f>
        <v>WA</v>
      </c>
      <c r="G2" s="11" t="str">
        <f>LEFT(data!C104, 100)</f>
        <v>98632</v>
      </c>
      <c r="H2" s="11" t="str">
        <f>LEFT(data!C105, 100)</f>
        <v>Cowlitz</v>
      </c>
      <c r="I2" s="11" t="str">
        <f>LEFT(data!C106, 49)</f>
        <v>Kendall Sawa</v>
      </c>
      <c r="J2" s="11" t="str">
        <f>LEFT(data!C107, 49)</f>
        <v>Tracey Fernandez</v>
      </c>
      <c r="K2" s="11" t="str">
        <f>LEFT(data!C109, 49)</f>
        <v>(360) 514-2002</v>
      </c>
      <c r="L2" s="11" t="str">
        <f>LEFT(data!C110, 49)</f>
        <v>(360) 514-6670</v>
      </c>
      <c r="M2" s="11" t="str">
        <f>LEFT(data!C111, 49)</f>
        <v>Brenda Marsden</v>
      </c>
      <c r="N2" s="11" t="str">
        <f>LEFT(data!C112, 49)</f>
        <v>bmarsden@peacehealth.org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H107" sqref="H107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  <c r="O1" s="12" t="s">
        <v>1085</v>
      </c>
      <c r="P1" s="12" t="s">
        <v>1086</v>
      </c>
      <c r="Q1" s="12" t="s">
        <v>1087</v>
      </c>
      <c r="R1" s="12" t="s">
        <v>1088</v>
      </c>
      <c r="S1" s="12" t="s">
        <v>1089</v>
      </c>
      <c r="T1" s="12" t="s">
        <v>1090</v>
      </c>
      <c r="U1" s="12" t="s">
        <v>1091</v>
      </c>
      <c r="V1" s="12" t="s">
        <v>1092</v>
      </c>
      <c r="W1" s="12" t="s">
        <v>1093</v>
      </c>
      <c r="X1" s="12" t="s">
        <v>1094</v>
      </c>
      <c r="Y1" s="12" t="s">
        <v>1095</v>
      </c>
      <c r="Z1" s="12" t="s">
        <v>1096</v>
      </c>
      <c r="AA1" s="12" t="s">
        <v>1097</v>
      </c>
      <c r="AB1" s="12" t="s">
        <v>1098</v>
      </c>
      <c r="AC1" s="12" t="s">
        <v>1099</v>
      </c>
      <c r="AD1" s="12" t="s">
        <v>1100</v>
      </c>
      <c r="AE1" s="12" t="s">
        <v>1101</v>
      </c>
      <c r="AF1" s="12" t="s">
        <v>1102</v>
      </c>
      <c r="AG1" s="12" t="s">
        <v>1103</v>
      </c>
      <c r="AH1" s="12" t="s">
        <v>1104</v>
      </c>
      <c r="AI1" s="12" t="s">
        <v>1105</v>
      </c>
      <c r="AJ1" s="12" t="s">
        <v>1106</v>
      </c>
      <c r="AK1" s="12" t="s">
        <v>1107</v>
      </c>
      <c r="AL1" s="12" t="s">
        <v>1108</v>
      </c>
      <c r="AM1" s="12" t="s">
        <v>1109</v>
      </c>
      <c r="AN1" s="12" t="s">
        <v>1110</v>
      </c>
      <c r="AO1" s="12" t="s">
        <v>1111</v>
      </c>
      <c r="AP1" s="12" t="s">
        <v>1112</v>
      </c>
      <c r="AQ1" s="12" t="s">
        <v>1113</v>
      </c>
      <c r="AR1" s="12" t="s">
        <v>1114</v>
      </c>
      <c r="AS1" s="12" t="s">
        <v>1115</v>
      </c>
      <c r="AT1" s="12" t="s">
        <v>1116</v>
      </c>
      <c r="AU1" s="12" t="s">
        <v>1117</v>
      </c>
      <c r="AV1" s="12" t="s">
        <v>1118</v>
      </c>
      <c r="AW1" s="12" t="s">
        <v>1119</v>
      </c>
      <c r="AX1" s="12" t="s">
        <v>1120</v>
      </c>
      <c r="AY1" s="12" t="s">
        <v>1121</v>
      </c>
      <c r="AZ1" s="12" t="s">
        <v>1122</v>
      </c>
      <c r="BA1" s="12" t="s">
        <v>1123</v>
      </c>
      <c r="BB1" s="12" t="s">
        <v>1124</v>
      </c>
      <c r="BC1" s="12" t="s">
        <v>1125</v>
      </c>
      <c r="BD1" s="12" t="s">
        <v>1126</v>
      </c>
      <c r="BE1" s="12" t="s">
        <v>1127</v>
      </c>
      <c r="BF1" s="12" t="s">
        <v>1128</v>
      </c>
      <c r="BG1" s="12" t="s">
        <v>1129</v>
      </c>
      <c r="BH1" s="12" t="s">
        <v>1130</v>
      </c>
      <c r="BI1" s="12" t="s">
        <v>1131</v>
      </c>
      <c r="BJ1" s="12" t="s">
        <v>1132</v>
      </c>
      <c r="BK1" s="12" t="s">
        <v>1133</v>
      </c>
      <c r="BL1" s="12" t="s">
        <v>1134</v>
      </c>
      <c r="BM1" s="12" t="s">
        <v>1135</v>
      </c>
      <c r="BN1" s="12" t="s">
        <v>1136</v>
      </c>
      <c r="BO1" s="12" t="s">
        <v>1137</v>
      </c>
      <c r="BP1" s="12" t="s">
        <v>1138</v>
      </c>
      <c r="BQ1" s="12" t="s">
        <v>1139</v>
      </c>
      <c r="BR1" s="12" t="s">
        <v>1140</v>
      </c>
      <c r="BS1" s="12" t="s">
        <v>1141</v>
      </c>
      <c r="BT1" s="12" t="s">
        <v>1142</v>
      </c>
      <c r="BU1" s="12" t="s">
        <v>1143</v>
      </c>
      <c r="BV1" s="12" t="s">
        <v>1144</v>
      </c>
      <c r="BW1" s="12" t="s">
        <v>1145</v>
      </c>
      <c r="BX1" s="12" t="s">
        <v>1146</v>
      </c>
      <c r="BY1" s="12" t="s">
        <v>1147</v>
      </c>
      <c r="BZ1" s="12" t="s">
        <v>1148</v>
      </c>
      <c r="CA1" s="12" t="s">
        <v>1149</v>
      </c>
      <c r="CB1" s="12" t="s">
        <v>1150</v>
      </c>
      <c r="CC1" s="12" t="s">
        <v>1151</v>
      </c>
      <c r="CD1" s="12" t="s">
        <v>1152</v>
      </c>
      <c r="CE1" s="12" t="s">
        <v>1153</v>
      </c>
      <c r="CF1" s="12" t="s">
        <v>1154</v>
      </c>
    </row>
    <row r="2" spans="1:84" s="169" customFormat="1" ht="12.6" customHeight="1" x14ac:dyDescent="0.25">
      <c r="A2" s="12" t="str">
        <f>RIGHT(data!C99,3)</f>
        <v>026</v>
      </c>
      <c r="B2" s="200" t="str">
        <f>RIGHT(data!C98,4)</f>
        <v>2024</v>
      </c>
      <c r="C2" s="12" t="s">
        <v>1155</v>
      </c>
      <c r="D2" s="199">
        <f>ROUND(N(data!C183),0)</f>
        <v>10270452</v>
      </c>
      <c r="E2" s="199">
        <f>ROUND(N(data!C184),0)</f>
        <v>242107</v>
      </c>
      <c r="F2" s="199">
        <f>ROUND(N(data!C185),0)</f>
        <v>481410</v>
      </c>
      <c r="G2" s="199">
        <f>ROUND(N(data!C186),0)</f>
        <v>20532059</v>
      </c>
      <c r="H2" s="199">
        <f>ROUND(N(data!C187),0)</f>
        <v>120553</v>
      </c>
      <c r="I2" s="199">
        <f>ROUND(N(data!C188),0)</f>
        <v>9112008</v>
      </c>
      <c r="J2" s="199">
        <f>ROUND(N(data!C189)+N(data!C190),0)</f>
        <v>2389692</v>
      </c>
      <c r="K2" s="199">
        <f>ROUND(N(data!C193),0)</f>
        <v>995152</v>
      </c>
      <c r="L2" s="199">
        <f>ROUND(N(data!C194),0)</f>
        <v>1310368</v>
      </c>
      <c r="M2" s="199">
        <f>ROUND(N(data!C197),0)</f>
        <v>3536030</v>
      </c>
      <c r="N2" s="199">
        <f>ROUND(N(data!C198),0)</f>
        <v>1135657</v>
      </c>
      <c r="O2" s="199">
        <f>ROUND(N(data!C201),0)</f>
        <v>398984</v>
      </c>
      <c r="P2" s="199">
        <f>ROUND(N(data!C202),0)</f>
        <v>12098321</v>
      </c>
      <c r="Q2" s="199">
        <f>ROUND(N(data!C203),0)</f>
        <v>0</v>
      </c>
      <c r="R2" s="199">
        <f>ROUND(N(data!C206),0)</f>
        <v>0</v>
      </c>
      <c r="S2" s="199">
        <f>ROUND(N(data!C207),0)</f>
        <v>20779</v>
      </c>
      <c r="T2" s="199">
        <f>ROUND(N(data!B213),0)</f>
        <v>3428725</v>
      </c>
      <c r="U2" s="199">
        <f>ROUND(N(data!C213),0)</f>
        <v>0</v>
      </c>
      <c r="V2" s="199">
        <f>ROUND(N(data!D213),0)</f>
        <v>0</v>
      </c>
      <c r="W2" s="199">
        <f>ROUND(N(data!B214),0)</f>
        <v>2724760</v>
      </c>
      <c r="X2" s="199">
        <f>ROUND(N(data!C214),0)</f>
        <v>166128</v>
      </c>
      <c r="Y2" s="199">
        <f>ROUND(N(data!D214),0)</f>
        <v>0</v>
      </c>
      <c r="Z2" s="199">
        <f>ROUND(N(data!B215),0)</f>
        <v>171861814</v>
      </c>
      <c r="AA2" s="199">
        <f>ROUND(N(data!C215),0)</f>
        <v>6142366</v>
      </c>
      <c r="AB2" s="199">
        <f>ROUND(N(data!D215),0)</f>
        <v>0</v>
      </c>
      <c r="AC2" s="199">
        <f>ROUND(N(data!B216),0)</f>
        <v>0</v>
      </c>
      <c r="AD2" s="199">
        <f>ROUND(N(data!C216),0)</f>
        <v>0</v>
      </c>
      <c r="AE2" s="199">
        <f>ROUND(N(data!D216),0)</f>
        <v>0</v>
      </c>
      <c r="AF2" s="199">
        <f>ROUND(N(data!B217),0)</f>
        <v>36130612</v>
      </c>
      <c r="AG2" s="199">
        <f>ROUND(N(data!C217),0)</f>
        <v>3247235</v>
      </c>
      <c r="AH2" s="199">
        <f>ROUND(N(data!D217),0)</f>
        <v>0</v>
      </c>
      <c r="AI2" s="199">
        <f>ROUND(N(data!B218),0)</f>
        <v>75253884</v>
      </c>
      <c r="AJ2" s="199">
        <f>ROUND(N(data!C218),0)</f>
        <v>1391435</v>
      </c>
      <c r="AK2" s="199">
        <f>ROUND(N(data!D218),0)</f>
        <v>513340</v>
      </c>
      <c r="AL2" s="199">
        <f>ROUND(N(data!B219),0)</f>
        <v>0</v>
      </c>
      <c r="AM2" s="199">
        <f>ROUND(N(data!C219),0)</f>
        <v>0</v>
      </c>
      <c r="AN2" s="199">
        <f>ROUND(N(data!D219),0)</f>
        <v>0</v>
      </c>
      <c r="AO2" s="199">
        <f>ROUND(N(data!B220),0)</f>
        <v>2028763</v>
      </c>
      <c r="AP2" s="199">
        <f>ROUND(N(data!C220),0)</f>
        <v>52202</v>
      </c>
      <c r="AQ2" s="199">
        <f>ROUND(N(data!D220),0)</f>
        <v>0</v>
      </c>
      <c r="AR2" s="199">
        <f>ROUND(N(data!B221),0)</f>
        <v>20007644</v>
      </c>
      <c r="AS2" s="199">
        <f>ROUND(N(data!C221),0)</f>
        <v>10136066</v>
      </c>
      <c r="AT2" s="199">
        <f>ROUND(N(data!D221),0)</f>
        <v>0</v>
      </c>
      <c r="AU2" s="199">
        <v>0</v>
      </c>
      <c r="AV2" s="199">
        <v>0</v>
      </c>
      <c r="AW2" s="199">
        <v>0</v>
      </c>
      <c r="AX2" s="199">
        <f>ROUND(N(data!B227),0)</f>
        <v>2372670</v>
      </c>
      <c r="AY2" s="199">
        <f>ROUND(N(data!C227),0)</f>
        <v>51647</v>
      </c>
      <c r="AZ2" s="199">
        <f>ROUND(N(data!D227),0)</f>
        <v>0</v>
      </c>
      <c r="BA2" s="199">
        <f>ROUND(N(data!B228),0)</f>
        <v>129023724</v>
      </c>
      <c r="BB2" s="199">
        <f>ROUND(N(data!C228),0)</f>
        <v>4899840</v>
      </c>
      <c r="BC2" s="199">
        <f>ROUND(N(data!D228),0)</f>
        <v>0</v>
      </c>
      <c r="BD2" s="199">
        <f>ROUND(N(data!B229),0)</f>
        <v>0</v>
      </c>
      <c r="BE2" s="199">
        <f>ROUND(N(data!C229),0)</f>
        <v>0</v>
      </c>
      <c r="BF2" s="199">
        <f>ROUND(N(data!D229),0)</f>
        <v>0</v>
      </c>
      <c r="BG2" s="199">
        <f>ROUND(N(data!B230),0)</f>
        <v>16606660</v>
      </c>
      <c r="BH2" s="199">
        <f>ROUND(N(data!C230),0)</f>
        <v>1991328</v>
      </c>
      <c r="BI2" s="199">
        <f>ROUND(N(data!D230),0)</f>
        <v>0</v>
      </c>
      <c r="BJ2" s="199">
        <f>ROUND(N(data!B231),0)</f>
        <v>60778335</v>
      </c>
      <c r="BK2" s="199">
        <f>ROUND(N(data!C231),0)</f>
        <v>3729594</v>
      </c>
      <c r="BL2" s="199">
        <f>ROUND(N(data!D231),0)</f>
        <v>513183</v>
      </c>
      <c r="BM2" s="199">
        <f>ROUND(N(data!B232),0)</f>
        <v>0</v>
      </c>
      <c r="BN2" s="199">
        <f>ROUND(N(data!C232),0)</f>
        <v>0</v>
      </c>
      <c r="BO2" s="199">
        <f>ROUND(N(data!D232),0)</f>
        <v>0</v>
      </c>
      <c r="BP2" s="199">
        <f>ROUND(N(data!B233),0)</f>
        <v>1136280</v>
      </c>
      <c r="BQ2" s="199">
        <f>ROUND(N(data!C233),0)</f>
        <v>166012</v>
      </c>
      <c r="BR2" s="199">
        <f>ROUND(N(data!D233),0)</f>
        <v>0</v>
      </c>
      <c r="BS2" s="199">
        <f>ROUND(N(data!B234),0)</f>
        <v>0</v>
      </c>
      <c r="BT2" s="199">
        <f>ROUND(N(data!C234),0)</f>
        <v>0</v>
      </c>
      <c r="BU2" s="199">
        <f>ROUND(N(data!D234),0)</f>
        <v>0</v>
      </c>
      <c r="BV2" s="199">
        <f>ROUND(N(data!C241),0)</f>
        <v>544458747</v>
      </c>
      <c r="BW2" s="199">
        <f>ROUND(N(data!C242),0)</f>
        <v>247729443</v>
      </c>
      <c r="BX2" s="199">
        <f>ROUND(N(data!C243),0)</f>
        <v>6324188</v>
      </c>
      <c r="BY2" s="199">
        <f>ROUND(N(data!C244),0)</f>
        <v>37349788</v>
      </c>
      <c r="BZ2" s="199">
        <f>ROUND(N(data!C245),0)</f>
        <v>103511408</v>
      </c>
      <c r="CA2" s="199">
        <f>ROUND(N(data!C246),0)</f>
        <v>3687048</v>
      </c>
      <c r="CB2" s="199">
        <f>ROUND(N(data!C249),0)</f>
        <v>24800</v>
      </c>
      <c r="CC2" s="199">
        <f>ROUND(N(data!C251),0)</f>
        <v>6697494</v>
      </c>
      <c r="CD2" s="199">
        <f>ROUND(N(data!C252),0)</f>
        <v>25185547</v>
      </c>
      <c r="CE2" s="199">
        <f>ROUND(N(data!C256)+N(data!C257),0)</f>
        <v>3037829</v>
      </c>
      <c r="CF2" s="199">
        <f>ROUND(N(data!D239),0)</f>
        <v>7469609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3E822-C57B-4060-B718-93DE11016833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69" customFormat="1" ht="12.6" customHeight="1" x14ac:dyDescent="0.25">
      <c r="A2" s="12" t="str">
        <f>RIGHT(data!C99,3)</f>
        <v>026</v>
      </c>
      <c r="B2" s="12" t="str">
        <f>RIGHT(data!C98,4)</f>
        <v>2024</v>
      </c>
      <c r="C2" s="12" t="s">
        <v>1155</v>
      </c>
      <c r="D2" s="198">
        <f>ROUND(N(data!C129),0)</f>
        <v>7064</v>
      </c>
      <c r="E2" s="198">
        <f>ROUND(N(data!C130),0)</f>
        <v>0</v>
      </c>
      <c r="F2" s="198">
        <f>ROUND(N(data!C131),0)</f>
        <v>0</v>
      </c>
      <c r="G2" s="198">
        <f>ROUND(N(data!C132),0)</f>
        <v>0</v>
      </c>
      <c r="H2" s="198">
        <f>ROUND(N(data!D129),0)</f>
        <v>31287</v>
      </c>
      <c r="I2" s="198">
        <f>ROUND(N(data!D130),0)</f>
        <v>0</v>
      </c>
      <c r="J2" s="198">
        <f>ROUND(N(data!D131),0)</f>
        <v>0</v>
      </c>
      <c r="K2" s="198">
        <f>ROUND(N(data!D132),0)</f>
        <v>0</v>
      </c>
      <c r="L2" s="198">
        <f>ROUND(N(data!C134),0)</f>
        <v>12</v>
      </c>
      <c r="M2" s="198">
        <f>ROUND(N(data!C135),0)</f>
        <v>6</v>
      </c>
      <c r="N2" s="198">
        <f>ROUND(N(data!C136),0)</f>
        <v>108</v>
      </c>
      <c r="O2" s="198">
        <f>ROUND(N(data!C137),0)</f>
        <v>0</v>
      </c>
      <c r="P2" s="198">
        <f>ROUND(N(data!C138),0)</f>
        <v>17</v>
      </c>
      <c r="Q2" s="198">
        <f>ROUND(N(data!C139),0)</f>
        <v>0</v>
      </c>
      <c r="R2" s="198">
        <f>ROUND(N(data!C140),0)</f>
        <v>20</v>
      </c>
      <c r="S2" s="198">
        <f>ROUND(N(data!C141),0)</f>
        <v>0</v>
      </c>
      <c r="T2" s="198">
        <f>ROUND(N(data!C142),0)</f>
        <v>0</v>
      </c>
      <c r="U2" s="198">
        <f>ROUND(N(data!C143),0)</f>
        <v>0</v>
      </c>
      <c r="V2" s="198">
        <f>ROUND(N(data!C144),0)</f>
        <v>0</v>
      </c>
      <c r="W2" s="198">
        <f>ROUND(N(data!C146),0)</f>
        <v>346</v>
      </c>
      <c r="X2" s="198">
        <f>ROUND(N(data!C147),0)</f>
        <v>6</v>
      </c>
      <c r="Y2" s="198">
        <f>ROUND(N(data!B156),0)</f>
        <v>4000</v>
      </c>
      <c r="Z2" s="198">
        <f>ROUND(N(data!B157),0)</f>
        <v>18944</v>
      </c>
      <c r="AA2" s="198">
        <f>ROUND(N(data!B158),0)</f>
        <v>44083</v>
      </c>
      <c r="AB2" s="198">
        <f>ROUND(N(data!B159),0)</f>
        <v>276472955</v>
      </c>
      <c r="AC2" s="198">
        <f>ROUND(N(data!B160),0)</f>
        <v>409287077</v>
      </c>
      <c r="AD2" s="198">
        <f>ROUND(N(data!C156),0)</f>
        <v>1698</v>
      </c>
      <c r="AE2" s="198">
        <f>ROUND(N(data!C157),0)</f>
        <v>7438</v>
      </c>
      <c r="AF2" s="198">
        <f>ROUND(N(data!C158),0)</f>
        <v>29187</v>
      </c>
      <c r="AG2" s="198">
        <f>ROUND(N(data!C159),0)</f>
        <v>102688472</v>
      </c>
      <c r="AH2" s="198">
        <f>ROUND(N(data!C160),0)</f>
        <v>206057601</v>
      </c>
      <c r="AI2" s="198">
        <f>ROUND(N(data!D156),0)</f>
        <v>1366</v>
      </c>
      <c r="AJ2" s="198">
        <f>ROUND(N(data!D157),0)</f>
        <v>4905</v>
      </c>
      <c r="AK2" s="198">
        <f>ROUND(N(data!D158),0)</f>
        <v>34946</v>
      </c>
      <c r="AL2" s="198">
        <f>ROUND(N(data!D159),0)</f>
        <v>78456317</v>
      </c>
      <c r="AM2" s="198">
        <f>ROUND(N(data!D160),0)</f>
        <v>280419471</v>
      </c>
      <c r="AN2" s="198">
        <f>ROUND(N(data!B162),0)</f>
        <v>0</v>
      </c>
      <c r="AO2" s="198">
        <f>ROUND(N(data!B163),0)</f>
        <v>0</v>
      </c>
      <c r="AP2" s="198">
        <f>ROUND(N(data!B164),0)</f>
        <v>0</v>
      </c>
      <c r="AQ2" s="198">
        <f>ROUND(N(data!B165),0)</f>
        <v>0</v>
      </c>
      <c r="AR2" s="198">
        <f>ROUND(N(data!B166),0)</f>
        <v>0</v>
      </c>
      <c r="AS2" s="198">
        <f>ROUND(N(data!C162),0)</f>
        <v>0</v>
      </c>
      <c r="AT2" s="198">
        <f>ROUND(N(data!C163),0)</f>
        <v>0</v>
      </c>
      <c r="AU2" s="198">
        <f>ROUND(N(data!C164),0)</f>
        <v>0</v>
      </c>
      <c r="AV2" s="198">
        <f>ROUND(N(data!C165),0)</f>
        <v>0</v>
      </c>
      <c r="AW2" s="198">
        <f>ROUND(N(data!C166),0)</f>
        <v>0</v>
      </c>
      <c r="AX2" s="198">
        <f>ROUND(N(data!D162),0)</f>
        <v>0</v>
      </c>
      <c r="AY2" s="198">
        <f>ROUND(N(data!D163),0)</f>
        <v>0</v>
      </c>
      <c r="AZ2" s="198">
        <f>ROUND(N(data!D164),0)</f>
        <v>0</v>
      </c>
      <c r="BA2" s="198">
        <f>ROUND(N(data!D165),0)</f>
        <v>0</v>
      </c>
      <c r="BB2" s="198">
        <f>ROUND(N(data!D166),0)</f>
        <v>0</v>
      </c>
      <c r="BC2" s="198">
        <f>ROUND(N(data!B168),0)</f>
        <v>0</v>
      </c>
      <c r="BD2" s="198">
        <f>ROUND(N(data!B169),0)</f>
        <v>0</v>
      </c>
      <c r="BE2" s="198">
        <f>ROUND(N(data!B170),0)</f>
        <v>0</v>
      </c>
      <c r="BF2" s="198">
        <f>ROUND(N(data!B171),0)</f>
        <v>0</v>
      </c>
      <c r="BG2" s="198">
        <f>ROUND(N(data!B172),0)</f>
        <v>0</v>
      </c>
      <c r="BH2" s="198">
        <f>ROUND(N(data!C168),0)</f>
        <v>0</v>
      </c>
      <c r="BI2" s="198">
        <f>ROUND(N(data!C169),0)</f>
        <v>0</v>
      </c>
      <c r="BJ2" s="198">
        <f>ROUND(N(data!C170),0)</f>
        <v>0</v>
      </c>
      <c r="BK2" s="198">
        <f>ROUND(N(data!C171),0)</f>
        <v>0</v>
      </c>
      <c r="BL2" s="198">
        <f>ROUND(N(data!C172),0)</f>
        <v>0</v>
      </c>
      <c r="BM2" s="198">
        <f>ROUND(N(data!D168),0)</f>
        <v>0</v>
      </c>
      <c r="BN2" s="198">
        <f>ROUND(N(data!D169),0)</f>
        <v>0</v>
      </c>
      <c r="BO2" s="198">
        <f>ROUND(N(data!D170),0)</f>
        <v>0</v>
      </c>
      <c r="BP2" s="198">
        <f>ROUND(N(data!D171),0)</f>
        <v>0</v>
      </c>
      <c r="BQ2" s="198">
        <f>ROUND(N(data!D172),0)</f>
        <v>0</v>
      </c>
      <c r="BR2" s="198">
        <f>ROUND(N(data!B175),0)</f>
        <v>91749142</v>
      </c>
      <c r="BS2" s="198">
        <f>ROUND(N(data!C175),0)</f>
        <v>60268293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A866-9682-4763-BB30-C0AE30FA7014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197" t="s">
        <v>1321</v>
      </c>
      <c r="CR1" s="197" t="s">
        <v>1322</v>
      </c>
      <c r="CS1" s="197" t="s">
        <v>1323</v>
      </c>
      <c r="CT1" s="197" t="s">
        <v>1324</v>
      </c>
      <c r="CU1" s="197" t="s">
        <v>1325</v>
      </c>
      <c r="CV1" s="197" t="s">
        <v>1326</v>
      </c>
      <c r="CW1" s="197" t="s">
        <v>1327</v>
      </c>
      <c r="CX1" s="197" t="s">
        <v>1328</v>
      </c>
      <c r="CY1" s="197" t="s">
        <v>1329</v>
      </c>
      <c r="CZ1" s="197" t="s">
        <v>1330</v>
      </c>
      <c r="DA1" s="197" t="s">
        <v>1331</v>
      </c>
      <c r="DB1" s="197" t="s">
        <v>1332</v>
      </c>
      <c r="DC1" s="197" t="s">
        <v>1333</v>
      </c>
      <c r="DD1" s="197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69" customFormat="1" ht="12.6" customHeight="1" x14ac:dyDescent="0.25">
      <c r="A2" s="199" t="str">
        <f>RIGHT(data!C99,3)</f>
        <v>026</v>
      </c>
      <c r="B2" s="200" t="str">
        <f>RIGHT(data!C98,4)</f>
        <v>2024</v>
      </c>
      <c r="C2" s="12" t="s">
        <v>1155</v>
      </c>
      <c r="D2" s="198">
        <f>ROUND(N(data!C183),0)</f>
        <v>10270452</v>
      </c>
      <c r="E2" s="198">
        <f>ROUND(N(data!C269),0)</f>
        <v>0</v>
      </c>
      <c r="F2" s="198">
        <f>ROUND(N(data!C270),0)</f>
        <v>195757337</v>
      </c>
      <c r="G2" s="198">
        <f>ROUND(N(data!C271),0)</f>
        <v>151720058</v>
      </c>
      <c r="H2" s="198">
        <f>ROUND(N(data!C272),0)</f>
        <v>12302557</v>
      </c>
      <c r="I2" s="198">
        <f>ROUND(N(data!C273),0)</f>
        <v>0</v>
      </c>
      <c r="J2" s="198">
        <f>ROUND(N(data!C274),0)</f>
        <v>0</v>
      </c>
      <c r="K2" s="198">
        <f>ROUND(N(data!C275),0)</f>
        <v>0</v>
      </c>
      <c r="L2" s="198">
        <f>ROUND(N(data!C276),0)</f>
        <v>0</v>
      </c>
      <c r="M2" s="198">
        <f>ROUND(N(data!C277),0)</f>
        <v>0</v>
      </c>
      <c r="N2" s="198">
        <f>ROUND(N(data!C280),0)</f>
        <v>0</v>
      </c>
      <c r="O2" s="198">
        <f>ROUND(N(data!C281),0)</f>
        <v>0</v>
      </c>
      <c r="P2" s="198">
        <f>ROUND(N(data!C282),0)</f>
        <v>0</v>
      </c>
      <c r="Q2" s="198">
        <f>ROUND(N(data!C285),0)</f>
        <v>3428725</v>
      </c>
      <c r="R2" s="198">
        <f>ROUND(N(data!C286),0)</f>
        <v>2890887</v>
      </c>
      <c r="S2" s="198">
        <f>ROUND(N(data!C287),0)</f>
        <v>178004180</v>
      </c>
      <c r="T2" s="198">
        <f>ROUND(N(data!C288),0)</f>
        <v>0</v>
      </c>
      <c r="U2" s="198">
        <f>ROUND(N(data!C289),0)</f>
        <v>39377847</v>
      </c>
      <c r="V2" s="198">
        <f>ROUND(N(data!C290),0)</f>
        <v>76131978</v>
      </c>
      <c r="W2" s="198">
        <f>ROUND(N(data!C291),0)</f>
        <v>2080965</v>
      </c>
      <c r="X2" s="198">
        <f>ROUND(N(data!C292),0)</f>
        <v>30143710</v>
      </c>
      <c r="Y2" s="198">
        <f>ROUND(N(data!C293),0)</f>
        <v>0</v>
      </c>
      <c r="Z2" s="198">
        <f>ROUND(N(data!C294),0)</f>
        <v>220242908</v>
      </c>
      <c r="AA2" s="198">
        <f>ROUND(N(data!C297),0)</f>
        <v>0</v>
      </c>
      <c r="AB2" s="198">
        <f>ROUND(N(data!C298),0)</f>
        <v>0</v>
      </c>
      <c r="AC2" s="198">
        <f>ROUND(N(data!C299),0)</f>
        <v>0</v>
      </c>
      <c r="AD2" s="198">
        <f>ROUND(N(data!C300),0)</f>
        <v>6809167</v>
      </c>
      <c r="AE2" s="198">
        <f>ROUND(N(data!C304),0)</f>
        <v>0</v>
      </c>
      <c r="AF2" s="198">
        <f>ROUND(N(data!C305),0)</f>
        <v>0</v>
      </c>
      <c r="AG2" s="198">
        <f>ROUND(N(data!C306),0)</f>
        <v>0</v>
      </c>
      <c r="AH2" s="198">
        <f>ROUND(N(data!C307),0)</f>
        <v>0</v>
      </c>
      <c r="AI2" s="198">
        <f>ROUND(N(data!C316),0)</f>
        <v>0</v>
      </c>
      <c r="AJ2" s="198">
        <f>ROUND(N(data!C317),0)</f>
        <v>0</v>
      </c>
      <c r="AK2" s="198">
        <f>ROUND(N(data!C318),0)</f>
        <v>0</v>
      </c>
      <c r="AL2" s="198">
        <f>ROUND(N(data!C319),0)</f>
        <v>0</v>
      </c>
      <c r="AM2" s="198">
        <f>ROUND(N(data!C320),0)</f>
        <v>0</v>
      </c>
      <c r="AN2" s="198">
        <f>ROUND(N(data!C321),0)</f>
        <v>382345</v>
      </c>
      <c r="AO2" s="198">
        <f>ROUND(N(data!C322),0)</f>
        <v>0</v>
      </c>
      <c r="AP2" s="198">
        <f>ROUND(N(data!C323),0)</f>
        <v>0</v>
      </c>
      <c r="AQ2" s="198">
        <f>ROUND(N(data!C324),0)</f>
        <v>0</v>
      </c>
      <c r="AR2" s="198">
        <f>ROUND(N(data!C325),0)</f>
        <v>0</v>
      </c>
      <c r="AS2" s="198">
        <f>ROUND(N(data!C328),0)</f>
        <v>0</v>
      </c>
      <c r="AT2" s="198">
        <f>ROUND(N(data!C329),0)</f>
        <v>0</v>
      </c>
      <c r="AU2" s="198">
        <f>ROUND(N(data!C330),0)</f>
        <v>0</v>
      </c>
      <c r="AV2" s="198">
        <f>ROUND(N(data!C333),0)</f>
        <v>0</v>
      </c>
      <c r="AW2" s="198">
        <f>ROUND(N(data!C334),0)</f>
        <v>0</v>
      </c>
      <c r="AX2" s="198">
        <f>ROUND(N(data!C335),0)</f>
        <v>0</v>
      </c>
      <c r="AY2" s="198">
        <f>ROUND(N(data!C336),0)</f>
        <v>0</v>
      </c>
      <c r="AZ2" s="198">
        <f>ROUND(N(data!C337),0)</f>
        <v>0</v>
      </c>
      <c r="BA2" s="198">
        <f>ROUND(N(data!C338),0)</f>
        <v>0</v>
      </c>
      <c r="BB2" s="198">
        <f>ROUND(N(data!C339),0)</f>
        <v>0</v>
      </c>
      <c r="BC2" s="198">
        <f>ROUND(N(data!C340),0)</f>
        <v>0</v>
      </c>
      <c r="BD2" s="198">
        <f>ROUND(N(data!C341),0)</f>
        <v>0</v>
      </c>
      <c r="BE2" s="198">
        <f>ROUND(N(data!C345),0)</f>
        <v>174582042</v>
      </c>
      <c r="BF2" s="198">
        <f>ROUND(N(data!C347),0)</f>
        <v>0</v>
      </c>
      <c r="BG2" s="198">
        <f>ROUND(N(data!C348),0)</f>
        <v>0</v>
      </c>
      <c r="BH2" s="198">
        <f>ROUND(N(data!C349),0)</f>
        <v>0</v>
      </c>
      <c r="BI2" s="198">
        <f>ROUND(N(data!C350),0)</f>
        <v>0</v>
      </c>
      <c r="BJ2" s="198">
        <f>ROUND(N(data!C351),0)</f>
        <v>0</v>
      </c>
      <c r="BK2" s="198">
        <f>ROUND(N(data!CE62),2)</f>
        <v>1308.05</v>
      </c>
      <c r="BL2" s="198">
        <f>ROUND(N(data!C360),0)</f>
        <v>457617744</v>
      </c>
      <c r="BM2" s="198">
        <f>ROUND(N(data!C361),0)</f>
        <v>895764149</v>
      </c>
      <c r="BN2" s="198">
        <f>ROUND(N(data!C365),0)</f>
        <v>943060622</v>
      </c>
      <c r="BO2" s="198">
        <f>ROUND(N(data!C366),0)</f>
        <v>31883041</v>
      </c>
      <c r="BP2" s="198">
        <f>ROUND(N(data!C367),0)</f>
        <v>3037829</v>
      </c>
      <c r="BQ2" s="198">
        <f>ROUND(N(data!D383),0)</f>
        <v>9993258</v>
      </c>
      <c r="BR2" s="198">
        <f>ROUND(N(data!C372),0)</f>
        <v>721963</v>
      </c>
      <c r="BS2" s="198">
        <f>ROUND(N(data!C373),0)</f>
        <v>188</v>
      </c>
      <c r="BT2" s="198">
        <f>ROUND(N(data!C374),0)</f>
        <v>0</v>
      </c>
      <c r="BU2" s="198">
        <f>ROUND(N(data!C375),0)</f>
        <v>0</v>
      </c>
      <c r="BV2" s="198">
        <f>ROUND(N(data!C376),0)</f>
        <v>5886649</v>
      </c>
      <c r="BW2" s="198">
        <f>ROUND(N(data!C377),0)</f>
        <v>0</v>
      </c>
      <c r="BX2" s="198">
        <f>ROUND(N(data!C378),0)</f>
        <v>1168155</v>
      </c>
      <c r="BY2" s="198">
        <f>ROUND(N(data!C379),0)</f>
        <v>0</v>
      </c>
      <c r="BZ2" s="198">
        <f>ROUND(N(data!C380),0)</f>
        <v>369417</v>
      </c>
      <c r="CA2" s="198">
        <f>ROUND(N(data!C381),0)</f>
        <v>1194535</v>
      </c>
      <c r="CB2" s="198">
        <f>ROUND(N(data!C382),0)</f>
        <v>652351</v>
      </c>
      <c r="CC2" s="198">
        <f>ROUND(N(data!C384),0)</f>
        <v>0</v>
      </c>
      <c r="CD2" s="198">
        <f>ROUND(N(data!C391),0)</f>
        <v>154888609</v>
      </c>
      <c r="CE2" s="198">
        <f>ROUND(N(data!C392),0)</f>
        <v>43148281</v>
      </c>
      <c r="CF2" s="198">
        <f>ROUND(N(data!C393),0)</f>
        <v>7037040</v>
      </c>
      <c r="CG2" s="198">
        <f>ROUND(N(data!C394),0)</f>
        <v>50226051</v>
      </c>
      <c r="CH2" s="198">
        <f>ROUND(N(data!C395),0)</f>
        <v>3132916</v>
      </c>
      <c r="CI2" s="198">
        <f>ROUND(N(data!C396),0)</f>
        <v>9156063</v>
      </c>
      <c r="CJ2" s="198">
        <f>ROUND(N(data!C397),0)</f>
        <v>20542901</v>
      </c>
      <c r="CK2" s="198">
        <f>ROUND(N(data!C398),0)</f>
        <v>2305520</v>
      </c>
      <c r="CL2" s="198">
        <f>ROUND(N(data!C399),0)</f>
        <v>4671688</v>
      </c>
      <c r="CM2" s="198">
        <f>ROUND(N(data!C400),0)</f>
        <v>12489564</v>
      </c>
      <c r="CN2" s="198">
        <f>ROUND(N(data!C401),0)</f>
        <v>20779</v>
      </c>
      <c r="CO2" s="198">
        <f>ROUND(N(data!C364),0)</f>
        <v>7469609</v>
      </c>
      <c r="CP2" s="198">
        <f>ROUND(N(data!D417),0)</f>
        <v>55605346</v>
      </c>
      <c r="CQ2" s="52">
        <f>ROUND(N(data!C403),0)</f>
        <v>1303025</v>
      </c>
      <c r="CR2" s="52">
        <f>ROUND(N(data!C404),0)</f>
        <v>5985386</v>
      </c>
      <c r="CS2" s="52">
        <f>ROUND(N(data!C405),0)</f>
        <v>11823</v>
      </c>
      <c r="CT2" s="52">
        <f>ROUND(N(data!C406),0)</f>
        <v>0</v>
      </c>
      <c r="CU2" s="52">
        <f>ROUND(N(data!C407),0)</f>
        <v>692836</v>
      </c>
      <c r="CV2" s="52">
        <f>ROUND(N(data!C408),0)</f>
        <v>0</v>
      </c>
      <c r="CW2" s="52">
        <f>ROUND(N(data!C409),0)</f>
        <v>4980313</v>
      </c>
      <c r="CX2" s="52">
        <f>ROUND(N(data!C410),0)</f>
        <v>1899106</v>
      </c>
      <c r="CY2" s="52">
        <f>ROUND(N(data!C411),0)</f>
        <v>39655447</v>
      </c>
      <c r="CZ2" s="52">
        <f>ROUND(N(data!C412),0)</f>
        <v>101</v>
      </c>
      <c r="DA2" s="52">
        <f>ROUND(N(data!C413),0)</f>
        <v>63080</v>
      </c>
      <c r="DB2" s="52">
        <f>ROUND(N(data!C414),0)</f>
        <v>0</v>
      </c>
      <c r="DC2" s="52">
        <f>ROUND(N(data!C415),0)</f>
        <v>0</v>
      </c>
      <c r="DD2" s="52">
        <f>ROUND(N(data!C416),0)</f>
        <v>1014230</v>
      </c>
      <c r="DE2" s="52">
        <f>ROUND(N(data!C421),0)</f>
        <v>0</v>
      </c>
      <c r="DF2" s="198">
        <f>ROUND(N(data!D422),0)</f>
        <v>-70292</v>
      </c>
      <c r="DG2" s="198">
        <f>ROUND(N(data!C424),0)</f>
        <v>0</v>
      </c>
      <c r="DH2" s="198">
        <f>ROUND(N(data!C425),0)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73C5-1DF8-4700-AA1F-A55D3A235A4F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RIGHT(data!$C$99,3)</f>
        <v>026</v>
      </c>
      <c r="B2" s="200" t="str">
        <f>RIGHT(data!$C$98,4)</f>
        <v>2024</v>
      </c>
      <c r="C2" s="12" t="str">
        <f>data!C$57</f>
        <v>6010</v>
      </c>
      <c r="D2" s="12" t="s">
        <v>1155</v>
      </c>
      <c r="E2" s="198">
        <f>ROUND(N(data!C61), 0)</f>
        <v>2874</v>
      </c>
      <c r="F2" s="313">
        <f>ROUND(N(data!C62), 2)</f>
        <v>36.01</v>
      </c>
      <c r="G2" s="198">
        <f>ROUND(N(data!C63), 0)</f>
        <v>4824051</v>
      </c>
      <c r="H2" s="198">
        <f>ROUND(N(data!C64), 0)</f>
        <v>1452359</v>
      </c>
      <c r="I2" s="198">
        <f>ROUND(N(data!C65), 0)</f>
        <v>0</v>
      </c>
      <c r="J2" s="198">
        <f>ROUND(N(data!C66), 0)</f>
        <v>498099</v>
      </c>
      <c r="K2" s="198">
        <f>ROUND(N(data!C67), 0)</f>
        <v>0</v>
      </c>
      <c r="L2" s="198">
        <f>ROUND(N(data!C68), 0)</f>
        <v>456</v>
      </c>
      <c r="M2" s="198">
        <f>ROUND(N(data!C69), 0)</f>
        <v>181295</v>
      </c>
      <c r="N2" s="198">
        <f>ROUND(N(data!C70), 0)</f>
        <v>3495</v>
      </c>
      <c r="O2" s="198">
        <f>ROUND(N(data!C71), 0)</f>
        <v>-29356</v>
      </c>
      <c r="P2" s="198">
        <f>ROUND(N(data!C72), 0)</f>
        <v>0</v>
      </c>
      <c r="Q2" s="198">
        <f>ROUND(N(data!C73), 0)</f>
        <v>-32390</v>
      </c>
      <c r="R2" s="198">
        <f>ROUND(N(data!C74), 0)</f>
        <v>0</v>
      </c>
      <c r="S2" s="198">
        <f>ROUND(N(data!C75), 0)</f>
        <v>0</v>
      </c>
      <c r="T2" s="198">
        <f>ROUND(N(data!C76), 0)</f>
        <v>0</v>
      </c>
      <c r="U2" s="198">
        <f>ROUND(N(data!C77), 0)</f>
        <v>0</v>
      </c>
      <c r="V2" s="198">
        <f>ROUND(N(data!C78), 0)</f>
        <v>0</v>
      </c>
      <c r="W2" s="198">
        <f>ROUND(N(data!C79), 0)</f>
        <v>0</v>
      </c>
      <c r="X2" s="198">
        <f>ROUND(N(data!C80), 0)</f>
        <v>0</v>
      </c>
      <c r="Y2" s="198">
        <f>ROUND(N(data!C81), 0)</f>
        <v>0</v>
      </c>
      <c r="Z2" s="198">
        <f>ROUND(N(data!C82), 0)</f>
        <v>400</v>
      </c>
      <c r="AA2" s="198">
        <f>ROUND(N(data!C83), 0)</f>
        <v>0</v>
      </c>
      <c r="AB2" s="198">
        <f>ROUND(N(data!C84), 0)</f>
        <v>0</v>
      </c>
      <c r="AC2" s="198">
        <f>ROUND(N(data!C85), 0)</f>
        <v>2634</v>
      </c>
      <c r="AD2" s="198">
        <f>ROUND(N(data!C86), 0)</f>
        <v>500</v>
      </c>
      <c r="AE2" s="198">
        <f>ROUND(N(data!C91), 0)</f>
        <v>30971421</v>
      </c>
      <c r="AF2" s="198">
        <f>ROUND(N(data!C89), 0)</f>
        <v>30655179</v>
      </c>
      <c r="AG2" s="198">
        <f>ROUND(N(data!C92), 0)</f>
        <v>8349</v>
      </c>
      <c r="AH2" s="198">
        <f>ROUND(N(data!C93), 0)</f>
        <v>27650</v>
      </c>
      <c r="AI2" s="198">
        <f>ROUND(N(data!C94), 0)</f>
        <v>2848</v>
      </c>
      <c r="AJ2" s="198">
        <f>ROUND(N(data!C95), 0)</f>
        <v>85281</v>
      </c>
      <c r="AK2" s="313">
        <f>ROUND(N(data!C96), 2)</f>
        <v>30.55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RIGHT(data!$C$99,3)</f>
        <v>026</v>
      </c>
      <c r="B3" s="200" t="str">
        <f>RIGHT(data!$C$98,4)</f>
        <v>2024</v>
      </c>
      <c r="C3" s="12" t="str">
        <f>data!D$57</f>
        <v>6030</v>
      </c>
      <c r="D3" s="12" t="s">
        <v>1155</v>
      </c>
      <c r="E3" s="198">
        <f>ROUND(N(data!D61), 0)</f>
        <v>0</v>
      </c>
      <c r="F3" s="313">
        <f>ROUND(N(data!D62), 2)</f>
        <v>0</v>
      </c>
      <c r="G3" s="198">
        <f>ROUND(N(data!D63), 0)</f>
        <v>0</v>
      </c>
      <c r="H3" s="198">
        <f>ROUND(N(data!D64), 0)</f>
        <v>0</v>
      </c>
      <c r="I3" s="198">
        <f>ROUND(N(data!D65), 0)</f>
        <v>0</v>
      </c>
      <c r="J3" s="198">
        <f>ROUND(N(data!D66), 0)</f>
        <v>0</v>
      </c>
      <c r="K3" s="198">
        <f>ROUND(N(data!D67), 0)</f>
        <v>0</v>
      </c>
      <c r="L3" s="198">
        <f>ROUND(N(data!D68), 0)</f>
        <v>0</v>
      </c>
      <c r="M3" s="198">
        <f>ROUND(N(data!D69), 0)</f>
        <v>0</v>
      </c>
      <c r="N3" s="198">
        <f>ROUND(N(data!D70), 0)</f>
        <v>0</v>
      </c>
      <c r="O3" s="198">
        <f>ROUND(N(data!D71), 0)</f>
        <v>0</v>
      </c>
      <c r="P3" s="198">
        <f>ROUND(N(data!D72), 0)</f>
        <v>0</v>
      </c>
      <c r="Q3" s="198">
        <f>ROUND(N(data!D73), 0)</f>
        <v>0</v>
      </c>
      <c r="R3" s="198">
        <f>ROUND(N(data!D74), 0)</f>
        <v>0</v>
      </c>
      <c r="S3" s="198">
        <f>ROUND(N(data!D75), 0)</f>
        <v>0</v>
      </c>
      <c r="T3" s="198">
        <f>ROUND(N(data!D76), 0)</f>
        <v>0</v>
      </c>
      <c r="U3" s="198">
        <f>ROUND(N(data!D77), 0)</f>
        <v>0</v>
      </c>
      <c r="V3" s="198">
        <f>ROUND(N(data!D78), 0)</f>
        <v>0</v>
      </c>
      <c r="W3" s="198">
        <f>ROUND(N(data!D79), 0)</f>
        <v>0</v>
      </c>
      <c r="X3" s="198">
        <f>ROUND(N(data!D80), 0)</f>
        <v>0</v>
      </c>
      <c r="Y3" s="198">
        <f>ROUND(N(data!D81), 0)</f>
        <v>0</v>
      </c>
      <c r="Z3" s="198">
        <f>ROUND(N(data!D82), 0)</f>
        <v>0</v>
      </c>
      <c r="AA3" s="198">
        <f>ROUND(N(data!D83), 0)</f>
        <v>0</v>
      </c>
      <c r="AB3" s="198">
        <f>ROUND(N(data!D84), 0)</f>
        <v>0</v>
      </c>
      <c r="AC3" s="198">
        <f>ROUND(N(data!D85), 0)</f>
        <v>0</v>
      </c>
      <c r="AD3" s="198">
        <f>ROUND(N(data!D86), 0)</f>
        <v>0</v>
      </c>
      <c r="AE3" s="198">
        <f>ROUND(N(data!D91), 0)</f>
        <v>0</v>
      </c>
      <c r="AF3" s="198">
        <f>ROUND(N(data!D89), 0)</f>
        <v>0</v>
      </c>
      <c r="AG3" s="198">
        <f>ROUND(N(data!D92), 0)</f>
        <v>0</v>
      </c>
      <c r="AH3" s="198">
        <f>ROUND(N(data!D93), 0)</f>
        <v>0</v>
      </c>
      <c r="AI3" s="198">
        <f>ROUND(N(data!D94), 0)</f>
        <v>0</v>
      </c>
      <c r="AJ3" s="198">
        <f>ROUND(N(data!D95), 0)</f>
        <v>0</v>
      </c>
      <c r="AK3" s="313">
        <f>ROUND(N(data!D96),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RIGHT(data!$C$99,3)</f>
        <v>026</v>
      </c>
      <c r="B4" s="200" t="str">
        <f>RIGHT(data!$C$98,4)</f>
        <v>2024</v>
      </c>
      <c r="C4" s="12" t="str">
        <f>data!E$57</f>
        <v>6070</v>
      </c>
      <c r="D4" s="12" t="s">
        <v>1155</v>
      </c>
      <c r="E4" s="198">
        <f>ROUND(N(data!E61), 0)</f>
        <v>21925</v>
      </c>
      <c r="F4" s="313">
        <f>ROUND(N(data!E62), 2)</f>
        <v>185.02</v>
      </c>
      <c r="G4" s="198">
        <f>ROUND(N(data!E63), 0)</f>
        <v>17118334</v>
      </c>
      <c r="H4" s="198">
        <f>ROUND(N(data!E64), 0)</f>
        <v>5434706</v>
      </c>
      <c r="I4" s="198">
        <f>ROUND(N(data!E65), 0)</f>
        <v>0</v>
      </c>
      <c r="J4" s="198">
        <f>ROUND(N(data!E66), 0)</f>
        <v>1571293</v>
      </c>
      <c r="K4" s="198">
        <f>ROUND(N(data!E67), 0)</f>
        <v>0</v>
      </c>
      <c r="L4" s="198">
        <f>ROUND(N(data!E68), 0)</f>
        <v>17760</v>
      </c>
      <c r="M4" s="198">
        <f>ROUND(N(data!E69), 0)</f>
        <v>617021</v>
      </c>
      <c r="N4" s="198">
        <f>ROUND(N(data!E70), 0)</f>
        <v>10053</v>
      </c>
      <c r="O4" s="198">
        <f>ROUND(N(data!E71), 0)</f>
        <v>699494</v>
      </c>
      <c r="P4" s="198">
        <f>ROUND(N(data!E72), 0)</f>
        <v>0</v>
      </c>
      <c r="Q4" s="198">
        <f>ROUND(N(data!E73), 0)</f>
        <v>662730</v>
      </c>
      <c r="R4" s="198">
        <f>ROUND(N(data!E74), 0)</f>
        <v>0</v>
      </c>
      <c r="S4" s="198">
        <f>ROUND(N(data!E75), 0)</f>
        <v>0</v>
      </c>
      <c r="T4" s="198">
        <f>ROUND(N(data!E76), 0)</f>
        <v>0</v>
      </c>
      <c r="U4" s="198">
        <f>ROUND(N(data!E77), 0)</f>
        <v>0</v>
      </c>
      <c r="V4" s="198">
        <f>ROUND(N(data!E78), 0)</f>
        <v>0</v>
      </c>
      <c r="W4" s="198">
        <f>ROUND(N(data!E79), 0)</f>
        <v>0</v>
      </c>
      <c r="X4" s="198">
        <f>ROUND(N(data!E80), 0)</f>
        <v>0</v>
      </c>
      <c r="Y4" s="198">
        <f>ROUND(N(data!E81), 0)</f>
        <v>0</v>
      </c>
      <c r="Z4" s="198">
        <f>ROUND(N(data!E82), 0)</f>
        <v>0</v>
      </c>
      <c r="AA4" s="198">
        <f>ROUND(N(data!E83), 0)</f>
        <v>0</v>
      </c>
      <c r="AB4" s="198">
        <f>ROUND(N(data!E84), 0)</f>
        <v>0</v>
      </c>
      <c r="AC4" s="198">
        <f>ROUND(N(data!E85), 0)</f>
        <v>36764</v>
      </c>
      <c r="AD4" s="198">
        <f>ROUND(N(data!E86), 0)</f>
        <v>3932</v>
      </c>
      <c r="AE4" s="198">
        <f>ROUND(N(data!E91), 0)</f>
        <v>129723850</v>
      </c>
      <c r="AF4" s="198">
        <f>ROUND(N(data!E89), 0)</f>
        <v>117687959</v>
      </c>
      <c r="AG4" s="198">
        <f>ROUND(N(data!E92), 0)</f>
        <v>37196</v>
      </c>
      <c r="AH4" s="198">
        <f>ROUND(N(data!E93), 0)</f>
        <v>50363</v>
      </c>
      <c r="AI4" s="198">
        <f>ROUND(N(data!E94), 0)</f>
        <v>12688</v>
      </c>
      <c r="AJ4" s="198">
        <f>ROUND(N(data!E95), 0)</f>
        <v>275395</v>
      </c>
      <c r="AK4" s="313">
        <f>ROUND(N(data!E96), 2)</f>
        <v>98.64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RIGHT(data!$C$99,3)</f>
        <v>026</v>
      </c>
      <c r="B5" s="200" t="str">
        <f>RIGHT(data!$C$98,4)</f>
        <v>2024</v>
      </c>
      <c r="C5" s="12" t="str">
        <f>data!F$57</f>
        <v>6100</v>
      </c>
      <c r="D5" s="12" t="s">
        <v>1155</v>
      </c>
      <c r="E5" s="198">
        <f>ROUND(N(data!F61), 0)</f>
        <v>1579</v>
      </c>
      <c r="F5" s="313">
        <f>ROUND(N(data!F62), 2)</f>
        <v>27.69</v>
      </c>
      <c r="G5" s="198">
        <f>ROUND(N(data!F63), 0)</f>
        <v>3421867</v>
      </c>
      <c r="H5" s="198">
        <f>ROUND(N(data!F64), 0)</f>
        <v>1015604</v>
      </c>
      <c r="I5" s="198">
        <f>ROUND(N(data!F65), 0)</f>
        <v>2519</v>
      </c>
      <c r="J5" s="198">
        <f>ROUND(N(data!F66), 0)</f>
        <v>427344</v>
      </c>
      <c r="K5" s="198">
        <f>ROUND(N(data!F67), 0)</f>
        <v>0</v>
      </c>
      <c r="L5" s="198">
        <f>ROUND(N(data!F68), 0)</f>
        <v>102111</v>
      </c>
      <c r="M5" s="198">
        <f>ROUND(N(data!F69), 0)</f>
        <v>146681</v>
      </c>
      <c r="N5" s="198">
        <f>ROUND(N(data!F70), 0)</f>
        <v>0</v>
      </c>
      <c r="O5" s="198">
        <f>ROUND(N(data!F71), 0)</f>
        <v>46792</v>
      </c>
      <c r="P5" s="198">
        <f>ROUND(N(data!F72), 0)</f>
        <v>0</v>
      </c>
      <c r="Q5" s="198">
        <f>ROUND(N(data!F73), 0)</f>
        <v>30167</v>
      </c>
      <c r="R5" s="198">
        <f>ROUND(N(data!F74), 0)</f>
        <v>0</v>
      </c>
      <c r="S5" s="198">
        <f>ROUND(N(data!F75), 0)</f>
        <v>0</v>
      </c>
      <c r="T5" s="198">
        <f>ROUND(N(data!F76), 0)</f>
        <v>0</v>
      </c>
      <c r="U5" s="198">
        <f>ROUND(N(data!F77), 0)</f>
        <v>0</v>
      </c>
      <c r="V5" s="198">
        <f>ROUND(N(data!F78), 0)</f>
        <v>0</v>
      </c>
      <c r="W5" s="198">
        <f>ROUND(N(data!F79), 0)</f>
        <v>327</v>
      </c>
      <c r="X5" s="198">
        <f>ROUND(N(data!F80), 0)</f>
        <v>0</v>
      </c>
      <c r="Y5" s="198">
        <f>ROUND(N(data!F81), 0)</f>
        <v>0</v>
      </c>
      <c r="Z5" s="198">
        <f>ROUND(N(data!F82), 0)</f>
        <v>0</v>
      </c>
      <c r="AA5" s="198">
        <f>ROUND(N(data!F83), 0)</f>
        <v>0</v>
      </c>
      <c r="AB5" s="198">
        <f>ROUND(N(data!F84), 0)</f>
        <v>0</v>
      </c>
      <c r="AC5" s="198">
        <f>ROUND(N(data!F85), 0)</f>
        <v>16298</v>
      </c>
      <c r="AD5" s="198">
        <f>ROUND(N(data!F86), 0)</f>
        <v>15963</v>
      </c>
      <c r="AE5" s="198">
        <f>ROUND(N(data!F91), 0)</f>
        <v>23906762</v>
      </c>
      <c r="AF5" s="198">
        <f>ROUND(N(data!F89), 0)</f>
        <v>22016649</v>
      </c>
      <c r="AG5" s="198">
        <f>ROUND(N(data!F92), 0)</f>
        <v>4484</v>
      </c>
      <c r="AH5" s="198">
        <f>ROUND(N(data!F93), 0)</f>
        <v>4529</v>
      </c>
      <c r="AI5" s="198">
        <f>ROUND(N(data!F94), 0)</f>
        <v>1530</v>
      </c>
      <c r="AJ5" s="198">
        <f>ROUND(N(data!F95), 0)</f>
        <v>60124</v>
      </c>
      <c r="AK5" s="313">
        <f>ROUND(N(data!F96), 2)</f>
        <v>21.54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RIGHT(data!$C$99,3)</f>
        <v>026</v>
      </c>
      <c r="B6" s="200" t="str">
        <f>RIGHT(data!$C$98,4)</f>
        <v>2024</v>
      </c>
      <c r="C6" s="12" t="str">
        <f>data!G$57</f>
        <v>6120</v>
      </c>
      <c r="D6" s="12" t="s">
        <v>1155</v>
      </c>
      <c r="E6" s="198">
        <f>ROUND(N(data!G61), 0)</f>
        <v>0</v>
      </c>
      <c r="F6" s="313">
        <f>ROUND(N(data!G62), 2)</f>
        <v>0</v>
      </c>
      <c r="G6" s="198">
        <f>ROUND(N(data!G63), 0)</f>
        <v>0</v>
      </c>
      <c r="H6" s="198">
        <f>ROUND(N(data!G64), 0)</f>
        <v>0</v>
      </c>
      <c r="I6" s="198">
        <f>ROUND(N(data!G65), 0)</f>
        <v>0</v>
      </c>
      <c r="J6" s="198">
        <f>ROUND(N(data!G66), 0)</f>
        <v>0</v>
      </c>
      <c r="K6" s="198">
        <f>ROUND(N(data!G67), 0)</f>
        <v>0</v>
      </c>
      <c r="L6" s="198">
        <f>ROUND(N(data!G68), 0)</f>
        <v>0</v>
      </c>
      <c r="M6" s="198">
        <f>ROUND(N(data!G69), 0)</f>
        <v>0</v>
      </c>
      <c r="N6" s="198">
        <f>ROUND(N(data!G70), 0)</f>
        <v>0</v>
      </c>
      <c r="O6" s="198">
        <f>ROUND(N(data!G71), 0)</f>
        <v>0</v>
      </c>
      <c r="P6" s="198">
        <f>ROUND(N(data!G72), 0)</f>
        <v>0</v>
      </c>
      <c r="Q6" s="198">
        <f>ROUND(N(data!G73), 0)</f>
        <v>0</v>
      </c>
      <c r="R6" s="198">
        <f>ROUND(N(data!G74), 0)</f>
        <v>0</v>
      </c>
      <c r="S6" s="198">
        <f>ROUND(N(data!G75), 0)</f>
        <v>0</v>
      </c>
      <c r="T6" s="198">
        <f>ROUND(N(data!G76), 0)</f>
        <v>0</v>
      </c>
      <c r="U6" s="198">
        <f>ROUND(N(data!G77), 0)</f>
        <v>0</v>
      </c>
      <c r="V6" s="198">
        <f>ROUND(N(data!G78), 0)</f>
        <v>0</v>
      </c>
      <c r="W6" s="198">
        <f>ROUND(N(data!G79), 0)</f>
        <v>0</v>
      </c>
      <c r="X6" s="198">
        <f>ROUND(N(data!G80), 0)</f>
        <v>0</v>
      </c>
      <c r="Y6" s="198">
        <f>ROUND(N(data!G81), 0)</f>
        <v>0</v>
      </c>
      <c r="Z6" s="198">
        <f>ROUND(N(data!G82), 0)</f>
        <v>0</v>
      </c>
      <c r="AA6" s="198">
        <f>ROUND(N(data!G83), 0)</f>
        <v>0</v>
      </c>
      <c r="AB6" s="198">
        <f>ROUND(N(data!G84), 0)</f>
        <v>0</v>
      </c>
      <c r="AC6" s="198">
        <f>ROUND(N(data!G85), 0)</f>
        <v>0</v>
      </c>
      <c r="AD6" s="198">
        <f>ROUND(N(data!G86), 0)</f>
        <v>0</v>
      </c>
      <c r="AE6" s="198">
        <f>ROUND(N(data!G91), 0)</f>
        <v>0</v>
      </c>
      <c r="AF6" s="198">
        <f>ROUND(N(data!G89), 0)</f>
        <v>0</v>
      </c>
      <c r="AG6" s="198">
        <f>ROUND(N(data!G92), 0)</f>
        <v>0</v>
      </c>
      <c r="AH6" s="198">
        <f>ROUND(N(data!G93), 0)</f>
        <v>0</v>
      </c>
      <c r="AI6" s="198">
        <f>ROUND(N(data!G94), 0)</f>
        <v>0</v>
      </c>
      <c r="AJ6" s="198">
        <f>ROUND(N(data!G95), 0)</f>
        <v>0</v>
      </c>
      <c r="AK6" s="313">
        <f>ROUND(N(data!G96),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RIGHT(data!$C$99,3)</f>
        <v>026</v>
      </c>
      <c r="B7" s="200" t="str">
        <f>RIGHT(data!$C$98,4)</f>
        <v>2024</v>
      </c>
      <c r="C7" s="12" t="str">
        <f>data!H$57</f>
        <v>6140</v>
      </c>
      <c r="D7" s="12" t="s">
        <v>1155</v>
      </c>
      <c r="E7" s="198">
        <f>ROUND(N(data!H61), 0)</f>
        <v>4909</v>
      </c>
      <c r="F7" s="313">
        <f>ROUND(N(data!H62), 2)</f>
        <v>36.6</v>
      </c>
      <c r="G7" s="198">
        <f>ROUND(N(data!H63), 0)</f>
        <v>3565224</v>
      </c>
      <c r="H7" s="198">
        <f>ROUND(N(data!H64), 0)</f>
        <v>1152278</v>
      </c>
      <c r="I7" s="198">
        <f>ROUND(N(data!H65), 0)</f>
        <v>0</v>
      </c>
      <c r="J7" s="198">
        <f>ROUND(N(data!H66), 0)</f>
        <v>79928</v>
      </c>
      <c r="K7" s="198">
        <f>ROUND(N(data!H67), 0)</f>
        <v>0</v>
      </c>
      <c r="L7" s="198">
        <f>ROUND(N(data!H68), 0)</f>
        <v>4681</v>
      </c>
      <c r="M7" s="198">
        <f>ROUND(N(data!H69), 0)</f>
        <v>10705</v>
      </c>
      <c r="N7" s="198">
        <f>ROUND(N(data!H70), 0)</f>
        <v>0</v>
      </c>
      <c r="O7" s="198">
        <f>ROUND(N(data!H71), 0)</f>
        <v>8061</v>
      </c>
      <c r="P7" s="198">
        <f>ROUND(N(data!H72), 0)</f>
        <v>0</v>
      </c>
      <c r="Q7" s="198">
        <f>ROUND(N(data!H73), 0)</f>
        <v>628</v>
      </c>
      <c r="R7" s="198">
        <f>ROUND(N(data!H74), 0)</f>
        <v>0</v>
      </c>
      <c r="S7" s="198">
        <f>ROUND(N(data!H75), 0)</f>
        <v>0</v>
      </c>
      <c r="T7" s="198">
        <f>ROUND(N(data!H76), 0)</f>
        <v>0</v>
      </c>
      <c r="U7" s="198">
        <f>ROUND(N(data!H77), 0)</f>
        <v>0</v>
      </c>
      <c r="V7" s="198">
        <f>ROUND(N(data!H78), 0)</f>
        <v>0</v>
      </c>
      <c r="W7" s="198">
        <f>ROUND(N(data!H79), 0)</f>
        <v>0</v>
      </c>
      <c r="X7" s="198">
        <f>ROUND(N(data!H80), 0)</f>
        <v>0</v>
      </c>
      <c r="Y7" s="198">
        <f>ROUND(N(data!H81), 0)</f>
        <v>0</v>
      </c>
      <c r="Z7" s="198">
        <f>ROUND(N(data!H82), 0)</f>
        <v>0</v>
      </c>
      <c r="AA7" s="198">
        <f>ROUND(N(data!H83), 0)</f>
        <v>0</v>
      </c>
      <c r="AB7" s="198">
        <f>ROUND(N(data!H84), 0)</f>
        <v>0</v>
      </c>
      <c r="AC7" s="198">
        <f>ROUND(N(data!H85), 0)</f>
        <v>7433</v>
      </c>
      <c r="AD7" s="198">
        <f>ROUND(N(data!H86), 0)</f>
        <v>0</v>
      </c>
      <c r="AE7" s="198">
        <f>ROUND(N(data!H91), 0)</f>
        <v>23633033</v>
      </c>
      <c r="AF7" s="198">
        <f>ROUND(N(data!H89), 0)</f>
        <v>23633033</v>
      </c>
      <c r="AG7" s="198">
        <f>ROUND(N(data!H92), 0)</f>
        <v>0</v>
      </c>
      <c r="AH7" s="198">
        <f>ROUND(N(data!H93), 0)</f>
        <v>20562</v>
      </c>
      <c r="AI7" s="198">
        <f>ROUND(N(data!H94), 0)</f>
        <v>0</v>
      </c>
      <c r="AJ7" s="198">
        <f>ROUND(N(data!H95), 0)</f>
        <v>41894</v>
      </c>
      <c r="AK7" s="313">
        <f>ROUND(N(data!H96), 2)</f>
        <v>15.01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RIGHT(data!$C$99,3)</f>
        <v>026</v>
      </c>
      <c r="B8" s="200" t="str">
        <f>RIGHT(data!$C$98,4)</f>
        <v>2024</v>
      </c>
      <c r="C8" s="12" t="str">
        <f>data!I$57</f>
        <v>6150</v>
      </c>
      <c r="D8" s="12" t="s">
        <v>1155</v>
      </c>
      <c r="E8" s="198">
        <f>ROUND(N(data!I61), 0)</f>
        <v>0</v>
      </c>
      <c r="F8" s="313">
        <f>ROUND(N(data!I62), 2)</f>
        <v>0</v>
      </c>
      <c r="G8" s="198">
        <f>ROUND(N(data!I63), 0)</f>
        <v>0</v>
      </c>
      <c r="H8" s="198">
        <f>ROUND(N(data!I64), 0)</f>
        <v>0</v>
      </c>
      <c r="I8" s="198">
        <f>ROUND(N(data!I65), 0)</f>
        <v>0</v>
      </c>
      <c r="J8" s="198">
        <f>ROUND(N(data!I66), 0)</f>
        <v>0</v>
      </c>
      <c r="K8" s="198">
        <f>ROUND(N(data!I67), 0)</f>
        <v>0</v>
      </c>
      <c r="L8" s="198">
        <f>ROUND(N(data!I68), 0)</f>
        <v>0</v>
      </c>
      <c r="M8" s="198">
        <f>ROUND(N(data!I69), 0)</f>
        <v>0</v>
      </c>
      <c r="N8" s="198">
        <f>ROUND(N(data!I70), 0)</f>
        <v>0</v>
      </c>
      <c r="O8" s="198">
        <f>ROUND(N(data!I71), 0)</f>
        <v>0</v>
      </c>
      <c r="P8" s="198">
        <f>ROUND(N(data!I72), 0)</f>
        <v>0</v>
      </c>
      <c r="Q8" s="198">
        <f>ROUND(N(data!I73), 0)</f>
        <v>0</v>
      </c>
      <c r="R8" s="198">
        <f>ROUND(N(data!I74), 0)</f>
        <v>0</v>
      </c>
      <c r="S8" s="198">
        <f>ROUND(N(data!I75), 0)</f>
        <v>0</v>
      </c>
      <c r="T8" s="198">
        <f>ROUND(N(data!I76), 0)</f>
        <v>0</v>
      </c>
      <c r="U8" s="198">
        <f>ROUND(N(data!I77), 0)</f>
        <v>0</v>
      </c>
      <c r="V8" s="198">
        <f>ROUND(N(data!I78), 0)</f>
        <v>0</v>
      </c>
      <c r="W8" s="198">
        <f>ROUND(N(data!I79), 0)</f>
        <v>0</v>
      </c>
      <c r="X8" s="198">
        <f>ROUND(N(data!I80), 0)</f>
        <v>0</v>
      </c>
      <c r="Y8" s="198">
        <f>ROUND(N(data!I81), 0)</f>
        <v>0</v>
      </c>
      <c r="Z8" s="198">
        <f>ROUND(N(data!I82), 0)</f>
        <v>0</v>
      </c>
      <c r="AA8" s="198">
        <f>ROUND(N(data!I83), 0)</f>
        <v>0</v>
      </c>
      <c r="AB8" s="198">
        <f>ROUND(N(data!I84), 0)</f>
        <v>0</v>
      </c>
      <c r="AC8" s="198">
        <f>ROUND(N(data!I85), 0)</f>
        <v>0</v>
      </c>
      <c r="AD8" s="198">
        <f>ROUND(N(data!I86), 0)</f>
        <v>0</v>
      </c>
      <c r="AE8" s="198">
        <f>ROUND(N(data!I91), 0)</f>
        <v>0</v>
      </c>
      <c r="AF8" s="198">
        <f>ROUND(N(data!I89), 0)</f>
        <v>0</v>
      </c>
      <c r="AG8" s="198">
        <f>ROUND(N(data!I92), 0)</f>
        <v>0</v>
      </c>
      <c r="AH8" s="198">
        <f>ROUND(N(data!I93), 0)</f>
        <v>0</v>
      </c>
      <c r="AI8" s="198">
        <f>ROUND(N(data!I94), 0)</f>
        <v>0</v>
      </c>
      <c r="AJ8" s="198">
        <f>ROUND(N(data!I95), 0)</f>
        <v>0</v>
      </c>
      <c r="AK8" s="313">
        <f>ROUND(N(data!I96),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RIGHT(data!$C$99,3)</f>
        <v>026</v>
      </c>
      <c r="B9" s="200" t="str">
        <f>RIGHT(data!$C$98,4)</f>
        <v>2024</v>
      </c>
      <c r="C9" s="12" t="str">
        <f>data!J$57</f>
        <v>6170</v>
      </c>
      <c r="D9" s="12" t="s">
        <v>1155</v>
      </c>
      <c r="E9" s="198">
        <f>ROUND(N(data!J61), 0)</f>
        <v>1279</v>
      </c>
      <c r="F9" s="313">
        <f>ROUND(N(data!J62), 2)</f>
        <v>5.55</v>
      </c>
      <c r="G9" s="198">
        <f>ROUND(N(data!J63), 0)</f>
        <v>686017</v>
      </c>
      <c r="H9" s="198">
        <f>ROUND(N(data!J64), 0)</f>
        <v>203608</v>
      </c>
      <c r="I9" s="198">
        <f>ROUND(N(data!J65), 0)</f>
        <v>505</v>
      </c>
      <c r="J9" s="198">
        <f>ROUND(N(data!J66), 0)</f>
        <v>85674</v>
      </c>
      <c r="K9" s="198">
        <f>ROUND(N(data!J67), 0)</f>
        <v>0</v>
      </c>
      <c r="L9" s="198">
        <f>ROUND(N(data!J68), 0)</f>
        <v>0</v>
      </c>
      <c r="M9" s="198">
        <f>ROUND(N(data!J69), 0)</f>
        <v>17926</v>
      </c>
      <c r="N9" s="198">
        <f>ROUND(N(data!J70), 0)</f>
        <v>0</v>
      </c>
      <c r="O9" s="198">
        <f>ROUND(N(data!J71), 0)</f>
        <v>0</v>
      </c>
      <c r="P9" s="198">
        <f>ROUND(N(data!J72), 0)</f>
        <v>0</v>
      </c>
      <c r="Q9" s="198">
        <f>ROUND(N(data!J73), 0)</f>
        <v>0</v>
      </c>
      <c r="R9" s="198">
        <f>ROUND(N(data!J74), 0)</f>
        <v>0</v>
      </c>
      <c r="S9" s="198">
        <f>ROUND(N(data!J75), 0)</f>
        <v>0</v>
      </c>
      <c r="T9" s="198">
        <f>ROUND(N(data!J76), 0)</f>
        <v>0</v>
      </c>
      <c r="U9" s="198">
        <f>ROUND(N(data!J77), 0)</f>
        <v>0</v>
      </c>
      <c r="V9" s="198">
        <f>ROUND(N(data!J78), 0)</f>
        <v>0</v>
      </c>
      <c r="W9" s="198">
        <f>ROUND(N(data!J79), 0)</f>
        <v>0</v>
      </c>
      <c r="X9" s="198">
        <f>ROUND(N(data!J80), 0)</f>
        <v>0</v>
      </c>
      <c r="Y9" s="198">
        <f>ROUND(N(data!J81), 0)</f>
        <v>0</v>
      </c>
      <c r="Z9" s="198">
        <f>ROUND(N(data!J82), 0)</f>
        <v>0</v>
      </c>
      <c r="AA9" s="198">
        <f>ROUND(N(data!J83), 0)</f>
        <v>0</v>
      </c>
      <c r="AB9" s="198">
        <f>ROUND(N(data!J84), 0)</f>
        <v>0</v>
      </c>
      <c r="AC9" s="198">
        <f>ROUND(N(data!J85), 0)</f>
        <v>0</v>
      </c>
      <c r="AD9" s="198">
        <f>ROUND(N(data!J86), 0)</f>
        <v>0</v>
      </c>
      <c r="AE9" s="198">
        <f>ROUND(N(data!J91), 0)</f>
        <v>4792832</v>
      </c>
      <c r="AF9" s="198">
        <f>ROUND(N(data!J89), 0)</f>
        <v>4413902</v>
      </c>
      <c r="AG9" s="198">
        <f>ROUND(N(data!J92), 0)</f>
        <v>0</v>
      </c>
      <c r="AH9" s="198">
        <f>ROUND(N(data!J93), 0)</f>
        <v>0</v>
      </c>
      <c r="AI9" s="198">
        <f>ROUND(N(data!J94), 0)</f>
        <v>0</v>
      </c>
      <c r="AJ9" s="198">
        <f>ROUND(N(data!J95), 0)</f>
        <v>12054</v>
      </c>
      <c r="AK9" s="313">
        <f>ROUND(N(data!J96), 2)</f>
        <v>4.32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RIGHT(data!$C$99,3)</f>
        <v>026</v>
      </c>
      <c r="B10" s="200" t="str">
        <f>RIGHT(data!$C$98,4)</f>
        <v>2024</v>
      </c>
      <c r="C10" s="12" t="str">
        <f>data!K$57</f>
        <v>6200</v>
      </c>
      <c r="D10" s="12" t="s">
        <v>1155</v>
      </c>
      <c r="E10" s="198">
        <f>ROUND(N(data!K61), 0)</f>
        <v>0</v>
      </c>
      <c r="F10" s="313">
        <f>ROUND(N(data!K62), 2)</f>
        <v>0</v>
      </c>
      <c r="G10" s="198">
        <f>ROUND(N(data!K63), 0)</f>
        <v>0</v>
      </c>
      <c r="H10" s="198">
        <f>ROUND(N(data!K64), 0)</f>
        <v>0</v>
      </c>
      <c r="I10" s="198">
        <f>ROUND(N(data!K65), 0)</f>
        <v>0</v>
      </c>
      <c r="J10" s="198">
        <f>ROUND(N(data!K66), 0)</f>
        <v>0</v>
      </c>
      <c r="K10" s="198">
        <f>ROUND(N(data!K67), 0)</f>
        <v>0</v>
      </c>
      <c r="L10" s="198">
        <f>ROUND(N(data!K68), 0)</f>
        <v>0</v>
      </c>
      <c r="M10" s="198">
        <f>ROUND(N(data!K69), 0)</f>
        <v>0</v>
      </c>
      <c r="N10" s="198">
        <f>ROUND(N(data!K70), 0)</f>
        <v>0</v>
      </c>
      <c r="O10" s="198">
        <f>ROUND(N(data!K71), 0)</f>
        <v>0</v>
      </c>
      <c r="P10" s="198">
        <f>ROUND(N(data!K72), 0)</f>
        <v>0</v>
      </c>
      <c r="Q10" s="198">
        <f>ROUND(N(data!K73), 0)</f>
        <v>0</v>
      </c>
      <c r="R10" s="198">
        <f>ROUND(N(data!K74), 0)</f>
        <v>0</v>
      </c>
      <c r="S10" s="198">
        <f>ROUND(N(data!K75), 0)</f>
        <v>0</v>
      </c>
      <c r="T10" s="198">
        <f>ROUND(N(data!K76), 0)</f>
        <v>0</v>
      </c>
      <c r="U10" s="198">
        <f>ROUND(N(data!K77), 0)</f>
        <v>0</v>
      </c>
      <c r="V10" s="198">
        <f>ROUND(N(data!K78), 0)</f>
        <v>0</v>
      </c>
      <c r="W10" s="198">
        <f>ROUND(N(data!K79), 0)</f>
        <v>0</v>
      </c>
      <c r="X10" s="198">
        <f>ROUND(N(data!K80), 0)</f>
        <v>0</v>
      </c>
      <c r="Y10" s="198">
        <f>ROUND(N(data!K81), 0)</f>
        <v>0</v>
      </c>
      <c r="Z10" s="198">
        <f>ROUND(N(data!K82), 0)</f>
        <v>0</v>
      </c>
      <c r="AA10" s="198">
        <f>ROUND(N(data!K83), 0)</f>
        <v>0</v>
      </c>
      <c r="AB10" s="198">
        <f>ROUND(N(data!K84), 0)</f>
        <v>0</v>
      </c>
      <c r="AC10" s="198">
        <f>ROUND(N(data!K85), 0)</f>
        <v>0</v>
      </c>
      <c r="AD10" s="198">
        <f>ROUND(N(data!K86), 0)</f>
        <v>0</v>
      </c>
      <c r="AE10" s="198">
        <f>ROUND(N(data!K91), 0)</f>
        <v>0</v>
      </c>
      <c r="AF10" s="198">
        <f>ROUND(N(data!K89), 0)</f>
        <v>0</v>
      </c>
      <c r="AG10" s="198">
        <f>ROUND(N(data!K92), 0)</f>
        <v>0</v>
      </c>
      <c r="AH10" s="198">
        <f>ROUND(N(data!K93), 0)</f>
        <v>0</v>
      </c>
      <c r="AI10" s="198">
        <f>ROUND(N(data!K94), 0)</f>
        <v>0</v>
      </c>
      <c r="AJ10" s="198">
        <f>ROUND(N(data!K95), 0)</f>
        <v>0</v>
      </c>
      <c r="AK10" s="313">
        <f>ROUND(N(data!K96),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RIGHT(data!$C$99,3)</f>
        <v>026</v>
      </c>
      <c r="B11" s="200" t="str">
        <f>RIGHT(data!$C$98,4)</f>
        <v>2024</v>
      </c>
      <c r="C11" s="12" t="str">
        <f>data!L$57</f>
        <v>6210</v>
      </c>
      <c r="D11" s="12" t="s">
        <v>1155</v>
      </c>
      <c r="E11" s="198">
        <f>ROUND(N(data!L61), 0)</f>
        <v>0</v>
      </c>
      <c r="F11" s="313">
        <f>ROUND(N(data!L62), 2)</f>
        <v>0</v>
      </c>
      <c r="G11" s="198">
        <f>ROUND(N(data!L63), 0)</f>
        <v>0</v>
      </c>
      <c r="H11" s="198">
        <f>ROUND(N(data!L64), 0)</f>
        <v>0</v>
      </c>
      <c r="I11" s="198">
        <f>ROUND(N(data!L65), 0)</f>
        <v>0</v>
      </c>
      <c r="J11" s="198">
        <f>ROUND(N(data!L66), 0)</f>
        <v>0</v>
      </c>
      <c r="K11" s="198">
        <f>ROUND(N(data!L67), 0)</f>
        <v>0</v>
      </c>
      <c r="L11" s="198">
        <f>ROUND(N(data!L68), 0)</f>
        <v>0</v>
      </c>
      <c r="M11" s="198">
        <f>ROUND(N(data!L69), 0)</f>
        <v>0</v>
      </c>
      <c r="N11" s="198">
        <f>ROUND(N(data!L70), 0)</f>
        <v>0</v>
      </c>
      <c r="O11" s="198">
        <f>ROUND(N(data!L71), 0)</f>
        <v>0</v>
      </c>
      <c r="P11" s="198">
        <f>ROUND(N(data!L72), 0)</f>
        <v>0</v>
      </c>
      <c r="Q11" s="198">
        <f>ROUND(N(data!L73), 0)</f>
        <v>0</v>
      </c>
      <c r="R11" s="198">
        <f>ROUND(N(data!L74), 0)</f>
        <v>0</v>
      </c>
      <c r="S11" s="198">
        <f>ROUND(N(data!L75), 0)</f>
        <v>0</v>
      </c>
      <c r="T11" s="198">
        <f>ROUND(N(data!L76), 0)</f>
        <v>0</v>
      </c>
      <c r="U11" s="198">
        <f>ROUND(N(data!L77), 0)</f>
        <v>0</v>
      </c>
      <c r="V11" s="198">
        <f>ROUND(N(data!L78), 0)</f>
        <v>0</v>
      </c>
      <c r="W11" s="198">
        <f>ROUND(N(data!L79), 0)</f>
        <v>0</v>
      </c>
      <c r="X11" s="198">
        <f>ROUND(N(data!L80), 0)</f>
        <v>0</v>
      </c>
      <c r="Y11" s="198">
        <f>ROUND(N(data!L81), 0)</f>
        <v>0</v>
      </c>
      <c r="Z11" s="198">
        <f>ROUND(N(data!L82), 0)</f>
        <v>0</v>
      </c>
      <c r="AA11" s="198">
        <f>ROUND(N(data!L83), 0)</f>
        <v>0</v>
      </c>
      <c r="AB11" s="198">
        <f>ROUND(N(data!L84), 0)</f>
        <v>0</v>
      </c>
      <c r="AC11" s="198">
        <f>ROUND(N(data!L85), 0)</f>
        <v>0</v>
      </c>
      <c r="AD11" s="198">
        <f>ROUND(N(data!L86), 0)</f>
        <v>0</v>
      </c>
      <c r="AE11" s="198">
        <f>ROUND(N(data!L91), 0)</f>
        <v>0</v>
      </c>
      <c r="AF11" s="198">
        <f>ROUND(N(data!L89), 0)</f>
        <v>0</v>
      </c>
      <c r="AG11" s="198">
        <f>ROUND(N(data!L92), 0)</f>
        <v>0</v>
      </c>
      <c r="AH11" s="198">
        <f>ROUND(N(data!L93), 0)</f>
        <v>0</v>
      </c>
      <c r="AI11" s="198">
        <f>ROUND(N(data!L94), 0)</f>
        <v>0</v>
      </c>
      <c r="AJ11" s="198">
        <f>ROUND(N(data!L95), 0)</f>
        <v>0</v>
      </c>
      <c r="AK11" s="313">
        <f>ROUND(N(data!L96),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RIGHT(data!$C$99,3)</f>
        <v>026</v>
      </c>
      <c r="B12" s="200" t="str">
        <f>RIGHT(data!$C$98,4)</f>
        <v>2024</v>
      </c>
      <c r="C12" s="12" t="str">
        <f>data!M$57</f>
        <v>6330</v>
      </c>
      <c r="D12" s="12" t="s">
        <v>1155</v>
      </c>
      <c r="E12" s="198">
        <f>ROUND(N(data!M61), 0)</f>
        <v>0</v>
      </c>
      <c r="F12" s="313">
        <f>ROUND(N(data!M62), 2)</f>
        <v>0</v>
      </c>
      <c r="G12" s="198">
        <f>ROUND(N(data!M63), 0)</f>
        <v>0</v>
      </c>
      <c r="H12" s="198">
        <f>ROUND(N(data!M64), 0)</f>
        <v>0</v>
      </c>
      <c r="I12" s="198">
        <f>ROUND(N(data!M65), 0)</f>
        <v>0</v>
      </c>
      <c r="J12" s="198">
        <f>ROUND(N(data!M66), 0)</f>
        <v>0</v>
      </c>
      <c r="K12" s="198">
        <f>ROUND(N(data!M67), 0)</f>
        <v>0</v>
      </c>
      <c r="L12" s="198">
        <f>ROUND(N(data!M68), 0)</f>
        <v>0</v>
      </c>
      <c r="M12" s="198">
        <f>ROUND(N(data!M69), 0)</f>
        <v>0</v>
      </c>
      <c r="N12" s="198">
        <f>ROUND(N(data!M70), 0)</f>
        <v>0</v>
      </c>
      <c r="O12" s="198">
        <f>ROUND(N(data!M71), 0)</f>
        <v>0</v>
      </c>
      <c r="P12" s="198">
        <f>ROUND(N(data!M72), 0)</f>
        <v>0</v>
      </c>
      <c r="Q12" s="198">
        <f>ROUND(N(data!M73), 0)</f>
        <v>0</v>
      </c>
      <c r="R12" s="198">
        <f>ROUND(N(data!M74), 0)</f>
        <v>0</v>
      </c>
      <c r="S12" s="198">
        <f>ROUND(N(data!M75), 0)</f>
        <v>0</v>
      </c>
      <c r="T12" s="198">
        <f>ROUND(N(data!M76), 0)</f>
        <v>0</v>
      </c>
      <c r="U12" s="198">
        <f>ROUND(N(data!M77), 0)</f>
        <v>0</v>
      </c>
      <c r="V12" s="198">
        <f>ROUND(N(data!M78), 0)</f>
        <v>0</v>
      </c>
      <c r="W12" s="198">
        <f>ROUND(N(data!M79), 0)</f>
        <v>0</v>
      </c>
      <c r="X12" s="198">
        <f>ROUND(N(data!M80), 0)</f>
        <v>0</v>
      </c>
      <c r="Y12" s="198">
        <f>ROUND(N(data!M81), 0)</f>
        <v>0</v>
      </c>
      <c r="Z12" s="198">
        <f>ROUND(N(data!M82), 0)</f>
        <v>0</v>
      </c>
      <c r="AA12" s="198">
        <f>ROUND(N(data!M83), 0)</f>
        <v>0</v>
      </c>
      <c r="AB12" s="198">
        <f>ROUND(N(data!M84), 0)</f>
        <v>0</v>
      </c>
      <c r="AC12" s="198">
        <f>ROUND(N(data!M85), 0)</f>
        <v>0</v>
      </c>
      <c r="AD12" s="198">
        <f>ROUND(N(data!M86), 0)</f>
        <v>0</v>
      </c>
      <c r="AE12" s="198">
        <f>ROUND(N(data!M91), 0)</f>
        <v>0</v>
      </c>
      <c r="AF12" s="198">
        <f>ROUND(N(data!M89), 0)</f>
        <v>0</v>
      </c>
      <c r="AG12" s="198">
        <f>ROUND(N(data!M92), 0)</f>
        <v>0</v>
      </c>
      <c r="AH12" s="198">
        <f>ROUND(N(data!M93), 0)</f>
        <v>0</v>
      </c>
      <c r="AI12" s="198">
        <f>ROUND(N(data!M94), 0)</f>
        <v>0</v>
      </c>
      <c r="AJ12" s="198">
        <f>ROUND(N(data!M95), 0)</f>
        <v>0</v>
      </c>
      <c r="AK12" s="313">
        <f>ROUND(N(data!M96),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RIGHT(data!$C$99,3)</f>
        <v>026</v>
      </c>
      <c r="B13" s="200" t="str">
        <f>RIGHT(data!$C$98,4)</f>
        <v>2024</v>
      </c>
      <c r="C13" s="12" t="str">
        <f>data!N$57</f>
        <v>6400</v>
      </c>
      <c r="D13" s="12" t="s">
        <v>1155</v>
      </c>
      <c r="E13" s="198">
        <f>ROUND(N(data!N61), 0)</f>
        <v>19068</v>
      </c>
      <c r="F13" s="313">
        <f>ROUND(N(data!N62), 2)</f>
        <v>14.41</v>
      </c>
      <c r="G13" s="198">
        <f>ROUND(N(data!N63), 0)</f>
        <v>5557949</v>
      </c>
      <c r="H13" s="198">
        <f>ROUND(N(data!N64), 0)</f>
        <v>871145</v>
      </c>
      <c r="I13" s="198">
        <f>ROUND(N(data!N65), 0)</f>
        <v>0</v>
      </c>
      <c r="J13" s="198">
        <f>ROUND(N(data!N66), 0)</f>
        <v>2149</v>
      </c>
      <c r="K13" s="198">
        <f>ROUND(N(data!N67), 0)</f>
        <v>0</v>
      </c>
      <c r="L13" s="198">
        <f>ROUND(N(data!N68), 0)</f>
        <v>557</v>
      </c>
      <c r="M13" s="198">
        <f>ROUND(N(data!N69), 0)</f>
        <v>0</v>
      </c>
      <c r="N13" s="198">
        <f>ROUND(N(data!N70), 0)</f>
        <v>0</v>
      </c>
      <c r="O13" s="198">
        <f>ROUND(N(data!N71), 0)</f>
        <v>1036117</v>
      </c>
      <c r="P13" s="198">
        <f>ROUND(N(data!N72), 0)</f>
        <v>0</v>
      </c>
      <c r="Q13" s="198">
        <f>ROUND(N(data!N73), 0)</f>
        <v>443639</v>
      </c>
      <c r="R13" s="198">
        <f>ROUND(N(data!N74), 0)</f>
        <v>0</v>
      </c>
      <c r="S13" s="198">
        <f>ROUND(N(data!N75), 0)</f>
        <v>103727</v>
      </c>
      <c r="T13" s="198">
        <f>ROUND(N(data!N76), 0)</f>
        <v>2154</v>
      </c>
      <c r="U13" s="198">
        <f>ROUND(N(data!N77), 0)</f>
        <v>0</v>
      </c>
      <c r="V13" s="198">
        <f>ROUND(N(data!N78), 0)</f>
        <v>0</v>
      </c>
      <c r="W13" s="198">
        <f>ROUND(N(data!N79), 0)</f>
        <v>0</v>
      </c>
      <c r="X13" s="198">
        <f>ROUND(N(data!N80), 0)</f>
        <v>446672</v>
      </c>
      <c r="Y13" s="198">
        <f>ROUND(N(data!N81), 0)</f>
        <v>0</v>
      </c>
      <c r="Z13" s="198">
        <f>ROUND(N(data!N82), 0)</f>
        <v>0</v>
      </c>
      <c r="AA13" s="198">
        <f>ROUND(N(data!N83), 0)</f>
        <v>0</v>
      </c>
      <c r="AB13" s="198">
        <f>ROUND(N(data!N84), 0)</f>
        <v>0</v>
      </c>
      <c r="AC13" s="198">
        <f>ROUND(N(data!N85), 0)</f>
        <v>39924</v>
      </c>
      <c r="AD13" s="198">
        <f>ROUND(N(data!N86), 0)</f>
        <v>0</v>
      </c>
      <c r="AE13" s="198">
        <f>ROUND(N(data!N91), 0)</f>
        <v>7302583</v>
      </c>
      <c r="AF13" s="198">
        <f>ROUND(N(data!N89), 0)</f>
        <v>0</v>
      </c>
      <c r="AG13" s="198">
        <f>ROUND(N(data!N92), 0)</f>
        <v>0</v>
      </c>
      <c r="AH13" s="198">
        <f>ROUND(N(data!N93), 0)</f>
        <v>0</v>
      </c>
      <c r="AI13" s="198">
        <f>ROUND(N(data!N94), 0)</f>
        <v>0</v>
      </c>
      <c r="AJ13" s="198">
        <f>ROUND(N(data!N95), 0)</f>
        <v>0</v>
      </c>
      <c r="AK13" s="313">
        <f>ROUND(N(data!N96),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RIGHT(data!$C$99,3)</f>
        <v>026</v>
      </c>
      <c r="B14" s="200" t="str">
        <f>RIGHT(data!$C$98,4)</f>
        <v>2024</v>
      </c>
      <c r="C14" s="12" t="str">
        <f>data!O$57</f>
        <v>7010</v>
      </c>
      <c r="D14" s="12" t="s">
        <v>1155</v>
      </c>
      <c r="E14" s="198">
        <f>ROUND(N(data!O61), 0)</f>
        <v>762</v>
      </c>
      <c r="F14" s="313">
        <f>ROUND(N(data!O62), 2)</f>
        <v>0</v>
      </c>
      <c r="G14" s="198">
        <f>ROUND(N(data!O63), 0)</f>
        <v>0</v>
      </c>
      <c r="H14" s="198">
        <f>ROUND(N(data!O64), 0)</f>
        <v>0</v>
      </c>
      <c r="I14" s="198">
        <f>ROUND(N(data!O65), 0)</f>
        <v>0</v>
      </c>
      <c r="J14" s="198">
        <f>ROUND(N(data!O66), 0)</f>
        <v>0</v>
      </c>
      <c r="K14" s="198">
        <f>ROUND(N(data!O67), 0)</f>
        <v>0</v>
      </c>
      <c r="L14" s="198">
        <f>ROUND(N(data!O68), 0)</f>
        <v>0</v>
      </c>
      <c r="M14" s="198">
        <f>ROUND(N(data!O69), 0)</f>
        <v>0</v>
      </c>
      <c r="N14" s="198">
        <f>ROUND(N(data!O70), 0)</f>
        <v>0</v>
      </c>
      <c r="O14" s="198">
        <f>ROUND(N(data!O71), 0)</f>
        <v>0</v>
      </c>
      <c r="P14" s="198">
        <f>ROUND(N(data!O72), 0)</f>
        <v>0</v>
      </c>
      <c r="Q14" s="198">
        <f>ROUND(N(data!O73), 0)</f>
        <v>0</v>
      </c>
      <c r="R14" s="198">
        <f>ROUND(N(data!O74), 0)</f>
        <v>0</v>
      </c>
      <c r="S14" s="198">
        <f>ROUND(N(data!O75), 0)</f>
        <v>0</v>
      </c>
      <c r="T14" s="198">
        <f>ROUND(N(data!O76), 0)</f>
        <v>0</v>
      </c>
      <c r="U14" s="198">
        <f>ROUND(N(data!O77), 0)</f>
        <v>0</v>
      </c>
      <c r="V14" s="198">
        <f>ROUND(N(data!O78), 0)</f>
        <v>0</v>
      </c>
      <c r="W14" s="198">
        <f>ROUND(N(data!O79), 0)</f>
        <v>0</v>
      </c>
      <c r="X14" s="198">
        <f>ROUND(N(data!O80), 0)</f>
        <v>0</v>
      </c>
      <c r="Y14" s="198">
        <f>ROUND(N(data!O81), 0)</f>
        <v>0</v>
      </c>
      <c r="Z14" s="198">
        <f>ROUND(N(data!O82), 0)</f>
        <v>0</v>
      </c>
      <c r="AA14" s="198">
        <f>ROUND(N(data!O83), 0)</f>
        <v>0</v>
      </c>
      <c r="AB14" s="198">
        <f>ROUND(N(data!O84), 0)</f>
        <v>0</v>
      </c>
      <c r="AC14" s="198">
        <f>ROUND(N(data!O85), 0)</f>
        <v>0</v>
      </c>
      <c r="AD14" s="198">
        <f>ROUND(N(data!O86), 0)</f>
        <v>0</v>
      </c>
      <c r="AE14" s="198">
        <f>ROUND(N(data!O91), 0)</f>
        <v>0</v>
      </c>
      <c r="AF14" s="198">
        <f>ROUND(N(data!O89), 0)</f>
        <v>0</v>
      </c>
      <c r="AG14" s="198">
        <f>ROUND(N(data!O92), 0)</f>
        <v>0</v>
      </c>
      <c r="AH14" s="198">
        <f>ROUND(N(data!O93), 0)</f>
        <v>0</v>
      </c>
      <c r="AI14" s="198">
        <f>ROUND(N(data!O94), 0)</f>
        <v>0</v>
      </c>
      <c r="AJ14" s="198">
        <f>ROUND(N(data!O95), 0)</f>
        <v>0</v>
      </c>
      <c r="AK14" s="313">
        <f>ROUND(N(data!O96),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RIGHT(data!$C$99,3)</f>
        <v>026</v>
      </c>
      <c r="B15" s="200" t="str">
        <f>RIGHT(data!$C$98,4)</f>
        <v>2024</v>
      </c>
      <c r="C15" s="12" t="str">
        <f>data!P$57</f>
        <v>7020</v>
      </c>
      <c r="D15" s="12" t="s">
        <v>1155</v>
      </c>
      <c r="E15" s="198">
        <f>ROUND(N(data!P61), 0)</f>
        <v>322409</v>
      </c>
      <c r="F15" s="313">
        <f>ROUND(N(data!P62), 2)</f>
        <v>41.71</v>
      </c>
      <c r="G15" s="198">
        <f>ROUND(N(data!P63), 0)</f>
        <v>5939736</v>
      </c>
      <c r="H15" s="198">
        <f>ROUND(N(data!P64), 0)</f>
        <v>1590012</v>
      </c>
      <c r="I15" s="198">
        <f>ROUND(N(data!P65), 0)</f>
        <v>1042385</v>
      </c>
      <c r="J15" s="198">
        <f>ROUND(N(data!P66), 0)</f>
        <v>8961705</v>
      </c>
      <c r="K15" s="198">
        <f>ROUND(N(data!P67), 0)</f>
        <v>0</v>
      </c>
      <c r="L15" s="198">
        <f>ROUND(N(data!P68), 0)</f>
        <v>364839</v>
      </c>
      <c r="M15" s="198">
        <f>ROUND(N(data!P69), 0)</f>
        <v>917882</v>
      </c>
      <c r="N15" s="198">
        <f>ROUND(N(data!P70), 0)</f>
        <v>16770</v>
      </c>
      <c r="O15" s="198">
        <f>ROUND(N(data!P71), 0)</f>
        <v>103118</v>
      </c>
      <c r="P15" s="198">
        <f>ROUND(N(data!P72), 0)</f>
        <v>0</v>
      </c>
      <c r="Q15" s="198">
        <f>ROUND(N(data!P73), 0)</f>
        <v>0</v>
      </c>
      <c r="R15" s="198">
        <f>ROUND(N(data!P74), 0)</f>
        <v>6006</v>
      </c>
      <c r="S15" s="198">
        <f>ROUND(N(data!P75), 0)</f>
        <v>0</v>
      </c>
      <c r="T15" s="198">
        <f>ROUND(N(data!P76), 0)</f>
        <v>0</v>
      </c>
      <c r="U15" s="198">
        <f>ROUND(N(data!P77), 0)</f>
        <v>0</v>
      </c>
      <c r="V15" s="198">
        <f>ROUND(N(data!P78), 0)</f>
        <v>0</v>
      </c>
      <c r="W15" s="198">
        <f>ROUND(N(data!P79), 0)</f>
        <v>35039</v>
      </c>
      <c r="X15" s="198">
        <f>ROUND(N(data!P80), 0)</f>
        <v>0</v>
      </c>
      <c r="Y15" s="198">
        <f>ROUND(N(data!P81), 0)</f>
        <v>0</v>
      </c>
      <c r="Z15" s="198">
        <f>ROUND(N(data!P82), 0)</f>
        <v>0</v>
      </c>
      <c r="AA15" s="198">
        <f>ROUND(N(data!P83), 0)</f>
        <v>0</v>
      </c>
      <c r="AB15" s="198">
        <f>ROUND(N(data!P84), 0)</f>
        <v>0</v>
      </c>
      <c r="AC15" s="198">
        <f>ROUND(N(data!P85), 0)</f>
        <v>62073</v>
      </c>
      <c r="AD15" s="198">
        <f>ROUND(N(data!P86), 0)</f>
        <v>0</v>
      </c>
      <c r="AE15" s="198">
        <f>ROUND(N(data!P91), 0)</f>
        <v>177540104</v>
      </c>
      <c r="AF15" s="198">
        <f>ROUND(N(data!P89), 0)</f>
        <v>45537923</v>
      </c>
      <c r="AG15" s="198">
        <f>ROUND(N(data!P92), 0)</f>
        <v>12829</v>
      </c>
      <c r="AH15" s="198">
        <f>ROUND(N(data!P93), 0)</f>
        <v>0</v>
      </c>
      <c r="AI15" s="198">
        <f>ROUND(N(data!P94), 0)</f>
        <v>4376</v>
      </c>
      <c r="AJ15" s="198">
        <f>ROUND(N(data!P95), 0)</f>
        <v>52733</v>
      </c>
      <c r="AK15" s="313">
        <f>ROUND(N(data!P96), 2)</f>
        <v>18.89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RIGHT(data!$C$99,3)</f>
        <v>026</v>
      </c>
      <c r="B16" s="200" t="str">
        <f>RIGHT(data!$C$98,4)</f>
        <v>2024</v>
      </c>
      <c r="C16" s="12" t="str">
        <f>data!Q$57</f>
        <v>7030</v>
      </c>
      <c r="D16" s="12" t="s">
        <v>1155</v>
      </c>
      <c r="E16" s="198">
        <f>ROUND(N(data!Q61), 0)</f>
        <v>365921</v>
      </c>
      <c r="F16" s="313">
        <f>ROUND(N(data!Q62), 2)</f>
        <v>6.18</v>
      </c>
      <c r="G16" s="198">
        <f>ROUND(N(data!Q63), 0)</f>
        <v>925413</v>
      </c>
      <c r="H16" s="198">
        <f>ROUND(N(data!Q64), 0)</f>
        <v>296825</v>
      </c>
      <c r="I16" s="198">
        <f>ROUND(N(data!Q65), 0)</f>
        <v>0</v>
      </c>
      <c r="J16" s="198">
        <f>ROUND(N(data!Q66), 0)</f>
        <v>52437</v>
      </c>
      <c r="K16" s="198">
        <f>ROUND(N(data!Q67), 0)</f>
        <v>0</v>
      </c>
      <c r="L16" s="198">
        <f>ROUND(N(data!Q68), 0)</f>
        <v>10972</v>
      </c>
      <c r="M16" s="198">
        <f>ROUND(N(data!Q69), 0)</f>
        <v>93113</v>
      </c>
      <c r="N16" s="198">
        <f>ROUND(N(data!Q70), 0)</f>
        <v>0</v>
      </c>
      <c r="O16" s="198">
        <f>ROUND(N(data!Q71), 0)</f>
        <v>36</v>
      </c>
      <c r="P16" s="198">
        <f>ROUND(N(data!Q72), 0)</f>
        <v>0</v>
      </c>
      <c r="Q16" s="198">
        <f>ROUND(N(data!Q73), 0)</f>
        <v>0</v>
      </c>
      <c r="R16" s="198">
        <f>ROUND(N(data!Q74), 0)</f>
        <v>0</v>
      </c>
      <c r="S16" s="198">
        <f>ROUND(N(data!Q75), 0)</f>
        <v>0</v>
      </c>
      <c r="T16" s="198">
        <f>ROUND(N(data!Q76), 0)</f>
        <v>0</v>
      </c>
      <c r="U16" s="198">
        <f>ROUND(N(data!Q77), 0)</f>
        <v>0</v>
      </c>
      <c r="V16" s="198">
        <f>ROUND(N(data!Q78), 0)</f>
        <v>0</v>
      </c>
      <c r="W16" s="198">
        <f>ROUND(N(data!Q79), 0)</f>
        <v>0</v>
      </c>
      <c r="X16" s="198">
        <f>ROUND(N(data!Q80), 0)</f>
        <v>0</v>
      </c>
      <c r="Y16" s="198">
        <f>ROUND(N(data!Q81), 0)</f>
        <v>0</v>
      </c>
      <c r="Z16" s="198">
        <f>ROUND(N(data!Q82), 0)</f>
        <v>0</v>
      </c>
      <c r="AA16" s="198">
        <f>ROUND(N(data!Q83), 0)</f>
        <v>0</v>
      </c>
      <c r="AB16" s="198">
        <f>ROUND(N(data!Q84), 0)</f>
        <v>0</v>
      </c>
      <c r="AC16" s="198">
        <f>ROUND(N(data!Q85), 0)</f>
        <v>36</v>
      </c>
      <c r="AD16" s="198">
        <f>ROUND(N(data!Q86), 0)</f>
        <v>0</v>
      </c>
      <c r="AE16" s="198">
        <f>ROUND(N(data!Q91), 0)</f>
        <v>8722472</v>
      </c>
      <c r="AF16" s="198">
        <f>ROUND(N(data!Q89), 0)</f>
        <v>1730153</v>
      </c>
      <c r="AG16" s="198">
        <f>ROUND(N(data!Q92), 0)</f>
        <v>7291</v>
      </c>
      <c r="AH16" s="198">
        <f>ROUND(N(data!Q93), 0)</f>
        <v>868</v>
      </c>
      <c r="AI16" s="198">
        <f>ROUND(N(data!Q94), 0)</f>
        <v>2487</v>
      </c>
      <c r="AJ16" s="198">
        <f>ROUND(N(data!Q95), 0)</f>
        <v>17265</v>
      </c>
      <c r="AK16" s="313">
        <f>ROUND(N(data!Q96), 2)</f>
        <v>6.18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RIGHT(data!$C$99,3)</f>
        <v>026</v>
      </c>
      <c r="B17" s="200" t="str">
        <f>RIGHT(data!$C$98,4)</f>
        <v>2024</v>
      </c>
      <c r="C17" s="12" t="str">
        <f>data!R$57</f>
        <v>7040</v>
      </c>
      <c r="D17" s="12" t="s">
        <v>1155</v>
      </c>
      <c r="E17" s="198">
        <f>ROUND(N(data!R61), 0)</f>
        <v>367772</v>
      </c>
      <c r="F17" s="313">
        <f>ROUND(N(data!R62), 2)</f>
        <v>14.8</v>
      </c>
      <c r="G17" s="198">
        <f>ROUND(N(data!R63), 0)</f>
        <v>6189715</v>
      </c>
      <c r="H17" s="198">
        <f>ROUND(N(data!R64), 0)</f>
        <v>938846</v>
      </c>
      <c r="I17" s="198">
        <f>ROUND(N(data!R65), 0)</f>
        <v>0</v>
      </c>
      <c r="J17" s="198">
        <f>ROUND(N(data!R66), 0)</f>
        <v>13732</v>
      </c>
      <c r="K17" s="198">
        <f>ROUND(N(data!R67), 0)</f>
        <v>0</v>
      </c>
      <c r="L17" s="198">
        <f>ROUND(N(data!R68), 0)</f>
        <v>905</v>
      </c>
      <c r="M17" s="198">
        <f>ROUND(N(data!R69), 0)</f>
        <v>0</v>
      </c>
      <c r="N17" s="198">
        <f>ROUND(N(data!R70), 0)</f>
        <v>0</v>
      </c>
      <c r="O17" s="198">
        <f>ROUND(N(data!R71), 0)</f>
        <v>613028</v>
      </c>
      <c r="P17" s="198">
        <f>ROUND(N(data!R72), 0)</f>
        <v>0</v>
      </c>
      <c r="Q17" s="198">
        <f>ROUND(N(data!R73), 0)</f>
        <v>0</v>
      </c>
      <c r="R17" s="198">
        <f>ROUND(N(data!R74), 0)</f>
        <v>0</v>
      </c>
      <c r="S17" s="198">
        <f>ROUND(N(data!R75), 0)</f>
        <v>104327</v>
      </c>
      <c r="T17" s="198">
        <f>ROUND(N(data!R76), 0)</f>
        <v>0</v>
      </c>
      <c r="U17" s="198">
        <f>ROUND(N(data!R77), 0)</f>
        <v>0</v>
      </c>
      <c r="V17" s="198">
        <f>ROUND(N(data!R78), 0)</f>
        <v>0</v>
      </c>
      <c r="W17" s="198">
        <f>ROUND(N(data!R79), 0)</f>
        <v>0</v>
      </c>
      <c r="X17" s="198">
        <f>ROUND(N(data!R80), 0)</f>
        <v>457946</v>
      </c>
      <c r="Y17" s="198">
        <f>ROUND(N(data!R81), 0)</f>
        <v>0</v>
      </c>
      <c r="Z17" s="198">
        <f>ROUND(N(data!R82), 0)</f>
        <v>0</v>
      </c>
      <c r="AA17" s="198">
        <f>ROUND(N(data!R83), 0)</f>
        <v>0</v>
      </c>
      <c r="AB17" s="198">
        <f>ROUND(N(data!R84), 0)</f>
        <v>0</v>
      </c>
      <c r="AC17" s="198">
        <f>ROUND(N(data!R85), 0)</f>
        <v>50755</v>
      </c>
      <c r="AD17" s="198">
        <f>ROUND(N(data!R86), 0)</f>
        <v>0</v>
      </c>
      <c r="AE17" s="198">
        <f>ROUND(N(data!R91), 0)</f>
        <v>8817918</v>
      </c>
      <c r="AF17" s="198">
        <f>ROUND(N(data!R89), 0)</f>
        <v>0</v>
      </c>
      <c r="AG17" s="198">
        <f>ROUND(N(data!R92), 0)</f>
        <v>0</v>
      </c>
      <c r="AH17" s="198">
        <f>ROUND(N(data!R93), 0)</f>
        <v>0</v>
      </c>
      <c r="AI17" s="198">
        <f>ROUND(N(data!R94), 0)</f>
        <v>0</v>
      </c>
      <c r="AJ17" s="198">
        <f>ROUND(N(data!R95), 0)</f>
        <v>0</v>
      </c>
      <c r="AK17" s="313">
        <f>ROUND(N(data!R96),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RIGHT(data!$C$99,3)</f>
        <v>026</v>
      </c>
      <c r="B18" s="200" t="str">
        <f>RIGHT(data!$C$98,4)</f>
        <v>2024</v>
      </c>
      <c r="C18" s="12" t="str">
        <f>data!S$57</f>
        <v>7050</v>
      </c>
      <c r="D18" s="12" t="s">
        <v>1155</v>
      </c>
      <c r="E18" s="198">
        <f>ROUND(N(data!S61), 0)</f>
        <v>0</v>
      </c>
      <c r="F18" s="313">
        <f>ROUND(N(data!S62), 2)</f>
        <v>8.23</v>
      </c>
      <c r="G18" s="198">
        <f>ROUND(N(data!S63), 0)</f>
        <v>449204</v>
      </c>
      <c r="H18" s="198">
        <f>ROUND(N(data!S64), 0)</f>
        <v>166445</v>
      </c>
      <c r="I18" s="198">
        <f>ROUND(N(data!S65), 0)</f>
        <v>0</v>
      </c>
      <c r="J18" s="198">
        <f>ROUND(N(data!S66), 0)</f>
        <v>165522</v>
      </c>
      <c r="K18" s="198">
        <f>ROUND(N(data!S67), 0)</f>
        <v>0</v>
      </c>
      <c r="L18" s="198">
        <f>ROUND(N(data!S68), 0)</f>
        <v>16921</v>
      </c>
      <c r="M18" s="198">
        <f>ROUND(N(data!S69), 0)</f>
        <v>199914</v>
      </c>
      <c r="N18" s="198">
        <f>ROUND(N(data!S70), 0)</f>
        <v>0</v>
      </c>
      <c r="O18" s="198">
        <f>ROUND(N(data!S71), 0)</f>
        <v>6885</v>
      </c>
      <c r="P18" s="198">
        <f>ROUND(N(data!S72), 0)</f>
        <v>0</v>
      </c>
      <c r="Q18" s="198">
        <f>ROUND(N(data!S73), 0)</f>
        <v>0</v>
      </c>
      <c r="R18" s="198">
        <f>ROUND(N(data!S74), 0)</f>
        <v>0</v>
      </c>
      <c r="S18" s="198">
        <f>ROUND(N(data!S75), 0)</f>
        <v>0</v>
      </c>
      <c r="T18" s="198">
        <f>ROUND(N(data!S76), 0)</f>
        <v>0</v>
      </c>
      <c r="U18" s="198">
        <f>ROUND(N(data!S77), 0)</f>
        <v>0</v>
      </c>
      <c r="V18" s="198">
        <f>ROUND(N(data!S78), 0)</f>
        <v>0</v>
      </c>
      <c r="W18" s="198">
        <f>ROUND(N(data!S79), 0)</f>
        <v>0</v>
      </c>
      <c r="X18" s="198">
        <f>ROUND(N(data!S80), 0)</f>
        <v>0</v>
      </c>
      <c r="Y18" s="198">
        <f>ROUND(N(data!S81), 0)</f>
        <v>0</v>
      </c>
      <c r="Z18" s="198">
        <f>ROUND(N(data!S82), 0)</f>
        <v>0</v>
      </c>
      <c r="AA18" s="198">
        <f>ROUND(N(data!S83), 0)</f>
        <v>0</v>
      </c>
      <c r="AB18" s="198">
        <f>ROUND(N(data!S84), 0)</f>
        <v>0</v>
      </c>
      <c r="AC18" s="198">
        <f>ROUND(N(data!S85), 0)</f>
        <v>6885</v>
      </c>
      <c r="AD18" s="198">
        <f>ROUND(N(data!S86), 0)</f>
        <v>0</v>
      </c>
      <c r="AE18" s="198">
        <f>ROUND(N(data!S91), 0)</f>
        <v>0</v>
      </c>
      <c r="AF18" s="198">
        <f>ROUND(N(data!S89), 0)</f>
        <v>0</v>
      </c>
      <c r="AG18" s="198">
        <f>ROUND(N(data!S92), 0)</f>
        <v>9156</v>
      </c>
      <c r="AH18" s="198">
        <f>ROUND(N(data!S93), 0)</f>
        <v>0</v>
      </c>
      <c r="AI18" s="198">
        <f>ROUND(N(data!S94), 0)</f>
        <v>3123</v>
      </c>
      <c r="AJ18" s="198">
        <f>ROUND(N(data!S95), 0)</f>
        <v>0</v>
      </c>
      <c r="AK18" s="313">
        <f>ROUND(N(data!S96),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RIGHT(data!$C$99,3)</f>
        <v>026</v>
      </c>
      <c r="B19" s="200" t="str">
        <f>RIGHT(data!$C$98,4)</f>
        <v>2024</v>
      </c>
      <c r="C19" s="12" t="str">
        <f>data!T$57</f>
        <v>7060</v>
      </c>
      <c r="D19" s="12" t="s">
        <v>1155</v>
      </c>
      <c r="E19" s="198">
        <f>ROUND(N(data!T61), 0)</f>
        <v>0</v>
      </c>
      <c r="F19" s="313">
        <f>ROUND(N(data!T62), 2)</f>
        <v>12.8</v>
      </c>
      <c r="G19" s="198">
        <f>ROUND(N(data!T63), 0)</f>
        <v>1544386</v>
      </c>
      <c r="H19" s="198">
        <f>ROUND(N(data!T64), 0)</f>
        <v>502219</v>
      </c>
      <c r="I19" s="198">
        <f>ROUND(N(data!T65), 0)</f>
        <v>0</v>
      </c>
      <c r="J19" s="198">
        <f>ROUND(N(data!T66), 0)</f>
        <v>372842</v>
      </c>
      <c r="K19" s="198">
        <f>ROUND(N(data!T67), 0)</f>
        <v>0</v>
      </c>
      <c r="L19" s="198">
        <f>ROUND(N(data!T68), 0)</f>
        <v>12051</v>
      </c>
      <c r="M19" s="198">
        <f>ROUND(N(data!T69), 0)</f>
        <v>271223</v>
      </c>
      <c r="N19" s="198">
        <f>ROUND(N(data!T70), 0)</f>
        <v>2862</v>
      </c>
      <c r="O19" s="198">
        <f>ROUND(N(data!T71), 0)</f>
        <v>1290</v>
      </c>
      <c r="P19" s="198">
        <f>ROUND(N(data!T72), 0)</f>
        <v>0</v>
      </c>
      <c r="Q19" s="198">
        <f>ROUND(N(data!T73), 0)</f>
        <v>0</v>
      </c>
      <c r="R19" s="198">
        <f>ROUND(N(data!T74), 0)</f>
        <v>0</v>
      </c>
      <c r="S19" s="198">
        <f>ROUND(N(data!T75), 0)</f>
        <v>0</v>
      </c>
      <c r="T19" s="198">
        <f>ROUND(N(data!T76), 0)</f>
        <v>0</v>
      </c>
      <c r="U19" s="198">
        <f>ROUND(N(data!T77), 0)</f>
        <v>0</v>
      </c>
      <c r="V19" s="198">
        <f>ROUND(N(data!T78), 0)</f>
        <v>0</v>
      </c>
      <c r="W19" s="198">
        <f>ROUND(N(data!T79), 0)</f>
        <v>0</v>
      </c>
      <c r="X19" s="198">
        <f>ROUND(N(data!T80), 0)</f>
        <v>0</v>
      </c>
      <c r="Y19" s="198">
        <f>ROUND(N(data!T81), 0)</f>
        <v>0</v>
      </c>
      <c r="Z19" s="198">
        <f>ROUND(N(data!T82), 0)</f>
        <v>0</v>
      </c>
      <c r="AA19" s="198">
        <f>ROUND(N(data!T83), 0)</f>
        <v>0</v>
      </c>
      <c r="AB19" s="198">
        <f>ROUND(N(data!T84), 0)</f>
        <v>0</v>
      </c>
      <c r="AC19" s="198">
        <f>ROUND(N(data!T85), 0)</f>
        <v>1290</v>
      </c>
      <c r="AD19" s="198">
        <f>ROUND(N(data!T86), 0)</f>
        <v>0</v>
      </c>
      <c r="AE19" s="198">
        <f>ROUND(N(data!T91), 0)</f>
        <v>18919435</v>
      </c>
      <c r="AF19" s="198">
        <f>ROUND(N(data!T89), 0)</f>
        <v>1673100</v>
      </c>
      <c r="AG19" s="198">
        <f>ROUND(N(data!T92), 0)</f>
        <v>20645</v>
      </c>
      <c r="AH19" s="198">
        <f>ROUND(N(data!T93), 0)</f>
        <v>0</v>
      </c>
      <c r="AI19" s="198">
        <f>ROUND(N(data!T94), 0)</f>
        <v>7042</v>
      </c>
      <c r="AJ19" s="198">
        <f>ROUND(N(data!T95), 0)</f>
        <v>29028</v>
      </c>
      <c r="AK19" s="313">
        <f>ROUND(N(data!T96), 2)</f>
        <v>10.4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RIGHT(data!$C$99,3)</f>
        <v>026</v>
      </c>
      <c r="B20" s="200" t="str">
        <f>RIGHT(data!$C$98,4)</f>
        <v>2024</v>
      </c>
      <c r="C20" s="12" t="str">
        <f>data!U$57</f>
        <v>7070</v>
      </c>
      <c r="D20" s="12" t="s">
        <v>1155</v>
      </c>
      <c r="E20" s="198">
        <f>ROUND(N(data!U61), 0)</f>
        <v>501557</v>
      </c>
      <c r="F20" s="313">
        <f>ROUND(N(data!U62), 2)</f>
        <v>30.44</v>
      </c>
      <c r="G20" s="198">
        <f>ROUND(N(data!U63), 0)</f>
        <v>2630512</v>
      </c>
      <c r="H20" s="198">
        <f>ROUND(N(data!U64), 0)</f>
        <v>794852</v>
      </c>
      <c r="I20" s="198">
        <f>ROUND(N(data!U65), 0)</f>
        <v>0</v>
      </c>
      <c r="J20" s="198">
        <f>ROUND(N(data!U66), 0)</f>
        <v>370094</v>
      </c>
      <c r="K20" s="198">
        <f>ROUND(N(data!U67), 0)</f>
        <v>0</v>
      </c>
      <c r="L20" s="198">
        <f>ROUND(N(data!U68), 0)</f>
        <v>157061</v>
      </c>
      <c r="M20" s="198">
        <f>ROUND(N(data!U69), 0)</f>
        <v>70916</v>
      </c>
      <c r="N20" s="198">
        <f>ROUND(N(data!U70), 0)</f>
        <v>0</v>
      </c>
      <c r="O20" s="198">
        <f>ROUND(N(data!U71), 0)</f>
        <v>5569327</v>
      </c>
      <c r="P20" s="198">
        <f>ROUND(N(data!U72), 0)</f>
        <v>508237</v>
      </c>
      <c r="Q20" s="198">
        <f>ROUND(N(data!U73), 0)</f>
        <v>57935</v>
      </c>
      <c r="R20" s="198">
        <f>ROUND(N(data!U74), 0)</f>
        <v>0</v>
      </c>
      <c r="S20" s="198">
        <f>ROUND(N(data!U75), 0)</f>
        <v>0</v>
      </c>
      <c r="T20" s="198">
        <f>ROUND(N(data!U76), 0)</f>
        <v>0</v>
      </c>
      <c r="U20" s="198">
        <f>ROUND(N(data!U77), 0)</f>
        <v>0</v>
      </c>
      <c r="V20" s="198">
        <f>ROUND(N(data!U78), 0)</f>
        <v>4980313</v>
      </c>
      <c r="W20" s="198">
        <f>ROUND(N(data!U79), 0)</f>
        <v>0</v>
      </c>
      <c r="X20" s="198">
        <f>ROUND(N(data!U80), 0)</f>
        <v>0</v>
      </c>
      <c r="Y20" s="198">
        <f>ROUND(N(data!U81), 0)</f>
        <v>0</v>
      </c>
      <c r="Z20" s="198">
        <f>ROUND(N(data!U82), 0)</f>
        <v>0</v>
      </c>
      <c r="AA20" s="198">
        <f>ROUND(N(data!U83), 0)</f>
        <v>0</v>
      </c>
      <c r="AB20" s="198">
        <f>ROUND(N(data!U84), 0)</f>
        <v>0</v>
      </c>
      <c r="AC20" s="198">
        <f>ROUND(N(data!U85), 0)</f>
        <v>22843</v>
      </c>
      <c r="AD20" s="198">
        <f>ROUND(N(data!U86), 0)</f>
        <v>32823</v>
      </c>
      <c r="AE20" s="198">
        <f>ROUND(N(data!U91), 0)</f>
        <v>90356475</v>
      </c>
      <c r="AF20" s="198">
        <f>ROUND(N(data!U89), 0)</f>
        <v>39035814</v>
      </c>
      <c r="AG20" s="198">
        <f>ROUND(N(data!U92), 0)</f>
        <v>4942</v>
      </c>
      <c r="AH20" s="198">
        <f>ROUND(N(data!U93), 0)</f>
        <v>0</v>
      </c>
      <c r="AI20" s="198">
        <f>ROUND(N(data!U94), 0)</f>
        <v>1686</v>
      </c>
      <c r="AJ20" s="198">
        <f>ROUND(N(data!U95), 0)</f>
        <v>0</v>
      </c>
      <c r="AK20" s="313">
        <f>ROUND(N(data!U96),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RIGHT(data!$C$99,3)</f>
        <v>026</v>
      </c>
      <c r="B21" s="200" t="str">
        <f>RIGHT(data!$C$98,4)</f>
        <v>2024</v>
      </c>
      <c r="C21" s="12" t="str">
        <f>data!V$57</f>
        <v>7110</v>
      </c>
      <c r="D21" s="12" t="s">
        <v>1155</v>
      </c>
      <c r="E21" s="198">
        <f>ROUND(N(data!V61), 0)</f>
        <v>0</v>
      </c>
      <c r="F21" s="313">
        <f>ROUND(N(data!V62), 2)</f>
        <v>0</v>
      </c>
      <c r="G21" s="198">
        <f>ROUND(N(data!V63), 0)</f>
        <v>0</v>
      </c>
      <c r="H21" s="198">
        <f>ROUND(N(data!V64), 0)</f>
        <v>0</v>
      </c>
      <c r="I21" s="198">
        <f>ROUND(N(data!V65), 0)</f>
        <v>0</v>
      </c>
      <c r="J21" s="198">
        <f>ROUND(N(data!V66), 0)</f>
        <v>0</v>
      </c>
      <c r="K21" s="198">
        <f>ROUND(N(data!V67), 0)</f>
        <v>0</v>
      </c>
      <c r="L21" s="198">
        <f>ROUND(N(data!V68), 0)</f>
        <v>0</v>
      </c>
      <c r="M21" s="198">
        <f>ROUND(N(data!V69), 0)</f>
        <v>0</v>
      </c>
      <c r="N21" s="198">
        <f>ROUND(N(data!V70), 0)</f>
        <v>0</v>
      </c>
      <c r="O21" s="198">
        <f>ROUND(N(data!V71), 0)</f>
        <v>0</v>
      </c>
      <c r="P21" s="198">
        <f>ROUND(N(data!V72), 0)</f>
        <v>0</v>
      </c>
      <c r="Q21" s="198">
        <f>ROUND(N(data!V73), 0)</f>
        <v>0</v>
      </c>
      <c r="R21" s="198">
        <f>ROUND(N(data!V74), 0)</f>
        <v>0</v>
      </c>
      <c r="S21" s="198">
        <f>ROUND(N(data!V75), 0)</f>
        <v>0</v>
      </c>
      <c r="T21" s="198">
        <f>ROUND(N(data!V76), 0)</f>
        <v>0</v>
      </c>
      <c r="U21" s="198">
        <f>ROUND(N(data!V77), 0)</f>
        <v>0</v>
      </c>
      <c r="V21" s="198">
        <f>ROUND(N(data!V78), 0)</f>
        <v>0</v>
      </c>
      <c r="W21" s="198">
        <f>ROUND(N(data!V79), 0)</f>
        <v>0</v>
      </c>
      <c r="X21" s="198">
        <f>ROUND(N(data!V80), 0)</f>
        <v>0</v>
      </c>
      <c r="Y21" s="198">
        <f>ROUND(N(data!V81), 0)</f>
        <v>0</v>
      </c>
      <c r="Z21" s="198">
        <f>ROUND(N(data!V82), 0)</f>
        <v>0</v>
      </c>
      <c r="AA21" s="198">
        <f>ROUND(N(data!V83), 0)</f>
        <v>0</v>
      </c>
      <c r="AB21" s="198">
        <f>ROUND(N(data!V84), 0)</f>
        <v>0</v>
      </c>
      <c r="AC21" s="198">
        <f>ROUND(N(data!V85), 0)</f>
        <v>0</v>
      </c>
      <c r="AD21" s="198">
        <f>ROUND(N(data!V86), 0)</f>
        <v>0</v>
      </c>
      <c r="AE21" s="198">
        <f>ROUND(N(data!V91), 0)</f>
        <v>0</v>
      </c>
      <c r="AF21" s="198">
        <f>ROUND(N(data!V89), 0)</f>
        <v>0</v>
      </c>
      <c r="AG21" s="198">
        <f>ROUND(N(data!V92), 0)</f>
        <v>0</v>
      </c>
      <c r="AH21" s="198">
        <f>ROUND(N(data!V93), 0)</f>
        <v>0</v>
      </c>
      <c r="AI21" s="198">
        <f>ROUND(N(data!V94), 0)</f>
        <v>0</v>
      </c>
      <c r="AJ21" s="198">
        <f>ROUND(N(data!V95), 0)</f>
        <v>0</v>
      </c>
      <c r="AK21" s="313">
        <f>ROUND(N(data!V96),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RIGHT(data!$C$99,3)</f>
        <v>026</v>
      </c>
      <c r="B22" s="200" t="str">
        <f>RIGHT(data!$C$98,4)</f>
        <v>2024</v>
      </c>
      <c r="C22" s="12" t="str">
        <f>data!W$57</f>
        <v>7120</v>
      </c>
      <c r="D22" s="12" t="s">
        <v>1155</v>
      </c>
      <c r="E22" s="198">
        <f>ROUND(N(data!W61), 0)</f>
        <v>4149</v>
      </c>
      <c r="F22" s="313">
        <f>ROUND(N(data!W62), 2)</f>
        <v>4.76</v>
      </c>
      <c r="G22" s="198">
        <f>ROUND(N(data!W63), 0)</f>
        <v>642304</v>
      </c>
      <c r="H22" s="198">
        <f>ROUND(N(data!W64), 0)</f>
        <v>159915</v>
      </c>
      <c r="I22" s="198">
        <f>ROUND(N(data!W65), 0)</f>
        <v>0</v>
      </c>
      <c r="J22" s="198">
        <f>ROUND(N(data!W66), 0)</f>
        <v>38338</v>
      </c>
      <c r="K22" s="198">
        <f>ROUND(N(data!W67), 0)</f>
        <v>0</v>
      </c>
      <c r="L22" s="198">
        <f>ROUND(N(data!W68), 0)</f>
        <v>3721</v>
      </c>
      <c r="M22" s="198">
        <f>ROUND(N(data!W69), 0)</f>
        <v>222039</v>
      </c>
      <c r="N22" s="198">
        <f>ROUND(N(data!W70), 0)</f>
        <v>377862</v>
      </c>
      <c r="O22" s="198">
        <f>ROUND(N(data!W71), 0)</f>
        <v>34505</v>
      </c>
      <c r="P22" s="198">
        <f>ROUND(N(data!W72), 0)</f>
        <v>0</v>
      </c>
      <c r="Q22" s="198">
        <f>ROUND(N(data!W73), 0)</f>
        <v>0</v>
      </c>
      <c r="R22" s="198">
        <f>ROUND(N(data!W74), 0)</f>
        <v>0</v>
      </c>
      <c r="S22" s="198">
        <f>ROUND(N(data!W75), 0)</f>
        <v>0</v>
      </c>
      <c r="T22" s="198">
        <f>ROUND(N(data!W76), 0)</f>
        <v>0</v>
      </c>
      <c r="U22" s="198">
        <f>ROUND(N(data!W77), 0)</f>
        <v>0</v>
      </c>
      <c r="V22" s="198">
        <f>ROUND(N(data!W78), 0)</f>
        <v>0</v>
      </c>
      <c r="W22" s="198">
        <f>ROUND(N(data!W79), 0)</f>
        <v>0</v>
      </c>
      <c r="X22" s="198">
        <f>ROUND(N(data!W80), 0)</f>
        <v>0</v>
      </c>
      <c r="Y22" s="198">
        <f>ROUND(N(data!W81), 0)</f>
        <v>0</v>
      </c>
      <c r="Z22" s="198">
        <f>ROUND(N(data!W82), 0)</f>
        <v>33328</v>
      </c>
      <c r="AA22" s="198">
        <f>ROUND(N(data!W83), 0)</f>
        <v>0</v>
      </c>
      <c r="AB22" s="198">
        <f>ROUND(N(data!W84), 0)</f>
        <v>0</v>
      </c>
      <c r="AC22" s="198">
        <f>ROUND(N(data!W85), 0)</f>
        <v>1177</v>
      </c>
      <c r="AD22" s="198">
        <f>ROUND(N(data!W86), 0)</f>
        <v>0</v>
      </c>
      <c r="AE22" s="198">
        <f>ROUND(N(data!W91), 0)</f>
        <v>19390795</v>
      </c>
      <c r="AF22" s="198">
        <f>ROUND(N(data!W89), 0)</f>
        <v>3347289</v>
      </c>
      <c r="AG22" s="198">
        <f>ROUND(N(data!W92), 0)</f>
        <v>892</v>
      </c>
      <c r="AH22" s="198">
        <f>ROUND(N(data!W93), 0)</f>
        <v>0</v>
      </c>
      <c r="AI22" s="198">
        <f>ROUND(N(data!W94), 0)</f>
        <v>304</v>
      </c>
      <c r="AJ22" s="198">
        <f>ROUND(N(data!W95), 0)</f>
        <v>0</v>
      </c>
      <c r="AK22" s="313">
        <f>ROUND(N(data!W96),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RIGHT(data!$C$99,3)</f>
        <v>026</v>
      </c>
      <c r="B23" s="200" t="str">
        <f>RIGHT(data!$C$98,4)</f>
        <v>2024</v>
      </c>
      <c r="C23" s="12" t="str">
        <f>data!X$57</f>
        <v>7130</v>
      </c>
      <c r="D23" s="12" t="s">
        <v>1155</v>
      </c>
      <c r="E23" s="198">
        <f>ROUND(N(data!X61), 0)</f>
        <v>32516</v>
      </c>
      <c r="F23" s="313">
        <f>ROUND(N(data!X62), 2)</f>
        <v>11.5</v>
      </c>
      <c r="G23" s="198">
        <f>ROUND(N(data!X63), 0)</f>
        <v>1410418</v>
      </c>
      <c r="H23" s="198">
        <f>ROUND(N(data!X64), 0)</f>
        <v>420735</v>
      </c>
      <c r="I23" s="198">
        <f>ROUND(N(data!X65), 0)</f>
        <v>0</v>
      </c>
      <c r="J23" s="198">
        <f>ROUND(N(data!X66), 0)</f>
        <v>348705</v>
      </c>
      <c r="K23" s="198">
        <f>ROUND(N(data!X67), 0)</f>
        <v>0</v>
      </c>
      <c r="L23" s="198">
        <f>ROUND(N(data!X68), 0)</f>
        <v>0</v>
      </c>
      <c r="M23" s="198">
        <f>ROUND(N(data!X69), 0)</f>
        <v>104488</v>
      </c>
      <c r="N23" s="198">
        <f>ROUND(N(data!X70), 0)</f>
        <v>0</v>
      </c>
      <c r="O23" s="198">
        <f>ROUND(N(data!X71), 0)</f>
        <v>11700</v>
      </c>
      <c r="P23" s="198">
        <f>ROUND(N(data!X72), 0)</f>
        <v>0</v>
      </c>
      <c r="Q23" s="198">
        <f>ROUND(N(data!X73), 0)</f>
        <v>0</v>
      </c>
      <c r="R23" s="198">
        <f>ROUND(N(data!X74), 0)</f>
        <v>0</v>
      </c>
      <c r="S23" s="198">
        <f>ROUND(N(data!X75), 0)</f>
        <v>0</v>
      </c>
      <c r="T23" s="198">
        <f>ROUND(N(data!X76), 0)</f>
        <v>0</v>
      </c>
      <c r="U23" s="198">
        <f>ROUND(N(data!X77), 0)</f>
        <v>0</v>
      </c>
      <c r="V23" s="198">
        <f>ROUND(N(data!X78), 0)</f>
        <v>0</v>
      </c>
      <c r="W23" s="198">
        <f>ROUND(N(data!X79), 0)</f>
        <v>0</v>
      </c>
      <c r="X23" s="198">
        <f>ROUND(N(data!X80), 0)</f>
        <v>0</v>
      </c>
      <c r="Y23" s="198">
        <f>ROUND(N(data!X81), 0)</f>
        <v>0</v>
      </c>
      <c r="Z23" s="198">
        <f>ROUND(N(data!X82), 0)</f>
        <v>0</v>
      </c>
      <c r="AA23" s="198">
        <f>ROUND(N(data!X83), 0)</f>
        <v>0</v>
      </c>
      <c r="AB23" s="198">
        <f>ROUND(N(data!X84), 0)</f>
        <v>0</v>
      </c>
      <c r="AC23" s="198">
        <f>ROUND(N(data!X85), 0)</f>
        <v>11700</v>
      </c>
      <c r="AD23" s="198">
        <f>ROUND(N(data!X86), 0)</f>
        <v>0</v>
      </c>
      <c r="AE23" s="198">
        <f>ROUND(N(data!X91), 0)</f>
        <v>123708609</v>
      </c>
      <c r="AF23" s="198">
        <f>ROUND(N(data!X89), 0)</f>
        <v>25833375</v>
      </c>
      <c r="AG23" s="198">
        <f>ROUND(N(data!X92), 0)</f>
        <v>1962</v>
      </c>
      <c r="AH23" s="198">
        <f>ROUND(N(data!X93), 0)</f>
        <v>0</v>
      </c>
      <c r="AI23" s="198">
        <f>ROUND(N(data!X94), 0)</f>
        <v>669</v>
      </c>
      <c r="AJ23" s="198">
        <f>ROUND(N(data!X95), 0)</f>
        <v>1333</v>
      </c>
      <c r="AK23" s="313">
        <f>ROUND(N(data!X96), 2)</f>
        <v>0.48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RIGHT(data!$C$99,3)</f>
        <v>026</v>
      </c>
      <c r="B24" s="200" t="str">
        <f>RIGHT(data!$C$98,4)</f>
        <v>2024</v>
      </c>
      <c r="C24" s="12" t="str">
        <f>data!Y$57</f>
        <v>7140</v>
      </c>
      <c r="D24" s="12" t="s">
        <v>1155</v>
      </c>
      <c r="E24" s="198">
        <f>ROUND(N(data!Y61), 0)</f>
        <v>95368</v>
      </c>
      <c r="F24" s="313">
        <f>ROUND(N(data!Y62), 2)</f>
        <v>57.98</v>
      </c>
      <c r="G24" s="198">
        <f>ROUND(N(data!Y63), 0)</f>
        <v>6128667</v>
      </c>
      <c r="H24" s="198">
        <f>ROUND(N(data!Y64), 0)</f>
        <v>1906663</v>
      </c>
      <c r="I24" s="198">
        <f>ROUND(N(data!Y65), 0)</f>
        <v>13224</v>
      </c>
      <c r="J24" s="198">
        <f>ROUND(N(data!Y66), 0)</f>
        <v>3514789</v>
      </c>
      <c r="K24" s="198">
        <f>ROUND(N(data!Y67), 0)</f>
        <v>0</v>
      </c>
      <c r="L24" s="198">
        <f>ROUND(N(data!Y68), 0)</f>
        <v>1289093</v>
      </c>
      <c r="M24" s="198">
        <f>ROUND(N(data!Y69), 0)</f>
        <v>834222</v>
      </c>
      <c r="N24" s="198">
        <f>ROUND(N(data!Y70), 0)</f>
        <v>0</v>
      </c>
      <c r="O24" s="198">
        <f>ROUND(N(data!Y71), 0)</f>
        <v>638222</v>
      </c>
      <c r="P24" s="198">
        <f>ROUND(N(data!Y72), 0)</f>
        <v>0</v>
      </c>
      <c r="Q24" s="198">
        <f>ROUND(N(data!Y73), 0)</f>
        <v>587889</v>
      </c>
      <c r="R24" s="198">
        <f>ROUND(N(data!Y74), 0)</f>
        <v>0</v>
      </c>
      <c r="S24" s="198">
        <f>ROUND(N(data!Y75), 0)</f>
        <v>0</v>
      </c>
      <c r="T24" s="198">
        <f>ROUND(N(data!Y76), 0)</f>
        <v>0</v>
      </c>
      <c r="U24" s="198">
        <f>ROUND(N(data!Y77), 0)</f>
        <v>0</v>
      </c>
      <c r="V24" s="198">
        <f>ROUND(N(data!Y78), 0)</f>
        <v>0</v>
      </c>
      <c r="W24" s="198">
        <f>ROUND(N(data!Y79), 0)</f>
        <v>1880</v>
      </c>
      <c r="X24" s="198">
        <f>ROUND(N(data!Y80), 0)</f>
        <v>0</v>
      </c>
      <c r="Y24" s="198">
        <f>ROUND(N(data!Y81), 0)</f>
        <v>0</v>
      </c>
      <c r="Z24" s="198">
        <f>ROUND(N(data!Y82), 0)</f>
        <v>4581</v>
      </c>
      <c r="AA24" s="198">
        <f>ROUND(N(data!Y83), 0)</f>
        <v>0</v>
      </c>
      <c r="AB24" s="198">
        <f>ROUND(N(data!Y84), 0)</f>
        <v>0</v>
      </c>
      <c r="AC24" s="198">
        <f>ROUND(N(data!Y85), 0)</f>
        <v>43872</v>
      </c>
      <c r="AD24" s="198">
        <f>ROUND(N(data!Y86), 0)</f>
        <v>150</v>
      </c>
      <c r="AE24" s="198">
        <f>ROUND(N(data!Y91), 0)</f>
        <v>148961861</v>
      </c>
      <c r="AF24" s="198">
        <f>ROUND(N(data!Y89), 0)</f>
        <v>47032077</v>
      </c>
      <c r="AG24" s="198">
        <f>ROUND(N(data!Y92), 0)</f>
        <v>9334</v>
      </c>
      <c r="AH24" s="198">
        <f>ROUND(N(data!Y93), 0)</f>
        <v>0</v>
      </c>
      <c r="AI24" s="198">
        <f>ROUND(N(data!Y94), 0)</f>
        <v>3184</v>
      </c>
      <c r="AJ24" s="198">
        <f>ROUND(N(data!Y95), 0)</f>
        <v>18325</v>
      </c>
      <c r="AK24" s="313">
        <f>ROUND(N(data!Y96), 2)</f>
        <v>6.56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RIGHT(data!$C$99,3)</f>
        <v>026</v>
      </c>
      <c r="B25" s="200" t="str">
        <f>RIGHT(data!$C$98,4)</f>
        <v>2024</v>
      </c>
      <c r="C25" s="12" t="str">
        <f>data!Z$57</f>
        <v>7150</v>
      </c>
      <c r="D25" s="12" t="s">
        <v>1155</v>
      </c>
      <c r="E25" s="198">
        <f>ROUND(N(data!Z61), 0)</f>
        <v>9414</v>
      </c>
      <c r="F25" s="313">
        <f>ROUND(N(data!Z62), 2)</f>
        <v>6.04</v>
      </c>
      <c r="G25" s="198">
        <f>ROUND(N(data!Z63), 0)</f>
        <v>925566</v>
      </c>
      <c r="H25" s="198">
        <f>ROUND(N(data!Z64), 0)</f>
        <v>268349</v>
      </c>
      <c r="I25" s="198">
        <f>ROUND(N(data!Z65), 0)</f>
        <v>0</v>
      </c>
      <c r="J25" s="198">
        <f>ROUND(N(data!Z66), 0)</f>
        <v>14963</v>
      </c>
      <c r="K25" s="198">
        <f>ROUND(N(data!Z67), 0)</f>
        <v>0</v>
      </c>
      <c r="L25" s="198">
        <f>ROUND(N(data!Z68), 0)</f>
        <v>5005</v>
      </c>
      <c r="M25" s="198">
        <f>ROUND(N(data!Z69), 0)</f>
        <v>36181</v>
      </c>
      <c r="N25" s="198">
        <f>ROUND(N(data!Z70), 0)</f>
        <v>0</v>
      </c>
      <c r="O25" s="198">
        <f>ROUND(N(data!Z71), 0)</f>
        <v>40367</v>
      </c>
      <c r="P25" s="198">
        <f>ROUND(N(data!Z72), 0)</f>
        <v>0</v>
      </c>
      <c r="Q25" s="198">
        <f>ROUND(N(data!Z73), 0)</f>
        <v>0</v>
      </c>
      <c r="R25" s="198">
        <f>ROUND(N(data!Z74), 0)</f>
        <v>0</v>
      </c>
      <c r="S25" s="198">
        <f>ROUND(N(data!Z75), 0)</f>
        <v>0</v>
      </c>
      <c r="T25" s="198">
        <f>ROUND(N(data!Z76), 0)</f>
        <v>0</v>
      </c>
      <c r="U25" s="198">
        <f>ROUND(N(data!Z77), 0)</f>
        <v>0</v>
      </c>
      <c r="V25" s="198">
        <f>ROUND(N(data!Z78), 0)</f>
        <v>0</v>
      </c>
      <c r="W25" s="198">
        <f>ROUND(N(data!Z79), 0)</f>
        <v>28993</v>
      </c>
      <c r="X25" s="198">
        <f>ROUND(N(data!Z80), 0)</f>
        <v>0</v>
      </c>
      <c r="Y25" s="198">
        <f>ROUND(N(data!Z81), 0)</f>
        <v>0</v>
      </c>
      <c r="Z25" s="198">
        <f>ROUND(N(data!Z82), 0)</f>
        <v>0</v>
      </c>
      <c r="AA25" s="198">
        <f>ROUND(N(data!Z83), 0)</f>
        <v>0</v>
      </c>
      <c r="AB25" s="198">
        <f>ROUND(N(data!Z84), 0)</f>
        <v>0</v>
      </c>
      <c r="AC25" s="198">
        <f>ROUND(N(data!Z85), 0)</f>
        <v>11374</v>
      </c>
      <c r="AD25" s="198">
        <f>ROUND(N(data!Z86), 0)</f>
        <v>375</v>
      </c>
      <c r="AE25" s="198">
        <f>ROUND(N(data!Z91), 0)</f>
        <v>22389530</v>
      </c>
      <c r="AF25" s="198">
        <f>ROUND(N(data!Z89), 0)</f>
        <v>230287</v>
      </c>
      <c r="AG25" s="198">
        <f>ROUND(N(data!Z92), 0)</f>
        <v>1056</v>
      </c>
      <c r="AH25" s="198">
        <f>ROUND(N(data!Z93), 0)</f>
        <v>0</v>
      </c>
      <c r="AI25" s="198">
        <f>ROUND(N(data!Z94), 0)</f>
        <v>360</v>
      </c>
      <c r="AJ25" s="198">
        <f>ROUND(N(data!Z95), 0)</f>
        <v>0</v>
      </c>
      <c r="AK25" s="313">
        <f>ROUND(N(data!Z96),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RIGHT(data!$C$99,3)</f>
        <v>026</v>
      </c>
      <c r="B26" s="200" t="str">
        <f>RIGHT(data!$C$98,4)</f>
        <v>2024</v>
      </c>
      <c r="C26" s="12" t="str">
        <f>data!AA$57</f>
        <v>7160</v>
      </c>
      <c r="D26" s="12" t="s">
        <v>1155</v>
      </c>
      <c r="E26" s="198">
        <f>ROUND(N(data!AA61), 0)</f>
        <v>1766</v>
      </c>
      <c r="F26" s="313">
        <f>ROUND(N(data!AA62), 2)</f>
        <v>4.6900000000000004</v>
      </c>
      <c r="G26" s="198">
        <f>ROUND(N(data!AA63), 0)</f>
        <v>908042</v>
      </c>
      <c r="H26" s="198">
        <f>ROUND(N(data!AA64), 0)</f>
        <v>214042</v>
      </c>
      <c r="I26" s="198">
        <f>ROUND(N(data!AA65), 0)</f>
        <v>0</v>
      </c>
      <c r="J26" s="198">
        <f>ROUND(N(data!AA66), 0)</f>
        <v>380979</v>
      </c>
      <c r="K26" s="198">
        <f>ROUND(N(data!AA67), 0)</f>
        <v>0</v>
      </c>
      <c r="L26" s="198">
        <f>ROUND(N(data!AA68), 0)</f>
        <v>8377</v>
      </c>
      <c r="M26" s="198">
        <f>ROUND(N(data!AA69), 0)</f>
        <v>71279</v>
      </c>
      <c r="N26" s="198">
        <f>ROUND(N(data!AA70), 0)</f>
        <v>0</v>
      </c>
      <c r="O26" s="198">
        <f>ROUND(N(data!AA71), 0)</f>
        <v>19020</v>
      </c>
      <c r="P26" s="198">
        <f>ROUND(N(data!AA72), 0)</f>
        <v>0</v>
      </c>
      <c r="Q26" s="198">
        <f>ROUND(N(data!AA73), 0)</f>
        <v>6260</v>
      </c>
      <c r="R26" s="198">
        <f>ROUND(N(data!AA74), 0)</f>
        <v>0</v>
      </c>
      <c r="S26" s="198">
        <f>ROUND(N(data!AA75), 0)</f>
        <v>0</v>
      </c>
      <c r="T26" s="198">
        <f>ROUND(N(data!AA76), 0)</f>
        <v>976</v>
      </c>
      <c r="U26" s="198">
        <f>ROUND(N(data!AA77), 0)</f>
        <v>0</v>
      </c>
      <c r="V26" s="198">
        <f>ROUND(N(data!AA78), 0)</f>
        <v>0</v>
      </c>
      <c r="W26" s="198">
        <f>ROUND(N(data!AA79), 0)</f>
        <v>0</v>
      </c>
      <c r="X26" s="198">
        <f>ROUND(N(data!AA80), 0)</f>
        <v>0</v>
      </c>
      <c r="Y26" s="198">
        <f>ROUND(N(data!AA81), 0)</f>
        <v>0</v>
      </c>
      <c r="Z26" s="198">
        <f>ROUND(N(data!AA82), 0)</f>
        <v>0</v>
      </c>
      <c r="AA26" s="198">
        <f>ROUND(N(data!AA83), 0)</f>
        <v>0</v>
      </c>
      <c r="AB26" s="198">
        <f>ROUND(N(data!AA84), 0)</f>
        <v>0</v>
      </c>
      <c r="AC26" s="198">
        <f>ROUND(N(data!AA85), 0)</f>
        <v>11784</v>
      </c>
      <c r="AD26" s="198">
        <f>ROUND(N(data!AA86), 0)</f>
        <v>0</v>
      </c>
      <c r="AE26" s="198">
        <f>ROUND(N(data!AA91), 0)</f>
        <v>15144701</v>
      </c>
      <c r="AF26" s="198">
        <f>ROUND(N(data!AA89), 0)</f>
        <v>1053998</v>
      </c>
      <c r="AG26" s="198">
        <f>ROUND(N(data!AA92), 0)</f>
        <v>0</v>
      </c>
      <c r="AH26" s="198">
        <f>ROUND(N(data!AA93), 0)</f>
        <v>98</v>
      </c>
      <c r="AI26" s="198">
        <f>ROUND(N(data!AA94), 0)</f>
        <v>0</v>
      </c>
      <c r="AJ26" s="198">
        <f>ROUND(N(data!AA95), 0)</f>
        <v>0</v>
      </c>
      <c r="AK26" s="313">
        <f>ROUND(N(data!AA96),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RIGHT(data!$C$99,3)</f>
        <v>026</v>
      </c>
      <c r="B27" s="200" t="str">
        <f>RIGHT(data!$C$98,4)</f>
        <v>2024</v>
      </c>
      <c r="C27" s="12" t="str">
        <f>data!AB$57</f>
        <v>7170</v>
      </c>
      <c r="D27" s="12" t="s">
        <v>1155</v>
      </c>
      <c r="E27" s="198">
        <f>ROUND(N(data!AB61), 0)</f>
        <v>0</v>
      </c>
      <c r="F27" s="313">
        <f>ROUND(N(data!AB62), 2)</f>
        <v>47.77</v>
      </c>
      <c r="G27" s="198">
        <f>ROUND(N(data!AB63), 0)</f>
        <v>5830326</v>
      </c>
      <c r="H27" s="198">
        <f>ROUND(N(data!AB64), 0)</f>
        <v>1711229</v>
      </c>
      <c r="I27" s="198">
        <f>ROUND(N(data!AB65), 0)</f>
        <v>0</v>
      </c>
      <c r="J27" s="198">
        <f>ROUND(N(data!AB66), 0)</f>
        <v>23593863</v>
      </c>
      <c r="K27" s="198">
        <f>ROUND(N(data!AB67), 0)</f>
        <v>0</v>
      </c>
      <c r="L27" s="198">
        <f>ROUND(N(data!AB68), 0)</f>
        <v>1362561</v>
      </c>
      <c r="M27" s="198">
        <f>ROUND(N(data!AB69), 0)</f>
        <v>120271</v>
      </c>
      <c r="N27" s="198">
        <f>ROUND(N(data!AB70), 0)</f>
        <v>531669</v>
      </c>
      <c r="O27" s="198">
        <f>ROUND(N(data!AB71), 0)</f>
        <v>832838</v>
      </c>
      <c r="P27" s="198">
        <f>ROUND(N(data!AB72), 0)</f>
        <v>794789</v>
      </c>
      <c r="Q27" s="198">
        <f>ROUND(N(data!AB73), 0)</f>
        <v>0</v>
      </c>
      <c r="R27" s="198">
        <f>ROUND(N(data!AB74), 0)</f>
        <v>5816</v>
      </c>
      <c r="S27" s="198">
        <f>ROUND(N(data!AB75), 0)</f>
        <v>0</v>
      </c>
      <c r="T27" s="198">
        <f>ROUND(N(data!AB76), 0)</f>
        <v>0</v>
      </c>
      <c r="U27" s="198">
        <f>ROUND(N(data!AB77), 0)</f>
        <v>0</v>
      </c>
      <c r="V27" s="198">
        <f>ROUND(N(data!AB78), 0)</f>
        <v>0</v>
      </c>
      <c r="W27" s="198">
        <f>ROUND(N(data!AB79), 0)</f>
        <v>206</v>
      </c>
      <c r="X27" s="198">
        <f>ROUND(N(data!AB80), 0)</f>
        <v>0</v>
      </c>
      <c r="Y27" s="198">
        <f>ROUND(N(data!AB81), 0)</f>
        <v>0</v>
      </c>
      <c r="Z27" s="198">
        <f>ROUND(N(data!AB82), 0)</f>
        <v>1050</v>
      </c>
      <c r="AA27" s="198">
        <f>ROUND(N(data!AB83), 0)</f>
        <v>303</v>
      </c>
      <c r="AB27" s="198">
        <f>ROUND(N(data!AB84), 0)</f>
        <v>0</v>
      </c>
      <c r="AC27" s="198">
        <f>ROUND(N(data!AB85), 0)</f>
        <v>30675</v>
      </c>
      <c r="AD27" s="198">
        <f>ROUND(N(data!AB86), 0)</f>
        <v>5886649</v>
      </c>
      <c r="AE27" s="198">
        <f>ROUND(N(data!AB91), 0)</f>
        <v>105023784</v>
      </c>
      <c r="AF27" s="198">
        <f>ROUND(N(data!AB89), 0)</f>
        <v>24716545</v>
      </c>
      <c r="AG27" s="198">
        <f>ROUND(N(data!AB92), 0)</f>
        <v>3977</v>
      </c>
      <c r="AH27" s="198">
        <f>ROUND(N(data!AB93), 0)</f>
        <v>0</v>
      </c>
      <c r="AI27" s="198">
        <f>ROUND(N(data!AB94), 0)</f>
        <v>1357</v>
      </c>
      <c r="AJ27" s="198">
        <f>ROUND(N(data!AB95), 0)</f>
        <v>0</v>
      </c>
      <c r="AK27" s="313">
        <f>ROUND(N(data!AB96),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RIGHT(data!$C$99,3)</f>
        <v>026</v>
      </c>
      <c r="B28" s="200" t="str">
        <f>RIGHT(data!$C$98,4)</f>
        <v>2024</v>
      </c>
      <c r="C28" s="12" t="str">
        <f>data!AC$57</f>
        <v>7180</v>
      </c>
      <c r="D28" s="12" t="s">
        <v>1155</v>
      </c>
      <c r="E28" s="198">
        <f>ROUND(N(data!AC61), 0)</f>
        <v>30865</v>
      </c>
      <c r="F28" s="313">
        <f>ROUND(N(data!AC62), 2)</f>
        <v>14.46</v>
      </c>
      <c r="G28" s="198">
        <f>ROUND(N(data!AC63), 0)</f>
        <v>1659297</v>
      </c>
      <c r="H28" s="198">
        <f>ROUND(N(data!AC64), 0)</f>
        <v>441374</v>
      </c>
      <c r="I28" s="198">
        <f>ROUND(N(data!AC65), 0)</f>
        <v>0</v>
      </c>
      <c r="J28" s="198">
        <f>ROUND(N(data!AC66), 0)</f>
        <v>284672</v>
      </c>
      <c r="K28" s="198">
        <f>ROUND(N(data!AC67), 0)</f>
        <v>0</v>
      </c>
      <c r="L28" s="198">
        <f>ROUND(N(data!AC68), 0)</f>
        <v>121</v>
      </c>
      <c r="M28" s="198">
        <f>ROUND(N(data!AC69), 0)</f>
        <v>120278</v>
      </c>
      <c r="N28" s="198">
        <f>ROUND(N(data!AC70), 0)</f>
        <v>0</v>
      </c>
      <c r="O28" s="198">
        <f>ROUND(N(data!AC71), 0)</f>
        <v>37158</v>
      </c>
      <c r="P28" s="198">
        <f>ROUND(N(data!AC72), 0)</f>
        <v>0</v>
      </c>
      <c r="Q28" s="198">
        <f>ROUND(N(data!AC73), 0)</f>
        <v>33349</v>
      </c>
      <c r="R28" s="198">
        <f>ROUND(N(data!AC74), 0)</f>
        <v>0</v>
      </c>
      <c r="S28" s="198">
        <f>ROUND(N(data!AC75), 0)</f>
        <v>0</v>
      </c>
      <c r="T28" s="198">
        <f>ROUND(N(data!AC76), 0)</f>
        <v>0</v>
      </c>
      <c r="U28" s="198">
        <f>ROUND(N(data!AC77), 0)</f>
        <v>0</v>
      </c>
      <c r="V28" s="198">
        <f>ROUND(N(data!AC78), 0)</f>
        <v>0</v>
      </c>
      <c r="W28" s="198">
        <f>ROUND(N(data!AC79), 0)</f>
        <v>3410</v>
      </c>
      <c r="X28" s="198">
        <f>ROUND(N(data!AC80), 0)</f>
        <v>0</v>
      </c>
      <c r="Y28" s="198">
        <f>ROUND(N(data!AC81), 0)</f>
        <v>0</v>
      </c>
      <c r="Z28" s="198">
        <f>ROUND(N(data!AC82), 0)</f>
        <v>0</v>
      </c>
      <c r="AA28" s="198">
        <f>ROUND(N(data!AC83), 0)</f>
        <v>0</v>
      </c>
      <c r="AB28" s="198">
        <f>ROUND(N(data!AC84), 0)</f>
        <v>0</v>
      </c>
      <c r="AC28" s="198">
        <f>ROUND(N(data!AC85), 0)</f>
        <v>399</v>
      </c>
      <c r="AD28" s="198">
        <f>ROUND(N(data!AC86), 0)</f>
        <v>0</v>
      </c>
      <c r="AE28" s="198">
        <f>ROUND(N(data!AC91), 0)</f>
        <v>21637752</v>
      </c>
      <c r="AF28" s="198">
        <f>ROUND(N(data!AC89), 0)</f>
        <v>16682046</v>
      </c>
      <c r="AG28" s="198">
        <f>ROUND(N(data!AC92), 0)</f>
        <v>1288</v>
      </c>
      <c r="AH28" s="198">
        <f>ROUND(N(data!AC93), 0)</f>
        <v>0</v>
      </c>
      <c r="AI28" s="198">
        <f>ROUND(N(data!AC94), 0)</f>
        <v>439</v>
      </c>
      <c r="AJ28" s="198">
        <f>ROUND(N(data!AC95), 0)</f>
        <v>0</v>
      </c>
      <c r="AK28" s="313">
        <f>ROUND(N(data!AC96),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RIGHT(data!$C$99,3)</f>
        <v>026</v>
      </c>
      <c r="B29" s="200" t="str">
        <f>RIGHT(data!$C$98,4)</f>
        <v>2024</v>
      </c>
      <c r="C29" s="12" t="str">
        <f>data!AD$57</f>
        <v>7190</v>
      </c>
      <c r="D29" s="12" t="s">
        <v>1155</v>
      </c>
      <c r="E29" s="198">
        <f>ROUND(N(data!AD61), 0)</f>
        <v>988</v>
      </c>
      <c r="F29" s="313">
        <f>ROUND(N(data!AD62), 2)</f>
        <v>0</v>
      </c>
      <c r="G29" s="198">
        <f>ROUND(N(data!AD63), 0)</f>
        <v>0</v>
      </c>
      <c r="H29" s="198">
        <f>ROUND(N(data!AD64), 0)</f>
        <v>0</v>
      </c>
      <c r="I29" s="198">
        <f>ROUND(N(data!AD65), 0)</f>
        <v>0</v>
      </c>
      <c r="J29" s="198">
        <f>ROUND(N(data!AD66), 0)</f>
        <v>21242</v>
      </c>
      <c r="K29" s="198">
        <f>ROUND(N(data!AD67), 0)</f>
        <v>0</v>
      </c>
      <c r="L29" s="198">
        <f>ROUND(N(data!AD68), 0)</f>
        <v>595874</v>
      </c>
      <c r="M29" s="198">
        <f>ROUND(N(data!AD69), 0)</f>
        <v>6400</v>
      </c>
      <c r="N29" s="198">
        <f>ROUND(N(data!AD70), 0)</f>
        <v>0</v>
      </c>
      <c r="O29" s="198">
        <f>ROUND(N(data!AD71), 0)</f>
        <v>0</v>
      </c>
      <c r="P29" s="198">
        <f>ROUND(N(data!AD72), 0)</f>
        <v>0</v>
      </c>
      <c r="Q29" s="198">
        <f>ROUND(N(data!AD73), 0)</f>
        <v>0</v>
      </c>
      <c r="R29" s="198">
        <f>ROUND(N(data!AD74), 0)</f>
        <v>0</v>
      </c>
      <c r="S29" s="198">
        <f>ROUND(N(data!AD75), 0)</f>
        <v>0</v>
      </c>
      <c r="T29" s="198">
        <f>ROUND(N(data!AD76), 0)</f>
        <v>0</v>
      </c>
      <c r="U29" s="198">
        <f>ROUND(N(data!AD77), 0)</f>
        <v>0</v>
      </c>
      <c r="V29" s="198">
        <f>ROUND(N(data!AD78), 0)</f>
        <v>0</v>
      </c>
      <c r="W29" s="198">
        <f>ROUND(N(data!AD79), 0)</f>
        <v>0</v>
      </c>
      <c r="X29" s="198">
        <f>ROUND(N(data!AD80), 0)</f>
        <v>0</v>
      </c>
      <c r="Y29" s="198">
        <f>ROUND(N(data!AD81), 0)</f>
        <v>0</v>
      </c>
      <c r="Z29" s="198">
        <f>ROUND(N(data!AD82), 0)</f>
        <v>0</v>
      </c>
      <c r="AA29" s="198">
        <f>ROUND(N(data!AD83), 0)</f>
        <v>0</v>
      </c>
      <c r="AB29" s="198">
        <f>ROUND(N(data!AD84), 0)</f>
        <v>0</v>
      </c>
      <c r="AC29" s="198">
        <f>ROUND(N(data!AD85), 0)</f>
        <v>0</v>
      </c>
      <c r="AD29" s="198">
        <f>ROUND(N(data!AD86), 0)</f>
        <v>0</v>
      </c>
      <c r="AE29" s="198">
        <f>ROUND(N(data!AD91), 0)</f>
        <v>3228354</v>
      </c>
      <c r="AF29" s="198">
        <f>ROUND(N(data!AD89), 0)</f>
        <v>2946069</v>
      </c>
      <c r="AG29" s="198">
        <f>ROUND(N(data!AD92), 0)</f>
        <v>419</v>
      </c>
      <c r="AH29" s="198">
        <f>ROUND(N(data!AD93), 0)</f>
        <v>0</v>
      </c>
      <c r="AI29" s="198">
        <f>ROUND(N(data!AD94), 0)</f>
        <v>143</v>
      </c>
      <c r="AJ29" s="198">
        <f>ROUND(N(data!AD95), 0)</f>
        <v>0</v>
      </c>
      <c r="AK29" s="313">
        <f>ROUND(N(data!AD96),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RIGHT(data!$C$99,3)</f>
        <v>026</v>
      </c>
      <c r="B30" s="200" t="str">
        <f>RIGHT(data!$C$98,4)</f>
        <v>2024</v>
      </c>
      <c r="C30" s="12" t="str">
        <f>data!AE$57</f>
        <v>7200</v>
      </c>
      <c r="D30" s="12" t="s">
        <v>1155</v>
      </c>
      <c r="E30" s="198">
        <f>ROUND(N(data!AE61), 0)</f>
        <v>31526</v>
      </c>
      <c r="F30" s="313">
        <f>ROUND(N(data!AE62), 2)</f>
        <v>12.43</v>
      </c>
      <c r="G30" s="198">
        <f>ROUND(N(data!AE63), 0)</f>
        <v>1334016</v>
      </c>
      <c r="H30" s="198">
        <f>ROUND(N(data!AE64), 0)</f>
        <v>411925</v>
      </c>
      <c r="I30" s="198">
        <f>ROUND(N(data!AE65), 0)</f>
        <v>0</v>
      </c>
      <c r="J30" s="198">
        <f>ROUND(N(data!AE66), 0)</f>
        <v>15196</v>
      </c>
      <c r="K30" s="198">
        <f>ROUND(N(data!AE67), 0)</f>
        <v>0</v>
      </c>
      <c r="L30" s="198">
        <f>ROUND(N(data!AE68), 0)</f>
        <v>349</v>
      </c>
      <c r="M30" s="198">
        <f>ROUND(N(data!AE69), 0)</f>
        <v>158997</v>
      </c>
      <c r="N30" s="198">
        <f>ROUND(N(data!AE70), 0)</f>
        <v>0</v>
      </c>
      <c r="O30" s="198">
        <f>ROUND(N(data!AE71), 0)</f>
        <v>6552</v>
      </c>
      <c r="P30" s="198">
        <f>ROUND(N(data!AE72), 0)</f>
        <v>0</v>
      </c>
      <c r="Q30" s="198">
        <f>ROUND(N(data!AE73), 0)</f>
        <v>0</v>
      </c>
      <c r="R30" s="198">
        <f>ROUND(N(data!AE74), 0)</f>
        <v>0</v>
      </c>
      <c r="S30" s="198">
        <f>ROUND(N(data!AE75), 0)</f>
        <v>0</v>
      </c>
      <c r="T30" s="198">
        <f>ROUND(N(data!AE76), 0)</f>
        <v>0</v>
      </c>
      <c r="U30" s="198">
        <f>ROUND(N(data!AE77), 0)</f>
        <v>0</v>
      </c>
      <c r="V30" s="198">
        <f>ROUND(N(data!AE78), 0)</f>
        <v>0</v>
      </c>
      <c r="W30" s="198">
        <f>ROUND(N(data!AE79), 0)</f>
        <v>0</v>
      </c>
      <c r="X30" s="198">
        <f>ROUND(N(data!AE80), 0)</f>
        <v>0</v>
      </c>
      <c r="Y30" s="198">
        <f>ROUND(N(data!AE81), 0)</f>
        <v>0</v>
      </c>
      <c r="Z30" s="198">
        <f>ROUND(N(data!AE82), 0)</f>
        <v>0</v>
      </c>
      <c r="AA30" s="198">
        <f>ROUND(N(data!AE83), 0)</f>
        <v>0</v>
      </c>
      <c r="AB30" s="198">
        <f>ROUND(N(data!AE84), 0)</f>
        <v>0</v>
      </c>
      <c r="AC30" s="198">
        <f>ROUND(N(data!AE85), 0)</f>
        <v>6552</v>
      </c>
      <c r="AD30" s="198">
        <f>ROUND(N(data!AE86), 0)</f>
        <v>0</v>
      </c>
      <c r="AE30" s="198">
        <f>ROUND(N(data!AE91), 0)</f>
        <v>7360142</v>
      </c>
      <c r="AF30" s="198">
        <f>ROUND(N(data!AE89), 0)</f>
        <v>5821979</v>
      </c>
      <c r="AG30" s="198">
        <f>ROUND(N(data!AE92), 0)</f>
        <v>12215</v>
      </c>
      <c r="AH30" s="198">
        <f>ROUND(N(data!AE93), 0)</f>
        <v>3</v>
      </c>
      <c r="AI30" s="198">
        <f>ROUND(N(data!AE94), 0)</f>
        <v>4167</v>
      </c>
      <c r="AJ30" s="198">
        <f>ROUND(N(data!AE95), 0)</f>
        <v>0</v>
      </c>
      <c r="AK30" s="313">
        <f>ROUND(N(data!AE96),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RIGHT(data!$C$99,3)</f>
        <v>026</v>
      </c>
      <c r="B31" s="200" t="str">
        <f>RIGHT(data!$C$98,4)</f>
        <v>2024</v>
      </c>
      <c r="C31" s="12" t="str">
        <f>data!AF$57</f>
        <v>7220</v>
      </c>
      <c r="D31" s="12" t="s">
        <v>1155</v>
      </c>
      <c r="E31" s="198">
        <f>ROUND(N(data!AF61), 0)</f>
        <v>10824</v>
      </c>
      <c r="F31" s="313">
        <f>ROUND(N(data!AF62), 2)</f>
        <v>20.25</v>
      </c>
      <c r="G31" s="198">
        <f>ROUND(N(data!AF63), 0)</f>
        <v>2766114</v>
      </c>
      <c r="H31" s="198">
        <f>ROUND(N(data!AF64), 0)</f>
        <v>721124</v>
      </c>
      <c r="I31" s="198">
        <f>ROUND(N(data!AF65), 0)</f>
        <v>0</v>
      </c>
      <c r="J31" s="198">
        <f>ROUND(N(data!AF66), 0)</f>
        <v>113966</v>
      </c>
      <c r="K31" s="198">
        <f>ROUND(N(data!AF67), 0)</f>
        <v>0</v>
      </c>
      <c r="L31" s="198">
        <f>ROUND(N(data!AF68), 0)</f>
        <v>19013</v>
      </c>
      <c r="M31" s="198">
        <f>ROUND(N(data!AF69), 0)</f>
        <v>0</v>
      </c>
      <c r="N31" s="198">
        <f>ROUND(N(data!AF70), 0)</f>
        <v>0</v>
      </c>
      <c r="O31" s="198">
        <f>ROUND(N(data!AF71), 0)</f>
        <v>1261253</v>
      </c>
      <c r="P31" s="198">
        <f>ROUND(N(data!AF72), 0)</f>
        <v>0</v>
      </c>
      <c r="Q31" s="198">
        <f>ROUND(N(data!AF73), 0)</f>
        <v>1246551</v>
      </c>
      <c r="R31" s="198">
        <f>ROUND(N(data!AF74), 0)</f>
        <v>0</v>
      </c>
      <c r="S31" s="198">
        <f>ROUND(N(data!AF75), 0)</f>
        <v>0</v>
      </c>
      <c r="T31" s="198">
        <f>ROUND(N(data!AF76), 0)</f>
        <v>0</v>
      </c>
      <c r="U31" s="198">
        <f>ROUND(N(data!AF77), 0)</f>
        <v>0</v>
      </c>
      <c r="V31" s="198">
        <f>ROUND(N(data!AF78), 0)</f>
        <v>0</v>
      </c>
      <c r="W31" s="198">
        <f>ROUND(N(data!AF79), 0)</f>
        <v>0</v>
      </c>
      <c r="X31" s="198">
        <f>ROUND(N(data!AF80), 0)</f>
        <v>0</v>
      </c>
      <c r="Y31" s="198">
        <f>ROUND(N(data!AF81), 0)</f>
        <v>0</v>
      </c>
      <c r="Z31" s="198">
        <f>ROUND(N(data!AF82), 0)</f>
        <v>2320</v>
      </c>
      <c r="AA31" s="198">
        <f>ROUND(N(data!AF83), 0)</f>
        <v>0</v>
      </c>
      <c r="AB31" s="198">
        <f>ROUND(N(data!AF84), 0)</f>
        <v>0</v>
      </c>
      <c r="AC31" s="198">
        <f>ROUND(N(data!AF85), 0)</f>
        <v>12382</v>
      </c>
      <c r="AD31" s="198">
        <f>ROUND(N(data!AF86), 0)</f>
        <v>41767</v>
      </c>
      <c r="AE31" s="198">
        <f>ROUND(N(data!AF91), 0)</f>
        <v>6005249</v>
      </c>
      <c r="AF31" s="198">
        <f>ROUND(N(data!AF89), 0)</f>
        <v>0</v>
      </c>
      <c r="AG31" s="198">
        <f>ROUND(N(data!AF92), 0)</f>
        <v>0</v>
      </c>
      <c r="AH31" s="198">
        <f>ROUND(N(data!AF93), 0)</f>
        <v>0</v>
      </c>
      <c r="AI31" s="198">
        <f>ROUND(N(data!AF94), 0)</f>
        <v>0</v>
      </c>
      <c r="AJ31" s="198">
        <f>ROUND(N(data!AF95), 0)</f>
        <v>5990</v>
      </c>
      <c r="AK31" s="313">
        <f>ROUND(N(data!AF96), 2)</f>
        <v>2.15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RIGHT(data!$C$99,3)</f>
        <v>026</v>
      </c>
      <c r="B32" s="200" t="str">
        <f>RIGHT(data!$C$98,4)</f>
        <v>2024</v>
      </c>
      <c r="C32" s="12" t="str">
        <f>data!AG$57</f>
        <v>7230</v>
      </c>
      <c r="D32" s="12" t="s">
        <v>1155</v>
      </c>
      <c r="E32" s="198">
        <f>ROUND(N(data!AG61), 0)</f>
        <v>52632</v>
      </c>
      <c r="F32" s="313">
        <f>ROUND(N(data!AG62), 2)</f>
        <v>90.02</v>
      </c>
      <c r="G32" s="198">
        <f>ROUND(N(data!AG63), 0)</f>
        <v>9742063</v>
      </c>
      <c r="H32" s="198">
        <f>ROUND(N(data!AG64), 0)</f>
        <v>2716251</v>
      </c>
      <c r="I32" s="198">
        <f>ROUND(N(data!AG65), 0)</f>
        <v>1291758</v>
      </c>
      <c r="J32" s="198">
        <f>ROUND(N(data!AG66), 0)</f>
        <v>1457461</v>
      </c>
      <c r="K32" s="198">
        <f>ROUND(N(data!AG67), 0)</f>
        <v>0</v>
      </c>
      <c r="L32" s="198">
        <f>ROUND(N(data!AG68), 0)</f>
        <v>102928</v>
      </c>
      <c r="M32" s="198">
        <f>ROUND(N(data!AG69), 0)</f>
        <v>432096</v>
      </c>
      <c r="N32" s="198">
        <f>ROUND(N(data!AG70), 0)</f>
        <v>2304</v>
      </c>
      <c r="O32" s="198">
        <f>ROUND(N(data!AG71), 0)</f>
        <v>40574</v>
      </c>
      <c r="P32" s="198">
        <f>ROUND(N(data!AG72), 0)</f>
        <v>0</v>
      </c>
      <c r="Q32" s="198">
        <f>ROUND(N(data!AG73), 0)</f>
        <v>4880</v>
      </c>
      <c r="R32" s="198">
        <f>ROUND(N(data!AG74), 0)</f>
        <v>0</v>
      </c>
      <c r="S32" s="198">
        <f>ROUND(N(data!AG75), 0)</f>
        <v>0</v>
      </c>
      <c r="T32" s="198">
        <f>ROUND(N(data!AG76), 0)</f>
        <v>0</v>
      </c>
      <c r="U32" s="198">
        <f>ROUND(N(data!AG77), 0)</f>
        <v>0</v>
      </c>
      <c r="V32" s="198">
        <f>ROUND(N(data!AG78), 0)</f>
        <v>0</v>
      </c>
      <c r="W32" s="198">
        <f>ROUND(N(data!AG79), 0)</f>
        <v>4468</v>
      </c>
      <c r="X32" s="198">
        <f>ROUND(N(data!AG80), 0)</f>
        <v>0</v>
      </c>
      <c r="Y32" s="198">
        <f>ROUND(N(data!AG81), 0)</f>
        <v>0</v>
      </c>
      <c r="Z32" s="198">
        <f>ROUND(N(data!AG82), 0)</f>
        <v>0</v>
      </c>
      <c r="AA32" s="198">
        <f>ROUND(N(data!AG83), 0)</f>
        <v>0</v>
      </c>
      <c r="AB32" s="198">
        <f>ROUND(N(data!AG84), 0)</f>
        <v>0</v>
      </c>
      <c r="AC32" s="198">
        <f>ROUND(N(data!AG85), 0)</f>
        <v>31226</v>
      </c>
      <c r="AD32" s="198">
        <f>ROUND(N(data!AG86), 0)</f>
        <v>13946</v>
      </c>
      <c r="AE32" s="198">
        <f>ROUND(N(data!AG91), 0)</f>
        <v>215029045</v>
      </c>
      <c r="AF32" s="198">
        <f>ROUND(N(data!AG89), 0)</f>
        <v>40942947</v>
      </c>
      <c r="AG32" s="198">
        <f>ROUND(N(data!AG92), 0)</f>
        <v>19537</v>
      </c>
      <c r="AH32" s="198">
        <f>ROUND(N(data!AG93), 0)</f>
        <v>4446</v>
      </c>
      <c r="AI32" s="198">
        <f>ROUND(N(data!AG94), 0)</f>
        <v>6664</v>
      </c>
      <c r="AJ32" s="198">
        <f>ROUND(N(data!AG95), 0)</f>
        <v>148595</v>
      </c>
      <c r="AK32" s="313">
        <f>ROUND(N(data!AG96), 2)</f>
        <v>53.23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RIGHT(data!$C$99,3)</f>
        <v>026</v>
      </c>
      <c r="B33" s="200" t="str">
        <f>RIGHT(data!$C$98,4)</f>
        <v>2024</v>
      </c>
      <c r="C33" s="12" t="str">
        <f>data!AH$57</f>
        <v>7240</v>
      </c>
      <c r="D33" s="12" t="s">
        <v>1155</v>
      </c>
      <c r="E33" s="198">
        <f>ROUND(N(data!AH61), 0)</f>
        <v>0</v>
      </c>
      <c r="F33" s="313">
        <f>ROUND(N(data!AH62), 2)</f>
        <v>0</v>
      </c>
      <c r="G33" s="198">
        <f>ROUND(N(data!AH63), 0)</f>
        <v>0</v>
      </c>
      <c r="H33" s="198">
        <f>ROUND(N(data!AH64), 0)</f>
        <v>0</v>
      </c>
      <c r="I33" s="198">
        <f>ROUND(N(data!AH65), 0)</f>
        <v>0</v>
      </c>
      <c r="J33" s="198">
        <f>ROUND(N(data!AH66), 0)</f>
        <v>0</v>
      </c>
      <c r="K33" s="198">
        <f>ROUND(N(data!AH67), 0)</f>
        <v>0</v>
      </c>
      <c r="L33" s="198">
        <f>ROUND(N(data!AH68), 0)</f>
        <v>0</v>
      </c>
      <c r="M33" s="198">
        <f>ROUND(N(data!AH69), 0)</f>
        <v>0</v>
      </c>
      <c r="N33" s="198">
        <f>ROUND(N(data!AH70), 0)</f>
        <v>0</v>
      </c>
      <c r="O33" s="198">
        <f>ROUND(N(data!AH71), 0)</f>
        <v>0</v>
      </c>
      <c r="P33" s="198">
        <f>ROUND(N(data!AH72), 0)</f>
        <v>0</v>
      </c>
      <c r="Q33" s="198">
        <f>ROUND(N(data!AH73), 0)</f>
        <v>0</v>
      </c>
      <c r="R33" s="198">
        <f>ROUND(N(data!AH74), 0)</f>
        <v>0</v>
      </c>
      <c r="S33" s="198">
        <f>ROUND(N(data!AH75), 0)</f>
        <v>0</v>
      </c>
      <c r="T33" s="198">
        <f>ROUND(N(data!AH76), 0)</f>
        <v>0</v>
      </c>
      <c r="U33" s="198">
        <f>ROUND(N(data!AH77), 0)</f>
        <v>0</v>
      </c>
      <c r="V33" s="198">
        <f>ROUND(N(data!AH78), 0)</f>
        <v>0</v>
      </c>
      <c r="W33" s="198">
        <f>ROUND(N(data!AH79), 0)</f>
        <v>0</v>
      </c>
      <c r="X33" s="198">
        <f>ROUND(N(data!AH80), 0)</f>
        <v>0</v>
      </c>
      <c r="Y33" s="198">
        <f>ROUND(N(data!AH81), 0)</f>
        <v>0</v>
      </c>
      <c r="Z33" s="198">
        <f>ROUND(N(data!AH82), 0)</f>
        <v>0</v>
      </c>
      <c r="AA33" s="198">
        <f>ROUND(N(data!AH83), 0)</f>
        <v>0</v>
      </c>
      <c r="AB33" s="198">
        <f>ROUND(N(data!AH84), 0)</f>
        <v>0</v>
      </c>
      <c r="AC33" s="198">
        <f>ROUND(N(data!AH85), 0)</f>
        <v>0</v>
      </c>
      <c r="AD33" s="198">
        <f>ROUND(N(data!AH86), 0)</f>
        <v>0</v>
      </c>
      <c r="AE33" s="198">
        <f>ROUND(N(data!AH91), 0)</f>
        <v>0</v>
      </c>
      <c r="AF33" s="198">
        <f>ROUND(N(data!AH89), 0)</f>
        <v>0</v>
      </c>
      <c r="AG33" s="198">
        <f>ROUND(N(data!AH92), 0)</f>
        <v>0</v>
      </c>
      <c r="AH33" s="198">
        <f>ROUND(N(data!AH93), 0)</f>
        <v>0</v>
      </c>
      <c r="AI33" s="198">
        <f>ROUND(N(data!AH94), 0)</f>
        <v>0</v>
      </c>
      <c r="AJ33" s="198">
        <f>ROUND(N(data!AH95), 0)</f>
        <v>0</v>
      </c>
      <c r="AK33" s="313">
        <f>ROUND(N(data!AH96),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RIGHT(data!$C$99,3)</f>
        <v>026</v>
      </c>
      <c r="B34" s="200" t="str">
        <f>RIGHT(data!$C$98,4)</f>
        <v>2024</v>
      </c>
      <c r="C34" s="12" t="str">
        <f>data!AI$57</f>
        <v>7250</v>
      </c>
      <c r="D34" s="12" t="s">
        <v>1155</v>
      </c>
      <c r="E34" s="198">
        <f>ROUND(N(data!AI61), 0)</f>
        <v>9843</v>
      </c>
      <c r="F34" s="313">
        <f>ROUND(N(data!AI62), 2)</f>
        <v>24.45</v>
      </c>
      <c r="G34" s="198">
        <f>ROUND(N(data!AI63), 0)</f>
        <v>2925802</v>
      </c>
      <c r="H34" s="198">
        <f>ROUND(N(data!AI64), 0)</f>
        <v>932403</v>
      </c>
      <c r="I34" s="198">
        <f>ROUND(N(data!AI65), 0)</f>
        <v>0</v>
      </c>
      <c r="J34" s="198">
        <f>ROUND(N(data!AI66), 0)</f>
        <v>1528824</v>
      </c>
      <c r="K34" s="198">
        <f>ROUND(N(data!AI67), 0)</f>
        <v>0</v>
      </c>
      <c r="L34" s="198">
        <f>ROUND(N(data!AI68), 0)</f>
        <v>10837</v>
      </c>
      <c r="M34" s="198">
        <f>ROUND(N(data!AI69), 0)</f>
        <v>176444</v>
      </c>
      <c r="N34" s="198">
        <f>ROUND(N(data!AI70), 0)</f>
        <v>3881</v>
      </c>
      <c r="O34" s="198">
        <f>ROUND(N(data!AI71), 0)</f>
        <v>47772</v>
      </c>
      <c r="P34" s="198">
        <f>ROUND(N(data!AI72), 0)</f>
        <v>0</v>
      </c>
      <c r="Q34" s="198">
        <f>ROUND(N(data!AI73), 0)</f>
        <v>5670</v>
      </c>
      <c r="R34" s="198">
        <f>ROUND(N(data!AI74), 0)</f>
        <v>0</v>
      </c>
      <c r="S34" s="198">
        <f>ROUND(N(data!AI75), 0)</f>
        <v>0</v>
      </c>
      <c r="T34" s="198">
        <f>ROUND(N(data!AI76), 0)</f>
        <v>0</v>
      </c>
      <c r="U34" s="198">
        <f>ROUND(N(data!AI77), 0)</f>
        <v>0</v>
      </c>
      <c r="V34" s="198">
        <f>ROUND(N(data!AI78), 0)</f>
        <v>0</v>
      </c>
      <c r="W34" s="198">
        <f>ROUND(N(data!AI79), 0)</f>
        <v>7604</v>
      </c>
      <c r="X34" s="198">
        <f>ROUND(N(data!AI80), 0)</f>
        <v>0</v>
      </c>
      <c r="Y34" s="198">
        <f>ROUND(N(data!AI81), 0)</f>
        <v>0</v>
      </c>
      <c r="Z34" s="198">
        <f>ROUND(N(data!AI82), 0)</f>
        <v>770</v>
      </c>
      <c r="AA34" s="198">
        <f>ROUND(N(data!AI83), 0)</f>
        <v>0</v>
      </c>
      <c r="AB34" s="198">
        <f>ROUND(N(data!AI84), 0)</f>
        <v>0</v>
      </c>
      <c r="AC34" s="198">
        <f>ROUND(N(data!AI85), 0)</f>
        <v>33728</v>
      </c>
      <c r="AD34" s="198">
        <f>ROUND(N(data!AI86), 0)</f>
        <v>0</v>
      </c>
      <c r="AE34" s="198">
        <f>ROUND(N(data!AI91), 0)</f>
        <v>37634386</v>
      </c>
      <c r="AF34" s="198">
        <f>ROUND(N(data!AI89), 0)</f>
        <v>2368655</v>
      </c>
      <c r="AG34" s="198">
        <f>ROUND(N(data!AI92), 0)</f>
        <v>0</v>
      </c>
      <c r="AH34" s="198">
        <f>ROUND(N(data!AI93), 0)</f>
        <v>319</v>
      </c>
      <c r="AI34" s="198">
        <f>ROUND(N(data!AI94), 0)</f>
        <v>0</v>
      </c>
      <c r="AJ34" s="198">
        <f>ROUND(N(data!AI95), 0)</f>
        <v>40807</v>
      </c>
      <c r="AK34" s="313">
        <f>ROUND(N(data!AI96), 2)</f>
        <v>14.62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RIGHT(data!$C$99,3)</f>
        <v>026</v>
      </c>
      <c r="B35" s="200" t="str">
        <f>RIGHT(data!$C$98,4)</f>
        <v>2024</v>
      </c>
      <c r="C35" s="12" t="str">
        <f>data!AJ$57</f>
        <v>7260</v>
      </c>
      <c r="D35" s="12" t="s">
        <v>1155</v>
      </c>
      <c r="E35" s="198">
        <f>ROUND(N(data!AJ61), 0)</f>
        <v>188918</v>
      </c>
      <c r="F35" s="313">
        <f>ROUND(N(data!AJ62), 2)</f>
        <v>322.02999999999997</v>
      </c>
      <c r="G35" s="198">
        <f>ROUND(N(data!AJ63), 0)</f>
        <v>41997656</v>
      </c>
      <c r="H35" s="198">
        <f>ROUND(N(data!AJ64), 0)</f>
        <v>10899176</v>
      </c>
      <c r="I35" s="198">
        <f>ROUND(N(data!AJ65), 0)</f>
        <v>3856329</v>
      </c>
      <c r="J35" s="198">
        <f>ROUND(N(data!AJ66), 0)</f>
        <v>3320234</v>
      </c>
      <c r="K35" s="198">
        <f>ROUND(N(data!AJ67), 0)</f>
        <v>27851</v>
      </c>
      <c r="L35" s="198">
        <f>ROUND(N(data!AJ68), 0)</f>
        <v>224628</v>
      </c>
      <c r="M35" s="198">
        <f>ROUND(N(data!AJ69), 0)</f>
        <v>1871833</v>
      </c>
      <c r="N35" s="198">
        <f>ROUND(N(data!AJ70), 0)</f>
        <v>515508</v>
      </c>
      <c r="O35" s="198">
        <f>ROUND(N(data!AJ71), 0)</f>
        <v>3350666</v>
      </c>
      <c r="P35" s="198">
        <f>ROUND(N(data!AJ72), 0)</f>
        <v>0</v>
      </c>
      <c r="Q35" s="198">
        <f>ROUND(N(data!AJ73), 0)</f>
        <v>2390543</v>
      </c>
      <c r="R35" s="198">
        <f>ROUND(N(data!AJ74), 0)</f>
        <v>0</v>
      </c>
      <c r="S35" s="198">
        <f>ROUND(N(data!AJ75), 0)</f>
        <v>555614</v>
      </c>
      <c r="T35" s="198">
        <f>ROUND(N(data!AJ76), 0)</f>
        <v>633</v>
      </c>
      <c r="U35" s="198">
        <f>ROUND(N(data!AJ77), 0)</f>
        <v>0</v>
      </c>
      <c r="V35" s="198">
        <f>ROUND(N(data!AJ78), 0)</f>
        <v>0</v>
      </c>
      <c r="W35" s="198">
        <f>ROUND(N(data!AJ79), 0)</f>
        <v>136976</v>
      </c>
      <c r="X35" s="198">
        <f>ROUND(N(data!AJ80), 0)</f>
        <v>83737</v>
      </c>
      <c r="Y35" s="198">
        <f>ROUND(N(data!AJ81), 0)</f>
        <v>101</v>
      </c>
      <c r="Z35" s="198">
        <f>ROUND(N(data!AJ82), 0)</f>
        <v>5227</v>
      </c>
      <c r="AA35" s="198">
        <f>ROUND(N(data!AJ83), 0)</f>
        <v>328</v>
      </c>
      <c r="AB35" s="198">
        <f>ROUND(N(data!AJ84), 0)</f>
        <v>0</v>
      </c>
      <c r="AC35" s="198">
        <f>ROUND(N(data!AJ85), 0)</f>
        <v>177508</v>
      </c>
      <c r="AD35" s="198">
        <f>ROUND(N(data!AJ86), 0)</f>
        <v>542922</v>
      </c>
      <c r="AE35" s="198">
        <f>ROUND(N(data!AJ91), 0)</f>
        <v>89551912</v>
      </c>
      <c r="AF35" s="198">
        <f>ROUND(N(data!AJ89), 0)</f>
        <v>258189</v>
      </c>
      <c r="AG35" s="198">
        <f>ROUND(N(data!AJ92), 0)</f>
        <v>140909</v>
      </c>
      <c r="AH35" s="198">
        <f>ROUND(N(data!AJ93), 0)</f>
        <v>0</v>
      </c>
      <c r="AI35" s="198">
        <f>ROUND(N(data!AJ94), 0)</f>
        <v>48065</v>
      </c>
      <c r="AJ35" s="198">
        <f>ROUND(N(data!AJ95), 0)</f>
        <v>91900</v>
      </c>
      <c r="AK35" s="313">
        <f>ROUND(N(data!AJ96), 2)</f>
        <v>32.92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RIGHT(data!$C$99,3)</f>
        <v>026</v>
      </c>
      <c r="B36" s="200" t="str">
        <f>RIGHT(data!$C$98,4)</f>
        <v>2024</v>
      </c>
      <c r="C36" s="12" t="str">
        <f>data!AK$57</f>
        <v>7310</v>
      </c>
      <c r="D36" s="12" t="s">
        <v>1155</v>
      </c>
      <c r="E36" s="198">
        <f>ROUND(N(data!AK61), 0)</f>
        <v>0</v>
      </c>
      <c r="F36" s="313">
        <f>ROUND(N(data!AK62), 2)</f>
        <v>0</v>
      </c>
      <c r="G36" s="198">
        <f>ROUND(N(data!AK63), 0)</f>
        <v>0</v>
      </c>
      <c r="H36" s="198">
        <f>ROUND(N(data!AK64), 0)</f>
        <v>0</v>
      </c>
      <c r="I36" s="198">
        <f>ROUND(N(data!AK65), 0)</f>
        <v>0</v>
      </c>
      <c r="J36" s="198">
        <f>ROUND(N(data!AK66), 0)</f>
        <v>0</v>
      </c>
      <c r="K36" s="198">
        <f>ROUND(N(data!AK67), 0)</f>
        <v>0</v>
      </c>
      <c r="L36" s="198">
        <f>ROUND(N(data!AK68), 0)</f>
        <v>0</v>
      </c>
      <c r="M36" s="198">
        <f>ROUND(N(data!AK69), 0)</f>
        <v>0</v>
      </c>
      <c r="N36" s="198">
        <f>ROUND(N(data!AK70), 0)</f>
        <v>0</v>
      </c>
      <c r="O36" s="198">
        <f>ROUND(N(data!AK71), 0)</f>
        <v>0</v>
      </c>
      <c r="P36" s="198">
        <f>ROUND(N(data!AK72), 0)</f>
        <v>0</v>
      </c>
      <c r="Q36" s="198">
        <f>ROUND(N(data!AK73), 0)</f>
        <v>0</v>
      </c>
      <c r="R36" s="198">
        <f>ROUND(N(data!AK74), 0)</f>
        <v>0</v>
      </c>
      <c r="S36" s="198">
        <f>ROUND(N(data!AK75), 0)</f>
        <v>0</v>
      </c>
      <c r="T36" s="198">
        <f>ROUND(N(data!AK76), 0)</f>
        <v>0</v>
      </c>
      <c r="U36" s="198">
        <f>ROUND(N(data!AK77), 0)</f>
        <v>0</v>
      </c>
      <c r="V36" s="198">
        <f>ROUND(N(data!AK78), 0)</f>
        <v>0</v>
      </c>
      <c r="W36" s="198">
        <f>ROUND(N(data!AK79), 0)</f>
        <v>0</v>
      </c>
      <c r="X36" s="198">
        <f>ROUND(N(data!AK80), 0)</f>
        <v>0</v>
      </c>
      <c r="Y36" s="198">
        <f>ROUND(N(data!AK81), 0)</f>
        <v>0</v>
      </c>
      <c r="Z36" s="198">
        <f>ROUND(N(data!AK82), 0)</f>
        <v>0</v>
      </c>
      <c r="AA36" s="198">
        <f>ROUND(N(data!AK83), 0)</f>
        <v>0</v>
      </c>
      <c r="AB36" s="198">
        <f>ROUND(N(data!AK84), 0)</f>
        <v>0</v>
      </c>
      <c r="AC36" s="198">
        <f>ROUND(N(data!AK85), 0)</f>
        <v>0</v>
      </c>
      <c r="AD36" s="198">
        <f>ROUND(N(data!AK86), 0)</f>
        <v>0</v>
      </c>
      <c r="AE36" s="198">
        <f>ROUND(N(data!AK91), 0)</f>
        <v>0</v>
      </c>
      <c r="AF36" s="198">
        <f>ROUND(N(data!AK89), 0)</f>
        <v>0</v>
      </c>
      <c r="AG36" s="198">
        <f>ROUND(N(data!AK92), 0)</f>
        <v>0</v>
      </c>
      <c r="AH36" s="198">
        <f>ROUND(N(data!AK93), 0)</f>
        <v>0</v>
      </c>
      <c r="AI36" s="198">
        <f>ROUND(N(data!AK94), 0)</f>
        <v>0</v>
      </c>
      <c r="AJ36" s="198">
        <f>ROUND(N(data!AK95), 0)</f>
        <v>0</v>
      </c>
      <c r="AK36" s="313">
        <f>ROUND(N(data!AK96),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RIGHT(data!$C$99,3)</f>
        <v>026</v>
      </c>
      <c r="B37" s="200" t="str">
        <f>RIGHT(data!$C$98,4)</f>
        <v>2024</v>
      </c>
      <c r="C37" s="12" t="str">
        <f>data!AL$57</f>
        <v>7320</v>
      </c>
      <c r="D37" s="12" t="s">
        <v>1155</v>
      </c>
      <c r="E37" s="198">
        <f>ROUND(N(data!AL61), 0)</f>
        <v>0</v>
      </c>
      <c r="F37" s="313">
        <f>ROUND(N(data!AL62), 2)</f>
        <v>0</v>
      </c>
      <c r="G37" s="198">
        <f>ROUND(N(data!AL63), 0)</f>
        <v>0</v>
      </c>
      <c r="H37" s="198">
        <f>ROUND(N(data!AL64), 0)</f>
        <v>0</v>
      </c>
      <c r="I37" s="198">
        <f>ROUND(N(data!AL65), 0)</f>
        <v>0</v>
      </c>
      <c r="J37" s="198">
        <f>ROUND(N(data!AL66), 0)</f>
        <v>0</v>
      </c>
      <c r="K37" s="198">
        <f>ROUND(N(data!AL67), 0)</f>
        <v>0</v>
      </c>
      <c r="L37" s="198">
        <f>ROUND(N(data!AL68), 0)</f>
        <v>0</v>
      </c>
      <c r="M37" s="198">
        <f>ROUND(N(data!AL69), 0)</f>
        <v>0</v>
      </c>
      <c r="N37" s="198">
        <f>ROUND(N(data!AL70), 0)</f>
        <v>0</v>
      </c>
      <c r="O37" s="198">
        <f>ROUND(N(data!AL71), 0)</f>
        <v>0</v>
      </c>
      <c r="P37" s="198">
        <f>ROUND(N(data!AL72), 0)</f>
        <v>0</v>
      </c>
      <c r="Q37" s="198">
        <f>ROUND(N(data!AL73), 0)</f>
        <v>0</v>
      </c>
      <c r="R37" s="198">
        <f>ROUND(N(data!AL74), 0)</f>
        <v>0</v>
      </c>
      <c r="S37" s="198">
        <f>ROUND(N(data!AL75), 0)</f>
        <v>0</v>
      </c>
      <c r="T37" s="198">
        <f>ROUND(N(data!AL76), 0)</f>
        <v>0</v>
      </c>
      <c r="U37" s="198">
        <f>ROUND(N(data!AL77), 0)</f>
        <v>0</v>
      </c>
      <c r="V37" s="198">
        <f>ROUND(N(data!AL78), 0)</f>
        <v>0</v>
      </c>
      <c r="W37" s="198">
        <f>ROUND(N(data!AL79), 0)</f>
        <v>0</v>
      </c>
      <c r="X37" s="198">
        <f>ROUND(N(data!AL80), 0)</f>
        <v>0</v>
      </c>
      <c r="Y37" s="198">
        <f>ROUND(N(data!AL81), 0)</f>
        <v>0</v>
      </c>
      <c r="Z37" s="198">
        <f>ROUND(N(data!AL82), 0)</f>
        <v>0</v>
      </c>
      <c r="AA37" s="198">
        <f>ROUND(N(data!AL83), 0)</f>
        <v>0</v>
      </c>
      <c r="AB37" s="198">
        <f>ROUND(N(data!AL84), 0)</f>
        <v>0</v>
      </c>
      <c r="AC37" s="198">
        <f>ROUND(N(data!AL85), 0)</f>
        <v>0</v>
      </c>
      <c r="AD37" s="198">
        <f>ROUND(N(data!AL86), 0)</f>
        <v>0</v>
      </c>
      <c r="AE37" s="198">
        <f>ROUND(N(data!AL91), 0)</f>
        <v>0</v>
      </c>
      <c r="AF37" s="198">
        <f>ROUND(N(data!AL89), 0)</f>
        <v>0</v>
      </c>
      <c r="AG37" s="198">
        <f>ROUND(N(data!AL92), 0)</f>
        <v>0</v>
      </c>
      <c r="AH37" s="198">
        <f>ROUND(N(data!AL93), 0)</f>
        <v>0</v>
      </c>
      <c r="AI37" s="198">
        <f>ROUND(N(data!AL94), 0)</f>
        <v>0</v>
      </c>
      <c r="AJ37" s="198">
        <f>ROUND(N(data!AL95), 0)</f>
        <v>0</v>
      </c>
      <c r="AK37" s="313">
        <f>ROUND(N(data!AL96),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RIGHT(data!$C$99,3)</f>
        <v>026</v>
      </c>
      <c r="B38" s="200" t="str">
        <f>RIGHT(data!$C$98,4)</f>
        <v>2024</v>
      </c>
      <c r="C38" s="12" t="str">
        <f>data!AM$57</f>
        <v>7330</v>
      </c>
      <c r="D38" s="12" t="s">
        <v>1155</v>
      </c>
      <c r="E38" s="198">
        <f>ROUND(N(data!AM61), 0)</f>
        <v>0</v>
      </c>
      <c r="F38" s="313">
        <f>ROUND(N(data!AM62), 2)</f>
        <v>0</v>
      </c>
      <c r="G38" s="198">
        <f>ROUND(N(data!AM63), 0)</f>
        <v>0</v>
      </c>
      <c r="H38" s="198">
        <f>ROUND(N(data!AM64), 0)</f>
        <v>0</v>
      </c>
      <c r="I38" s="198">
        <f>ROUND(N(data!AM65), 0)</f>
        <v>0</v>
      </c>
      <c r="J38" s="198">
        <f>ROUND(N(data!AM66), 0)</f>
        <v>0</v>
      </c>
      <c r="K38" s="198">
        <f>ROUND(N(data!AM67), 0)</f>
        <v>0</v>
      </c>
      <c r="L38" s="198">
        <f>ROUND(N(data!AM68), 0)</f>
        <v>0</v>
      </c>
      <c r="M38" s="198">
        <f>ROUND(N(data!AM69), 0)</f>
        <v>0</v>
      </c>
      <c r="N38" s="198">
        <f>ROUND(N(data!AM70), 0)</f>
        <v>0</v>
      </c>
      <c r="O38" s="198">
        <f>ROUND(N(data!AM71), 0)</f>
        <v>0</v>
      </c>
      <c r="P38" s="198">
        <f>ROUND(N(data!AM72), 0)</f>
        <v>0</v>
      </c>
      <c r="Q38" s="198">
        <f>ROUND(N(data!AM73), 0)</f>
        <v>0</v>
      </c>
      <c r="R38" s="198">
        <f>ROUND(N(data!AM74), 0)</f>
        <v>0</v>
      </c>
      <c r="S38" s="198">
        <f>ROUND(N(data!AM75), 0)</f>
        <v>0</v>
      </c>
      <c r="T38" s="198">
        <f>ROUND(N(data!AM76), 0)</f>
        <v>0</v>
      </c>
      <c r="U38" s="198">
        <f>ROUND(N(data!AM77), 0)</f>
        <v>0</v>
      </c>
      <c r="V38" s="198">
        <f>ROUND(N(data!AM78), 0)</f>
        <v>0</v>
      </c>
      <c r="W38" s="198">
        <f>ROUND(N(data!AM79), 0)</f>
        <v>0</v>
      </c>
      <c r="X38" s="198">
        <f>ROUND(N(data!AM80), 0)</f>
        <v>0</v>
      </c>
      <c r="Y38" s="198">
        <f>ROUND(N(data!AM81), 0)</f>
        <v>0</v>
      </c>
      <c r="Z38" s="198">
        <f>ROUND(N(data!AM82), 0)</f>
        <v>0</v>
      </c>
      <c r="AA38" s="198">
        <f>ROUND(N(data!AM83), 0)</f>
        <v>0</v>
      </c>
      <c r="AB38" s="198">
        <f>ROUND(N(data!AM84), 0)</f>
        <v>0</v>
      </c>
      <c r="AC38" s="198">
        <f>ROUND(N(data!AM85), 0)</f>
        <v>0</v>
      </c>
      <c r="AD38" s="198">
        <f>ROUND(N(data!AM86), 0)</f>
        <v>0</v>
      </c>
      <c r="AE38" s="198">
        <f>ROUND(N(data!AM91), 0)</f>
        <v>0</v>
      </c>
      <c r="AF38" s="198">
        <f>ROUND(N(data!AM89), 0)</f>
        <v>0</v>
      </c>
      <c r="AG38" s="198">
        <f>ROUND(N(data!AM92), 0)</f>
        <v>0</v>
      </c>
      <c r="AH38" s="198">
        <f>ROUND(N(data!AM93), 0)</f>
        <v>0</v>
      </c>
      <c r="AI38" s="198">
        <f>ROUND(N(data!AM94), 0)</f>
        <v>0</v>
      </c>
      <c r="AJ38" s="198">
        <f>ROUND(N(data!AM95), 0)</f>
        <v>0</v>
      </c>
      <c r="AK38" s="313">
        <f>ROUND(N(data!AM96),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RIGHT(data!$C$99,3)</f>
        <v>026</v>
      </c>
      <c r="B39" s="200" t="str">
        <f>RIGHT(data!$C$98,4)</f>
        <v>2024</v>
      </c>
      <c r="C39" s="12" t="str">
        <f>data!AN$57</f>
        <v>7340</v>
      </c>
      <c r="D39" s="12" t="s">
        <v>1155</v>
      </c>
      <c r="E39" s="198">
        <f>ROUND(N(data!AN61), 0)</f>
        <v>0</v>
      </c>
      <c r="F39" s="313">
        <f>ROUND(N(data!AN62), 2)</f>
        <v>0</v>
      </c>
      <c r="G39" s="198">
        <f>ROUND(N(data!AN63), 0)</f>
        <v>0</v>
      </c>
      <c r="H39" s="198">
        <f>ROUND(N(data!AN64), 0)</f>
        <v>0</v>
      </c>
      <c r="I39" s="198">
        <f>ROUND(N(data!AN65), 0)</f>
        <v>0</v>
      </c>
      <c r="J39" s="198">
        <f>ROUND(N(data!AN66), 0)</f>
        <v>0</v>
      </c>
      <c r="K39" s="198">
        <f>ROUND(N(data!AN67), 0)</f>
        <v>0</v>
      </c>
      <c r="L39" s="198">
        <f>ROUND(N(data!AN68), 0)</f>
        <v>0</v>
      </c>
      <c r="M39" s="198">
        <f>ROUND(N(data!AN69), 0)</f>
        <v>0</v>
      </c>
      <c r="N39" s="198">
        <f>ROUND(N(data!AN70), 0)</f>
        <v>0</v>
      </c>
      <c r="O39" s="198">
        <f>ROUND(N(data!AN71), 0)</f>
        <v>0</v>
      </c>
      <c r="P39" s="198">
        <f>ROUND(N(data!AN72), 0)</f>
        <v>0</v>
      </c>
      <c r="Q39" s="198">
        <f>ROUND(N(data!AN73), 0)</f>
        <v>0</v>
      </c>
      <c r="R39" s="198">
        <f>ROUND(N(data!AN74), 0)</f>
        <v>0</v>
      </c>
      <c r="S39" s="198">
        <f>ROUND(N(data!AN75), 0)</f>
        <v>0</v>
      </c>
      <c r="T39" s="198">
        <f>ROUND(N(data!AN76), 0)</f>
        <v>0</v>
      </c>
      <c r="U39" s="198">
        <f>ROUND(N(data!AN77), 0)</f>
        <v>0</v>
      </c>
      <c r="V39" s="198">
        <f>ROUND(N(data!AN78), 0)</f>
        <v>0</v>
      </c>
      <c r="W39" s="198">
        <f>ROUND(N(data!AN79), 0)</f>
        <v>0</v>
      </c>
      <c r="X39" s="198">
        <f>ROUND(N(data!AN80), 0)</f>
        <v>0</v>
      </c>
      <c r="Y39" s="198">
        <f>ROUND(N(data!AN81), 0)</f>
        <v>0</v>
      </c>
      <c r="Z39" s="198">
        <f>ROUND(N(data!AN82), 0)</f>
        <v>0</v>
      </c>
      <c r="AA39" s="198">
        <f>ROUND(N(data!AN83), 0)</f>
        <v>0</v>
      </c>
      <c r="AB39" s="198">
        <f>ROUND(N(data!AN84), 0)</f>
        <v>0</v>
      </c>
      <c r="AC39" s="198">
        <f>ROUND(N(data!AN85), 0)</f>
        <v>0</v>
      </c>
      <c r="AD39" s="198">
        <f>ROUND(N(data!AN86), 0)</f>
        <v>0</v>
      </c>
      <c r="AE39" s="198">
        <f>ROUND(N(data!AN91), 0)</f>
        <v>0</v>
      </c>
      <c r="AF39" s="198">
        <f>ROUND(N(data!AN89), 0)</f>
        <v>0</v>
      </c>
      <c r="AG39" s="198">
        <f>ROUND(N(data!AN92), 0)</f>
        <v>0</v>
      </c>
      <c r="AH39" s="198">
        <f>ROUND(N(data!AN93), 0)</f>
        <v>0</v>
      </c>
      <c r="AI39" s="198">
        <f>ROUND(N(data!AN94), 0)</f>
        <v>0</v>
      </c>
      <c r="AJ39" s="198">
        <f>ROUND(N(data!AN95), 0)</f>
        <v>0</v>
      </c>
      <c r="AK39" s="313">
        <f>ROUND(N(data!AN96),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RIGHT(data!$C$99,3)</f>
        <v>026</v>
      </c>
      <c r="B40" s="200" t="str">
        <f>RIGHT(data!$C$98,4)</f>
        <v>2024</v>
      </c>
      <c r="C40" s="12" t="str">
        <f>data!AO$57</f>
        <v>7350</v>
      </c>
      <c r="D40" s="12" t="s">
        <v>1155</v>
      </c>
      <c r="E40" s="198">
        <f>ROUND(N(data!AO61), 0)</f>
        <v>0</v>
      </c>
      <c r="F40" s="313">
        <f>ROUND(N(data!AO62), 2)</f>
        <v>0</v>
      </c>
      <c r="G40" s="198">
        <f>ROUND(N(data!AO63), 0)</f>
        <v>0</v>
      </c>
      <c r="H40" s="198">
        <f>ROUND(N(data!AO64), 0)</f>
        <v>0</v>
      </c>
      <c r="I40" s="198">
        <f>ROUND(N(data!AO65), 0)</f>
        <v>0</v>
      </c>
      <c r="J40" s="198">
        <f>ROUND(N(data!AO66), 0)</f>
        <v>0</v>
      </c>
      <c r="K40" s="198">
        <f>ROUND(N(data!AO67), 0)</f>
        <v>0</v>
      </c>
      <c r="L40" s="198">
        <f>ROUND(N(data!AO68), 0)</f>
        <v>0</v>
      </c>
      <c r="M40" s="198">
        <f>ROUND(N(data!AO69), 0)</f>
        <v>0</v>
      </c>
      <c r="N40" s="198">
        <f>ROUND(N(data!AO70), 0)</f>
        <v>0</v>
      </c>
      <c r="O40" s="198">
        <f>ROUND(N(data!AO71), 0)</f>
        <v>0</v>
      </c>
      <c r="P40" s="198">
        <f>ROUND(N(data!AO72), 0)</f>
        <v>0</v>
      </c>
      <c r="Q40" s="198">
        <f>ROUND(N(data!AO73), 0)</f>
        <v>0</v>
      </c>
      <c r="R40" s="198">
        <f>ROUND(N(data!AO74), 0)</f>
        <v>0</v>
      </c>
      <c r="S40" s="198">
        <f>ROUND(N(data!AO75), 0)</f>
        <v>0</v>
      </c>
      <c r="T40" s="198">
        <f>ROUND(N(data!AO76), 0)</f>
        <v>0</v>
      </c>
      <c r="U40" s="198">
        <f>ROUND(N(data!AO77), 0)</f>
        <v>0</v>
      </c>
      <c r="V40" s="198">
        <f>ROUND(N(data!AO78), 0)</f>
        <v>0</v>
      </c>
      <c r="W40" s="198">
        <f>ROUND(N(data!AO79), 0)</f>
        <v>0</v>
      </c>
      <c r="X40" s="198">
        <f>ROUND(N(data!AO80), 0)</f>
        <v>0</v>
      </c>
      <c r="Y40" s="198">
        <f>ROUND(N(data!AO81), 0)</f>
        <v>0</v>
      </c>
      <c r="Z40" s="198">
        <f>ROUND(N(data!AO82), 0)</f>
        <v>0</v>
      </c>
      <c r="AA40" s="198">
        <f>ROUND(N(data!AO83), 0)</f>
        <v>0</v>
      </c>
      <c r="AB40" s="198">
        <f>ROUND(N(data!AO84), 0)</f>
        <v>0</v>
      </c>
      <c r="AC40" s="198">
        <f>ROUND(N(data!AO85), 0)</f>
        <v>0</v>
      </c>
      <c r="AD40" s="198">
        <f>ROUND(N(data!AO86), 0)</f>
        <v>0</v>
      </c>
      <c r="AE40" s="198">
        <f>ROUND(N(data!AO91), 0)</f>
        <v>0</v>
      </c>
      <c r="AF40" s="198">
        <f>ROUND(N(data!AO89), 0)</f>
        <v>0</v>
      </c>
      <c r="AG40" s="198">
        <f>ROUND(N(data!AO92), 0)</f>
        <v>0</v>
      </c>
      <c r="AH40" s="198">
        <f>ROUND(N(data!AO93), 0)</f>
        <v>0</v>
      </c>
      <c r="AI40" s="198">
        <f>ROUND(N(data!AO94), 0)</f>
        <v>0</v>
      </c>
      <c r="AJ40" s="198">
        <f>ROUND(N(data!AO95), 0)</f>
        <v>0</v>
      </c>
      <c r="AK40" s="313">
        <f>ROUND(N(data!AO96),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RIGHT(data!$C$99,3)</f>
        <v>026</v>
      </c>
      <c r="B41" s="200" t="str">
        <f>RIGHT(data!$C$98,4)</f>
        <v>2024</v>
      </c>
      <c r="C41" s="12" t="str">
        <f>data!AP$57</f>
        <v>7380</v>
      </c>
      <c r="D41" s="12" t="s">
        <v>1155</v>
      </c>
      <c r="E41" s="198">
        <f>ROUND(N(data!AP61), 0)</f>
        <v>27065</v>
      </c>
      <c r="F41" s="313">
        <f>ROUND(N(data!AP62), 2)</f>
        <v>29.02</v>
      </c>
      <c r="G41" s="198">
        <f>ROUND(N(data!AP63), 0)</f>
        <v>3380470</v>
      </c>
      <c r="H41" s="198">
        <f>ROUND(N(data!AP64), 0)</f>
        <v>955673</v>
      </c>
      <c r="I41" s="198">
        <f>ROUND(N(data!AP65), 0)</f>
        <v>0</v>
      </c>
      <c r="J41" s="198">
        <f>ROUND(N(data!AP66), 0)</f>
        <v>492105</v>
      </c>
      <c r="K41" s="198">
        <f>ROUND(N(data!AP67), 0)</f>
        <v>3275</v>
      </c>
      <c r="L41" s="198">
        <f>ROUND(N(data!AP68), 0)</f>
        <v>13328</v>
      </c>
      <c r="M41" s="198">
        <f>ROUND(N(data!AP69), 0)</f>
        <v>37617</v>
      </c>
      <c r="N41" s="198">
        <f>ROUND(N(data!AP70), 0)</f>
        <v>473241</v>
      </c>
      <c r="O41" s="198">
        <f>ROUND(N(data!AP71), 0)</f>
        <v>62272</v>
      </c>
      <c r="P41" s="198">
        <f>ROUND(N(data!AP72), 0)</f>
        <v>0</v>
      </c>
      <c r="Q41" s="198">
        <f>ROUND(N(data!AP73), 0)</f>
        <v>1300</v>
      </c>
      <c r="R41" s="198">
        <f>ROUND(N(data!AP74), 0)</f>
        <v>0</v>
      </c>
      <c r="S41" s="198">
        <f>ROUND(N(data!AP75), 0)</f>
        <v>37016</v>
      </c>
      <c r="T41" s="198">
        <f>ROUND(N(data!AP76), 0)</f>
        <v>1277</v>
      </c>
      <c r="U41" s="198">
        <f>ROUND(N(data!AP77), 0)</f>
        <v>0</v>
      </c>
      <c r="V41" s="198">
        <f>ROUND(N(data!AP78), 0)</f>
        <v>0</v>
      </c>
      <c r="W41" s="198">
        <f>ROUND(N(data!AP79), 0)</f>
        <v>0</v>
      </c>
      <c r="X41" s="198">
        <f>ROUND(N(data!AP80), 0)</f>
        <v>0</v>
      </c>
      <c r="Y41" s="198">
        <f>ROUND(N(data!AP81), 0)</f>
        <v>0</v>
      </c>
      <c r="Z41" s="198">
        <f>ROUND(N(data!AP82), 0)</f>
        <v>1679</v>
      </c>
      <c r="AA41" s="198">
        <f>ROUND(N(data!AP83), 0)</f>
        <v>2639</v>
      </c>
      <c r="AB41" s="198">
        <f>ROUND(N(data!AP84), 0)</f>
        <v>0</v>
      </c>
      <c r="AC41" s="198">
        <f>ROUND(N(data!AP85), 0)</f>
        <v>18360</v>
      </c>
      <c r="AD41" s="198">
        <f>ROUND(N(data!AP86), 0)</f>
        <v>95</v>
      </c>
      <c r="AE41" s="198">
        <f>ROUND(N(data!AP91), 0)</f>
        <v>11003866</v>
      </c>
      <c r="AF41" s="198">
        <f>ROUND(N(data!AP89), 0)</f>
        <v>0</v>
      </c>
      <c r="AG41" s="198">
        <f>ROUND(N(data!AP92), 0)</f>
        <v>0</v>
      </c>
      <c r="AH41" s="198">
        <f>ROUND(N(data!AP93), 0)</f>
        <v>0</v>
      </c>
      <c r="AI41" s="198">
        <f>ROUND(N(data!AP94), 0)</f>
        <v>0</v>
      </c>
      <c r="AJ41" s="198">
        <f>ROUND(N(data!AP95), 0)</f>
        <v>1480</v>
      </c>
      <c r="AK41" s="313">
        <f>ROUND(N(data!AP96), 2)</f>
        <v>0.53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RIGHT(data!$C$99,3)</f>
        <v>026</v>
      </c>
      <c r="B42" s="200" t="str">
        <f>RIGHT(data!$C$98,4)</f>
        <v>2024</v>
      </c>
      <c r="C42" s="12" t="str">
        <f>data!AQ$57</f>
        <v>7390</v>
      </c>
      <c r="D42" s="12" t="s">
        <v>1155</v>
      </c>
      <c r="E42" s="198">
        <f>ROUND(N(data!AQ61), 0)</f>
        <v>0</v>
      </c>
      <c r="F42" s="313">
        <f>ROUND(N(data!AQ62), 2)</f>
        <v>0</v>
      </c>
      <c r="G42" s="198">
        <f>ROUND(N(data!AQ63), 0)</f>
        <v>0</v>
      </c>
      <c r="H42" s="198">
        <f>ROUND(N(data!AQ64), 0)</f>
        <v>0</v>
      </c>
      <c r="I42" s="198">
        <f>ROUND(N(data!AQ65), 0)</f>
        <v>0</v>
      </c>
      <c r="J42" s="198">
        <f>ROUND(N(data!AQ66), 0)</f>
        <v>0</v>
      </c>
      <c r="K42" s="198">
        <f>ROUND(N(data!AQ67), 0)</f>
        <v>0</v>
      </c>
      <c r="L42" s="198">
        <f>ROUND(N(data!AQ68), 0)</f>
        <v>0</v>
      </c>
      <c r="M42" s="198">
        <f>ROUND(N(data!AQ69), 0)</f>
        <v>0</v>
      </c>
      <c r="N42" s="198">
        <f>ROUND(N(data!AQ70), 0)</f>
        <v>0</v>
      </c>
      <c r="O42" s="198">
        <f>ROUND(N(data!AQ71), 0)</f>
        <v>0</v>
      </c>
      <c r="P42" s="198">
        <f>ROUND(N(data!AQ72), 0)</f>
        <v>0</v>
      </c>
      <c r="Q42" s="198">
        <f>ROUND(N(data!AQ73), 0)</f>
        <v>0</v>
      </c>
      <c r="R42" s="198">
        <f>ROUND(N(data!AQ74), 0)</f>
        <v>0</v>
      </c>
      <c r="S42" s="198">
        <f>ROUND(N(data!AQ75), 0)</f>
        <v>0</v>
      </c>
      <c r="T42" s="198">
        <f>ROUND(N(data!AQ76), 0)</f>
        <v>0</v>
      </c>
      <c r="U42" s="198">
        <f>ROUND(N(data!AQ77), 0)</f>
        <v>0</v>
      </c>
      <c r="V42" s="198">
        <f>ROUND(N(data!AQ78), 0)</f>
        <v>0</v>
      </c>
      <c r="W42" s="198">
        <f>ROUND(N(data!AQ79), 0)</f>
        <v>0</v>
      </c>
      <c r="X42" s="198">
        <f>ROUND(N(data!AQ80), 0)</f>
        <v>0</v>
      </c>
      <c r="Y42" s="198">
        <f>ROUND(N(data!AQ81), 0)</f>
        <v>0</v>
      </c>
      <c r="Z42" s="198">
        <f>ROUND(N(data!AQ82), 0)</f>
        <v>0</v>
      </c>
      <c r="AA42" s="198">
        <f>ROUND(N(data!AQ83), 0)</f>
        <v>0</v>
      </c>
      <c r="AB42" s="198">
        <f>ROUND(N(data!AQ84), 0)</f>
        <v>0</v>
      </c>
      <c r="AC42" s="198">
        <f>ROUND(N(data!AQ85), 0)</f>
        <v>0</v>
      </c>
      <c r="AD42" s="198">
        <f>ROUND(N(data!AQ86), 0)</f>
        <v>0</v>
      </c>
      <c r="AE42" s="198">
        <f>ROUND(N(data!AQ91), 0)</f>
        <v>0</v>
      </c>
      <c r="AF42" s="198">
        <f>ROUND(N(data!AQ89), 0)</f>
        <v>0</v>
      </c>
      <c r="AG42" s="198">
        <f>ROUND(N(data!AQ92), 0)</f>
        <v>0</v>
      </c>
      <c r="AH42" s="198">
        <f>ROUND(N(data!AQ93), 0)</f>
        <v>0</v>
      </c>
      <c r="AI42" s="198">
        <f>ROUND(N(data!AQ94), 0)</f>
        <v>0</v>
      </c>
      <c r="AJ42" s="198">
        <f>ROUND(N(data!AQ95), 0)</f>
        <v>0</v>
      </c>
      <c r="AK42" s="313">
        <f>ROUND(N(data!AQ96),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RIGHT(data!$C$99,3)</f>
        <v>026</v>
      </c>
      <c r="B43" s="200" t="str">
        <f>RIGHT(data!$C$98,4)</f>
        <v>2024</v>
      </c>
      <c r="C43" s="12" t="str">
        <f>data!AR$57</f>
        <v>7400</v>
      </c>
      <c r="D43" s="12" t="s">
        <v>1155</v>
      </c>
      <c r="E43" s="198">
        <f>ROUND(N(data!AR61), 0)</f>
        <v>0</v>
      </c>
      <c r="F43" s="313">
        <f>ROUND(N(data!AR62), 2)</f>
        <v>0</v>
      </c>
      <c r="G43" s="198">
        <f>ROUND(N(data!AR63), 0)</f>
        <v>0</v>
      </c>
      <c r="H43" s="198">
        <f>ROUND(N(data!AR64), 0)</f>
        <v>0</v>
      </c>
      <c r="I43" s="198">
        <f>ROUND(N(data!AR65), 0)</f>
        <v>0</v>
      </c>
      <c r="J43" s="198">
        <f>ROUND(N(data!AR66), 0)</f>
        <v>0</v>
      </c>
      <c r="K43" s="198">
        <f>ROUND(N(data!AR67), 0)</f>
        <v>0</v>
      </c>
      <c r="L43" s="198">
        <f>ROUND(N(data!AR68), 0)</f>
        <v>0</v>
      </c>
      <c r="M43" s="198">
        <f>ROUND(N(data!AR69), 0)</f>
        <v>0</v>
      </c>
      <c r="N43" s="198">
        <f>ROUND(N(data!AR70), 0)</f>
        <v>0</v>
      </c>
      <c r="O43" s="198">
        <f>ROUND(N(data!AR71), 0)</f>
        <v>0</v>
      </c>
      <c r="P43" s="198">
        <f>ROUND(N(data!AR72), 0)</f>
        <v>0</v>
      </c>
      <c r="Q43" s="198">
        <f>ROUND(N(data!AR73), 0)</f>
        <v>0</v>
      </c>
      <c r="R43" s="198">
        <f>ROUND(N(data!AR74), 0)</f>
        <v>0</v>
      </c>
      <c r="S43" s="198">
        <f>ROUND(N(data!AR75), 0)</f>
        <v>0</v>
      </c>
      <c r="T43" s="198">
        <f>ROUND(N(data!AR76), 0)</f>
        <v>0</v>
      </c>
      <c r="U43" s="198">
        <f>ROUND(N(data!AR77), 0)</f>
        <v>0</v>
      </c>
      <c r="V43" s="198">
        <f>ROUND(N(data!AR78), 0)</f>
        <v>0</v>
      </c>
      <c r="W43" s="198">
        <f>ROUND(N(data!AR79), 0)</f>
        <v>0</v>
      </c>
      <c r="X43" s="198">
        <f>ROUND(N(data!AR80), 0)</f>
        <v>0</v>
      </c>
      <c r="Y43" s="198">
        <f>ROUND(N(data!AR81), 0)</f>
        <v>0</v>
      </c>
      <c r="Z43" s="198">
        <f>ROUND(N(data!AR82), 0)</f>
        <v>0</v>
      </c>
      <c r="AA43" s="198">
        <f>ROUND(N(data!AR83), 0)</f>
        <v>0</v>
      </c>
      <c r="AB43" s="198">
        <f>ROUND(N(data!AR84), 0)</f>
        <v>0</v>
      </c>
      <c r="AC43" s="198">
        <f>ROUND(N(data!AR85), 0)</f>
        <v>0</v>
      </c>
      <c r="AD43" s="198">
        <f>ROUND(N(data!AR86), 0)</f>
        <v>0</v>
      </c>
      <c r="AE43" s="198">
        <f>ROUND(N(data!AR91), 0)</f>
        <v>0</v>
      </c>
      <c r="AF43" s="198">
        <f>ROUND(N(data!AR89), 0)</f>
        <v>0</v>
      </c>
      <c r="AG43" s="198">
        <f>ROUND(N(data!AR92), 0)</f>
        <v>0</v>
      </c>
      <c r="AH43" s="198">
        <f>ROUND(N(data!AR93), 0)</f>
        <v>0</v>
      </c>
      <c r="AI43" s="198">
        <f>ROUND(N(data!AR94), 0)</f>
        <v>0</v>
      </c>
      <c r="AJ43" s="198">
        <f>ROUND(N(data!AR95), 0)</f>
        <v>0</v>
      </c>
      <c r="AK43" s="313">
        <f>ROUND(N(data!AR96),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RIGHT(data!$C$99,3)</f>
        <v>026</v>
      </c>
      <c r="B44" s="200" t="str">
        <f>RIGHT(data!$C$98,4)</f>
        <v>2024</v>
      </c>
      <c r="C44" s="12" t="str">
        <f>data!AS$57</f>
        <v>7410</v>
      </c>
      <c r="D44" s="12" t="s">
        <v>1155</v>
      </c>
      <c r="E44" s="198">
        <f>ROUND(N(data!AS61), 0)</f>
        <v>0</v>
      </c>
      <c r="F44" s="313">
        <f>ROUND(N(data!AS62), 2)</f>
        <v>0</v>
      </c>
      <c r="G44" s="198">
        <f>ROUND(N(data!AS63), 0)</f>
        <v>0</v>
      </c>
      <c r="H44" s="198">
        <f>ROUND(N(data!AS64), 0)</f>
        <v>0</v>
      </c>
      <c r="I44" s="198">
        <f>ROUND(N(data!AS65), 0)</f>
        <v>0</v>
      </c>
      <c r="J44" s="198">
        <f>ROUND(N(data!AS66), 0)</f>
        <v>0</v>
      </c>
      <c r="K44" s="198">
        <f>ROUND(N(data!AS67), 0)</f>
        <v>0</v>
      </c>
      <c r="L44" s="198">
        <f>ROUND(N(data!AS68), 0)</f>
        <v>0</v>
      </c>
      <c r="M44" s="198">
        <f>ROUND(N(data!AS69), 0)</f>
        <v>0</v>
      </c>
      <c r="N44" s="198">
        <f>ROUND(N(data!AS70), 0)</f>
        <v>0</v>
      </c>
      <c r="O44" s="198">
        <f>ROUND(N(data!AS71), 0)</f>
        <v>0</v>
      </c>
      <c r="P44" s="198">
        <f>ROUND(N(data!AS72), 0)</f>
        <v>0</v>
      </c>
      <c r="Q44" s="198">
        <f>ROUND(N(data!AS73), 0)</f>
        <v>0</v>
      </c>
      <c r="R44" s="198">
        <f>ROUND(N(data!AS74), 0)</f>
        <v>0</v>
      </c>
      <c r="S44" s="198">
        <f>ROUND(N(data!AS75), 0)</f>
        <v>0</v>
      </c>
      <c r="T44" s="198">
        <f>ROUND(N(data!AS76), 0)</f>
        <v>0</v>
      </c>
      <c r="U44" s="198">
        <f>ROUND(N(data!AS77), 0)</f>
        <v>0</v>
      </c>
      <c r="V44" s="198">
        <f>ROUND(N(data!AS78), 0)</f>
        <v>0</v>
      </c>
      <c r="W44" s="198">
        <f>ROUND(N(data!AS79), 0)</f>
        <v>0</v>
      </c>
      <c r="X44" s="198">
        <f>ROUND(N(data!AS80), 0)</f>
        <v>0</v>
      </c>
      <c r="Y44" s="198">
        <f>ROUND(N(data!AS81), 0)</f>
        <v>0</v>
      </c>
      <c r="Z44" s="198">
        <f>ROUND(N(data!AS82), 0)</f>
        <v>0</v>
      </c>
      <c r="AA44" s="198">
        <f>ROUND(N(data!AS83), 0)</f>
        <v>0</v>
      </c>
      <c r="AB44" s="198">
        <f>ROUND(N(data!AS84), 0)</f>
        <v>0</v>
      </c>
      <c r="AC44" s="198">
        <f>ROUND(N(data!AS85), 0)</f>
        <v>0</v>
      </c>
      <c r="AD44" s="198">
        <f>ROUND(N(data!AS86), 0)</f>
        <v>0</v>
      </c>
      <c r="AE44" s="198">
        <f>ROUND(N(data!AS91), 0)</f>
        <v>0</v>
      </c>
      <c r="AF44" s="198">
        <f>ROUND(N(data!AS89), 0)</f>
        <v>0</v>
      </c>
      <c r="AG44" s="198">
        <f>ROUND(N(data!AS92), 0)</f>
        <v>0</v>
      </c>
      <c r="AH44" s="198">
        <f>ROUND(N(data!AS93), 0)</f>
        <v>0</v>
      </c>
      <c r="AI44" s="198">
        <f>ROUND(N(data!AS94), 0)</f>
        <v>0</v>
      </c>
      <c r="AJ44" s="198">
        <f>ROUND(N(data!AS95), 0)</f>
        <v>0</v>
      </c>
      <c r="AK44" s="313">
        <f>ROUND(N(data!AS96),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RIGHT(data!$C$99,3)</f>
        <v>026</v>
      </c>
      <c r="B45" s="200" t="str">
        <f>RIGHT(data!$C$98,4)</f>
        <v>2024</v>
      </c>
      <c r="C45" s="12" t="str">
        <f>data!AT$57</f>
        <v>7420</v>
      </c>
      <c r="D45" s="12" t="s">
        <v>1155</v>
      </c>
      <c r="E45" s="198">
        <f>ROUND(N(data!AT61), 0)</f>
        <v>0</v>
      </c>
      <c r="F45" s="313">
        <f>ROUND(N(data!AT62), 2)</f>
        <v>0</v>
      </c>
      <c r="G45" s="198">
        <f>ROUND(N(data!AT63), 0)</f>
        <v>0</v>
      </c>
      <c r="H45" s="198">
        <f>ROUND(N(data!AT64), 0)</f>
        <v>0</v>
      </c>
      <c r="I45" s="198">
        <f>ROUND(N(data!AT65), 0)</f>
        <v>0</v>
      </c>
      <c r="J45" s="198">
        <f>ROUND(N(data!AT66), 0)</f>
        <v>0</v>
      </c>
      <c r="K45" s="198">
        <f>ROUND(N(data!AT67), 0)</f>
        <v>0</v>
      </c>
      <c r="L45" s="198">
        <f>ROUND(N(data!AT68), 0)</f>
        <v>0</v>
      </c>
      <c r="M45" s="198">
        <f>ROUND(N(data!AT69), 0)</f>
        <v>0</v>
      </c>
      <c r="N45" s="198">
        <f>ROUND(N(data!AT70), 0)</f>
        <v>0</v>
      </c>
      <c r="O45" s="198">
        <f>ROUND(N(data!AT71), 0)</f>
        <v>0</v>
      </c>
      <c r="P45" s="198">
        <f>ROUND(N(data!AT72), 0)</f>
        <v>0</v>
      </c>
      <c r="Q45" s="198">
        <f>ROUND(N(data!AT73), 0)</f>
        <v>0</v>
      </c>
      <c r="R45" s="198">
        <f>ROUND(N(data!AT74), 0)</f>
        <v>0</v>
      </c>
      <c r="S45" s="198">
        <f>ROUND(N(data!AT75), 0)</f>
        <v>0</v>
      </c>
      <c r="T45" s="198">
        <f>ROUND(N(data!AT76), 0)</f>
        <v>0</v>
      </c>
      <c r="U45" s="198">
        <f>ROUND(N(data!AT77), 0)</f>
        <v>0</v>
      </c>
      <c r="V45" s="198">
        <f>ROUND(N(data!AT78), 0)</f>
        <v>0</v>
      </c>
      <c r="W45" s="198">
        <f>ROUND(N(data!AT79), 0)</f>
        <v>0</v>
      </c>
      <c r="X45" s="198">
        <f>ROUND(N(data!AT80), 0)</f>
        <v>0</v>
      </c>
      <c r="Y45" s="198">
        <f>ROUND(N(data!AT81), 0)</f>
        <v>0</v>
      </c>
      <c r="Z45" s="198">
        <f>ROUND(N(data!AT82), 0)</f>
        <v>0</v>
      </c>
      <c r="AA45" s="198">
        <f>ROUND(N(data!AT83), 0)</f>
        <v>0</v>
      </c>
      <c r="AB45" s="198">
        <f>ROUND(N(data!AT84), 0)</f>
        <v>0</v>
      </c>
      <c r="AC45" s="198">
        <f>ROUND(N(data!AT85), 0)</f>
        <v>0</v>
      </c>
      <c r="AD45" s="198">
        <f>ROUND(N(data!AT86), 0)</f>
        <v>0</v>
      </c>
      <c r="AE45" s="198">
        <f>ROUND(N(data!AT91), 0)</f>
        <v>0</v>
      </c>
      <c r="AF45" s="198">
        <f>ROUND(N(data!AT89), 0)</f>
        <v>0</v>
      </c>
      <c r="AG45" s="198">
        <f>ROUND(N(data!AT92), 0)</f>
        <v>0</v>
      </c>
      <c r="AH45" s="198">
        <f>ROUND(N(data!AT93), 0)</f>
        <v>0</v>
      </c>
      <c r="AI45" s="198">
        <f>ROUND(N(data!AT94), 0)</f>
        <v>0</v>
      </c>
      <c r="AJ45" s="198">
        <f>ROUND(N(data!AT95), 0)</f>
        <v>0</v>
      </c>
      <c r="AK45" s="313">
        <f>ROUND(N(data!AT96),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RIGHT(data!$C$99,3)</f>
        <v>026</v>
      </c>
      <c r="B46" s="200" t="str">
        <f>RIGHT(data!$C$98,4)</f>
        <v>2024</v>
      </c>
      <c r="C46" s="12" t="str">
        <f>data!AU$57</f>
        <v>7430</v>
      </c>
      <c r="D46" s="12" t="s">
        <v>1155</v>
      </c>
      <c r="E46" s="198">
        <f>ROUND(N(data!AU61), 0)</f>
        <v>0</v>
      </c>
      <c r="F46" s="313">
        <f>ROUND(N(data!AU62), 2)</f>
        <v>0</v>
      </c>
      <c r="G46" s="198">
        <f>ROUND(N(data!AU63), 0)</f>
        <v>0</v>
      </c>
      <c r="H46" s="198">
        <f>ROUND(N(data!AU64), 0)</f>
        <v>0</v>
      </c>
      <c r="I46" s="198">
        <f>ROUND(N(data!AU65), 0)</f>
        <v>0</v>
      </c>
      <c r="J46" s="198">
        <f>ROUND(N(data!AU66), 0)</f>
        <v>0</v>
      </c>
      <c r="K46" s="198">
        <f>ROUND(N(data!AU67), 0)</f>
        <v>0</v>
      </c>
      <c r="L46" s="198">
        <f>ROUND(N(data!AU68), 0)</f>
        <v>0</v>
      </c>
      <c r="M46" s="198">
        <f>ROUND(N(data!AU69), 0)</f>
        <v>0</v>
      </c>
      <c r="N46" s="198">
        <f>ROUND(N(data!AU70), 0)</f>
        <v>0</v>
      </c>
      <c r="O46" s="198">
        <f>ROUND(N(data!AU71), 0)</f>
        <v>0</v>
      </c>
      <c r="P46" s="198">
        <f>ROUND(N(data!AU72), 0)</f>
        <v>0</v>
      </c>
      <c r="Q46" s="198">
        <f>ROUND(N(data!AU73), 0)</f>
        <v>0</v>
      </c>
      <c r="R46" s="198">
        <f>ROUND(N(data!AU74), 0)</f>
        <v>0</v>
      </c>
      <c r="S46" s="198">
        <f>ROUND(N(data!AU75), 0)</f>
        <v>0</v>
      </c>
      <c r="T46" s="198">
        <f>ROUND(N(data!AU76), 0)</f>
        <v>0</v>
      </c>
      <c r="U46" s="198">
        <f>ROUND(N(data!AU77), 0)</f>
        <v>0</v>
      </c>
      <c r="V46" s="198">
        <f>ROUND(N(data!AU78), 0)</f>
        <v>0</v>
      </c>
      <c r="W46" s="198">
        <f>ROUND(N(data!AU79), 0)</f>
        <v>0</v>
      </c>
      <c r="X46" s="198">
        <f>ROUND(N(data!AU80), 0)</f>
        <v>0</v>
      </c>
      <c r="Y46" s="198">
        <f>ROUND(N(data!AU81), 0)</f>
        <v>0</v>
      </c>
      <c r="Z46" s="198">
        <f>ROUND(N(data!AU82), 0)</f>
        <v>0</v>
      </c>
      <c r="AA46" s="198">
        <f>ROUND(N(data!AU83), 0)</f>
        <v>0</v>
      </c>
      <c r="AB46" s="198">
        <f>ROUND(N(data!AU84), 0)</f>
        <v>0</v>
      </c>
      <c r="AC46" s="198">
        <f>ROUND(N(data!AU85), 0)</f>
        <v>0</v>
      </c>
      <c r="AD46" s="198">
        <f>ROUND(N(data!AU86), 0)</f>
        <v>0</v>
      </c>
      <c r="AE46" s="198">
        <f>ROUND(N(data!AU91), 0)</f>
        <v>0</v>
      </c>
      <c r="AF46" s="198">
        <f>ROUND(N(data!AU89), 0)</f>
        <v>0</v>
      </c>
      <c r="AG46" s="198">
        <f>ROUND(N(data!AU92), 0)</f>
        <v>0</v>
      </c>
      <c r="AH46" s="198">
        <f>ROUND(N(data!AU93), 0)</f>
        <v>0</v>
      </c>
      <c r="AI46" s="198">
        <f>ROUND(N(data!AU94), 0)</f>
        <v>0</v>
      </c>
      <c r="AJ46" s="198">
        <f>ROUND(N(data!AU95), 0)</f>
        <v>0</v>
      </c>
      <c r="AK46" s="313">
        <f>ROUND(N(data!AU96),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RIGHT(data!$C$99,3)</f>
        <v>026</v>
      </c>
      <c r="B47" s="200" t="str">
        <f>RIGHT(data!$C$98,4)</f>
        <v>2024</v>
      </c>
      <c r="C47" s="12" t="str">
        <f>data!AV$57</f>
        <v>7490</v>
      </c>
      <c r="D47" s="12" t="s">
        <v>1155</v>
      </c>
      <c r="E47" s="198">
        <f>ROUND(N(data!AV61), 0)</f>
        <v>0</v>
      </c>
      <c r="F47" s="313">
        <f>ROUND(N(data!AV62), 2)</f>
        <v>2.6</v>
      </c>
      <c r="G47" s="198">
        <f>ROUND(N(data!AV63), 0)</f>
        <v>267675</v>
      </c>
      <c r="H47" s="198">
        <f>ROUND(N(data!AV64), 0)</f>
        <v>89113</v>
      </c>
      <c r="I47" s="198">
        <f>ROUND(N(data!AV65), 0)</f>
        <v>0</v>
      </c>
      <c r="J47" s="198">
        <f>ROUND(N(data!AV66), 0)</f>
        <v>4975</v>
      </c>
      <c r="K47" s="198">
        <f>ROUND(N(data!AV67), 0)</f>
        <v>0</v>
      </c>
      <c r="L47" s="198">
        <f>ROUND(N(data!AV68), 0)</f>
        <v>863</v>
      </c>
      <c r="M47" s="198">
        <f>ROUND(N(data!AV69), 0)</f>
        <v>27682</v>
      </c>
      <c r="N47" s="198">
        <f>ROUND(N(data!AV70), 0)</f>
        <v>0</v>
      </c>
      <c r="O47" s="198">
        <f>ROUND(N(data!AV71), 0)</f>
        <v>20</v>
      </c>
      <c r="P47" s="198">
        <f>ROUND(N(data!AV72), 0)</f>
        <v>0</v>
      </c>
      <c r="Q47" s="198">
        <f>ROUND(N(data!AV73), 0)</f>
        <v>0</v>
      </c>
      <c r="R47" s="198">
        <f>ROUND(N(data!AV74), 0)</f>
        <v>0</v>
      </c>
      <c r="S47" s="198">
        <f>ROUND(N(data!AV75), 0)</f>
        <v>0</v>
      </c>
      <c r="T47" s="198">
        <f>ROUND(N(data!AV76), 0)</f>
        <v>0</v>
      </c>
      <c r="U47" s="198">
        <f>ROUND(N(data!AV77), 0)</f>
        <v>0</v>
      </c>
      <c r="V47" s="198">
        <f>ROUND(N(data!AV78), 0)</f>
        <v>0</v>
      </c>
      <c r="W47" s="198">
        <f>ROUND(N(data!AV79), 0)</f>
        <v>0</v>
      </c>
      <c r="X47" s="198">
        <f>ROUND(N(data!AV80), 0)</f>
        <v>0</v>
      </c>
      <c r="Y47" s="198">
        <f>ROUND(N(data!AV81), 0)</f>
        <v>0</v>
      </c>
      <c r="Z47" s="198">
        <f>ROUND(N(data!AV82), 0)</f>
        <v>0</v>
      </c>
      <c r="AA47" s="198">
        <f>ROUND(N(data!AV83), 0)</f>
        <v>0</v>
      </c>
      <c r="AB47" s="198">
        <f>ROUND(N(data!AV84), 0)</f>
        <v>0</v>
      </c>
      <c r="AC47" s="198">
        <f>ROUND(N(data!AV85), 0)</f>
        <v>20</v>
      </c>
      <c r="AD47" s="198">
        <f>ROUND(N(data!AV86), 0)</f>
        <v>2594</v>
      </c>
      <c r="AE47" s="198">
        <f>ROUND(N(data!AV91), 0)</f>
        <v>2625022</v>
      </c>
      <c r="AF47" s="198">
        <f>ROUND(N(data!AV89), 0)</f>
        <v>577</v>
      </c>
      <c r="AG47" s="198">
        <f>ROUND(N(data!AV92), 0)</f>
        <v>275</v>
      </c>
      <c r="AH47" s="198">
        <f>ROUND(N(data!AV93), 0)</f>
        <v>0</v>
      </c>
      <c r="AI47" s="198">
        <f>ROUND(N(data!AV94), 0)</f>
        <v>94</v>
      </c>
      <c r="AJ47" s="198">
        <f>ROUND(N(data!AV95), 0)</f>
        <v>0</v>
      </c>
      <c r="AK47" s="313">
        <f>ROUND(N(data!AV96),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RIGHT(data!$C$99,3)</f>
        <v>026</v>
      </c>
      <c r="B48" s="200" t="str">
        <f>RIGHT(data!$C$98,4)</f>
        <v>2024</v>
      </c>
      <c r="C48" s="12" t="str">
        <f>data!AW$57</f>
        <v>8200</v>
      </c>
      <c r="D48" s="12" t="s">
        <v>1155</v>
      </c>
      <c r="E48" s="198">
        <f>ROUND(N(data!AW61), 0)</f>
        <v>0</v>
      </c>
      <c r="F48" s="313">
        <f>ROUND(N(data!AW62), 2)</f>
        <v>0</v>
      </c>
      <c r="G48" s="198">
        <f>ROUND(N(data!AW63), 0)</f>
        <v>0</v>
      </c>
      <c r="H48" s="198">
        <f>ROUND(N(data!AW64), 0)</f>
        <v>0</v>
      </c>
      <c r="I48" s="198">
        <f>ROUND(N(data!AW65), 0)</f>
        <v>0</v>
      </c>
      <c r="J48" s="198">
        <f>ROUND(N(data!AW66), 0)</f>
        <v>0</v>
      </c>
      <c r="K48" s="198">
        <f>ROUND(N(data!AW67), 0)</f>
        <v>0</v>
      </c>
      <c r="L48" s="198">
        <f>ROUND(N(data!AW68), 0)</f>
        <v>0</v>
      </c>
      <c r="M48" s="198">
        <f>ROUND(N(data!AW69), 0)</f>
        <v>0</v>
      </c>
      <c r="N48" s="198">
        <f>ROUND(N(data!AW70), 0)</f>
        <v>0</v>
      </c>
      <c r="O48" s="198">
        <f>ROUND(N(data!AW71), 0)</f>
        <v>0</v>
      </c>
      <c r="P48" s="198">
        <f>ROUND(N(data!AW72), 0)</f>
        <v>0</v>
      </c>
      <c r="Q48" s="198">
        <f>ROUND(N(data!AW73), 0)</f>
        <v>0</v>
      </c>
      <c r="R48" s="198">
        <f>ROUND(N(data!AW74), 0)</f>
        <v>0</v>
      </c>
      <c r="S48" s="198">
        <f>ROUND(N(data!AW75), 0)</f>
        <v>0</v>
      </c>
      <c r="T48" s="198">
        <f>ROUND(N(data!AW76), 0)</f>
        <v>0</v>
      </c>
      <c r="U48" s="198">
        <f>ROUND(N(data!AW77), 0)</f>
        <v>0</v>
      </c>
      <c r="V48" s="198">
        <f>ROUND(N(data!AW78), 0)</f>
        <v>0</v>
      </c>
      <c r="W48" s="198">
        <f>ROUND(N(data!AW79), 0)</f>
        <v>0</v>
      </c>
      <c r="X48" s="198">
        <f>ROUND(N(data!AW80), 0)</f>
        <v>0</v>
      </c>
      <c r="Y48" s="198">
        <f>ROUND(N(data!AW81), 0)</f>
        <v>0</v>
      </c>
      <c r="Z48" s="198">
        <f>ROUND(N(data!AW82), 0)</f>
        <v>0</v>
      </c>
      <c r="AA48" s="198">
        <f>ROUND(N(data!AW83), 0)</f>
        <v>0</v>
      </c>
      <c r="AB48" s="198">
        <f>ROUND(N(data!AW84), 0)</f>
        <v>0</v>
      </c>
      <c r="AC48" s="198">
        <f>ROUND(N(data!AW85), 0)</f>
        <v>0</v>
      </c>
      <c r="AD48" s="198">
        <f>ROUND(N(data!AW86), 0)</f>
        <v>0</v>
      </c>
      <c r="AE48" s="198">
        <f>ROUND(N(data!AW91), 0)</f>
        <v>0</v>
      </c>
      <c r="AF48" s="198">
        <f>ROUND(N(data!AW89), 0)</f>
        <v>0</v>
      </c>
      <c r="AG48" s="198">
        <f>ROUND(N(data!AW92), 0)</f>
        <v>0</v>
      </c>
      <c r="AH48" s="198">
        <f>ROUND(N(data!AW93), 0)</f>
        <v>0</v>
      </c>
      <c r="AI48" s="198">
        <f>ROUND(N(data!AW94), 0)</f>
        <v>0</v>
      </c>
      <c r="AJ48" s="198">
        <f>ROUND(N(data!AW95), 0)</f>
        <v>0</v>
      </c>
      <c r="AK48" s="313">
        <f>ROUND(N(data!AW96),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RIGHT(data!$C$99,3)</f>
        <v>026</v>
      </c>
      <c r="B49" s="200" t="str">
        <f>RIGHT(data!$C$98,4)</f>
        <v>2024</v>
      </c>
      <c r="C49" s="12" t="str">
        <f>data!AX$57</f>
        <v>8310</v>
      </c>
      <c r="D49" s="12" t="s">
        <v>1155</v>
      </c>
      <c r="E49" s="198">
        <f>ROUND(N(data!AX61), 0)</f>
        <v>0</v>
      </c>
      <c r="F49" s="313">
        <f>ROUND(N(data!AX62), 2)</f>
        <v>0</v>
      </c>
      <c r="G49" s="198">
        <f>ROUND(N(data!AX63), 0)</f>
        <v>0</v>
      </c>
      <c r="H49" s="198">
        <f>ROUND(N(data!AX64), 0)</f>
        <v>0</v>
      </c>
      <c r="I49" s="198">
        <f>ROUND(N(data!AX65), 0)</f>
        <v>0</v>
      </c>
      <c r="J49" s="198">
        <f>ROUND(N(data!AX66), 0)</f>
        <v>0</v>
      </c>
      <c r="K49" s="198">
        <f>ROUND(N(data!AX67), 0)</f>
        <v>0</v>
      </c>
      <c r="L49" s="198">
        <f>ROUND(N(data!AX68), 0)</f>
        <v>0</v>
      </c>
      <c r="M49" s="198">
        <f>ROUND(N(data!AX69), 0)</f>
        <v>0</v>
      </c>
      <c r="N49" s="198">
        <f>ROUND(N(data!AX70), 0)</f>
        <v>0</v>
      </c>
      <c r="O49" s="198">
        <f>ROUND(N(data!AX71), 0)</f>
        <v>0</v>
      </c>
      <c r="P49" s="198">
        <f>ROUND(N(data!AX72), 0)</f>
        <v>0</v>
      </c>
      <c r="Q49" s="198">
        <f>ROUND(N(data!AX73), 0)</f>
        <v>0</v>
      </c>
      <c r="R49" s="198">
        <f>ROUND(N(data!AX74), 0)</f>
        <v>0</v>
      </c>
      <c r="S49" s="198">
        <f>ROUND(N(data!AX75), 0)</f>
        <v>0</v>
      </c>
      <c r="T49" s="198">
        <f>ROUND(N(data!AX76), 0)</f>
        <v>0</v>
      </c>
      <c r="U49" s="198">
        <f>ROUND(N(data!AX77), 0)</f>
        <v>0</v>
      </c>
      <c r="V49" s="198">
        <f>ROUND(N(data!AX78), 0)</f>
        <v>0</v>
      </c>
      <c r="W49" s="198">
        <f>ROUND(N(data!AX79), 0)</f>
        <v>0</v>
      </c>
      <c r="X49" s="198">
        <f>ROUND(N(data!AX80), 0)</f>
        <v>0</v>
      </c>
      <c r="Y49" s="198">
        <f>ROUND(N(data!AX81), 0)</f>
        <v>0</v>
      </c>
      <c r="Z49" s="198">
        <f>ROUND(N(data!AX82), 0)</f>
        <v>0</v>
      </c>
      <c r="AA49" s="198">
        <f>ROUND(N(data!AX83), 0)</f>
        <v>0</v>
      </c>
      <c r="AB49" s="198">
        <f>ROUND(N(data!AX84), 0)</f>
        <v>0</v>
      </c>
      <c r="AC49" s="198">
        <f>ROUND(N(data!AX85), 0)</f>
        <v>0</v>
      </c>
      <c r="AD49" s="198">
        <f>ROUND(N(data!AX86), 0)</f>
        <v>0</v>
      </c>
      <c r="AE49" s="198">
        <f>ROUND(N(data!AX91), 0)</f>
        <v>0</v>
      </c>
      <c r="AF49" s="198">
        <f>ROUND(N(data!AX89), 0)</f>
        <v>0</v>
      </c>
      <c r="AG49" s="198">
        <f>ROUND(N(data!AX92), 0)</f>
        <v>0</v>
      </c>
      <c r="AH49" s="198">
        <f>ROUND(N(data!AX93), 0)</f>
        <v>0</v>
      </c>
      <c r="AI49" s="198">
        <f>ROUND(N(data!AX94), 0)</f>
        <v>0</v>
      </c>
      <c r="AJ49" s="198">
        <f>ROUND(N(data!AX95), 0)</f>
        <v>0</v>
      </c>
      <c r="AK49" s="313">
        <f>ROUND(N(data!AX96),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RIGHT(data!$C$99,3)</f>
        <v>026</v>
      </c>
      <c r="B50" s="200" t="str">
        <f>RIGHT(data!$C$98,4)</f>
        <v>2024</v>
      </c>
      <c r="C50" s="12" t="str">
        <f>data!AY$57</f>
        <v>8320</v>
      </c>
      <c r="D50" s="12" t="s">
        <v>1155</v>
      </c>
      <c r="E50" s="198">
        <f>ROUND(N(data!AY61), 0)</f>
        <v>108838</v>
      </c>
      <c r="F50" s="313">
        <f>ROUND(N(data!AY62), 2)</f>
        <v>37.26</v>
      </c>
      <c r="G50" s="198">
        <f>ROUND(N(data!AY63), 0)</f>
        <v>2141032</v>
      </c>
      <c r="H50" s="198">
        <f>ROUND(N(data!AY64), 0)</f>
        <v>792856</v>
      </c>
      <c r="I50" s="198">
        <f>ROUND(N(data!AY65), 0)</f>
        <v>0</v>
      </c>
      <c r="J50" s="198">
        <f>ROUND(N(data!AY66), 0)</f>
        <v>1156378</v>
      </c>
      <c r="K50" s="198">
        <f>ROUND(N(data!AY67), 0)</f>
        <v>0</v>
      </c>
      <c r="L50" s="198">
        <f>ROUND(N(data!AY68), 0)</f>
        <v>12417</v>
      </c>
      <c r="M50" s="198">
        <f>ROUND(N(data!AY69), 0)</f>
        <v>249127</v>
      </c>
      <c r="N50" s="198">
        <f>ROUND(N(data!AY70), 0)</f>
        <v>0</v>
      </c>
      <c r="O50" s="198">
        <f>ROUND(N(data!AY71), 0)</f>
        <v>65880</v>
      </c>
      <c r="P50" s="198">
        <f>ROUND(N(data!AY72), 0)</f>
        <v>0</v>
      </c>
      <c r="Q50" s="198">
        <f>ROUND(N(data!AY73), 0)</f>
        <v>0</v>
      </c>
      <c r="R50" s="198">
        <f>ROUND(N(data!AY74), 0)</f>
        <v>0</v>
      </c>
      <c r="S50" s="198">
        <f>ROUND(N(data!AY75), 0)</f>
        <v>0</v>
      </c>
      <c r="T50" s="198">
        <f>ROUND(N(data!AY76), 0)</f>
        <v>51617</v>
      </c>
      <c r="U50" s="198">
        <f>ROUND(N(data!AY77), 0)</f>
        <v>0</v>
      </c>
      <c r="V50" s="198">
        <f>ROUND(N(data!AY78), 0)</f>
        <v>0</v>
      </c>
      <c r="W50" s="198">
        <f>ROUND(N(data!AY79), 0)</f>
        <v>4144</v>
      </c>
      <c r="X50" s="198">
        <f>ROUND(N(data!AY80), 0)</f>
        <v>0</v>
      </c>
      <c r="Y50" s="198">
        <f>ROUND(N(data!AY81), 0)</f>
        <v>0</v>
      </c>
      <c r="Z50" s="198">
        <f>ROUND(N(data!AY82), 0)</f>
        <v>0</v>
      </c>
      <c r="AA50" s="198">
        <f>ROUND(N(data!AY83), 0)</f>
        <v>0</v>
      </c>
      <c r="AB50" s="198">
        <f>ROUND(N(data!AY84), 0)</f>
        <v>0</v>
      </c>
      <c r="AC50" s="198">
        <f>ROUND(N(data!AY85), 0)</f>
        <v>10119</v>
      </c>
      <c r="AD50" s="198">
        <f>ROUND(N(data!AY86), 0)</f>
        <v>1221784</v>
      </c>
      <c r="AE50" s="198">
        <f>ROUND(N(data!AY91), 0)</f>
        <v>0</v>
      </c>
      <c r="AF50" s="198">
        <f>ROUND(N(data!AY89), 0)</f>
        <v>0</v>
      </c>
      <c r="AG50" s="198">
        <f>ROUND(N(data!AY92), 0)</f>
        <v>12438</v>
      </c>
      <c r="AH50" s="198">
        <f>ROUND(N(data!AY93), 0)</f>
        <v>0</v>
      </c>
      <c r="AI50" s="198">
        <f>ROUND(N(data!AY94), 0)</f>
        <v>0</v>
      </c>
      <c r="AJ50" s="198">
        <f>ROUND(N(data!AY95), 0)</f>
        <v>0</v>
      </c>
      <c r="AK50" s="313">
        <f>ROUND(N(data!AY96),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RIGHT(data!$C$99,3)</f>
        <v>026</v>
      </c>
      <c r="B51" s="200" t="str">
        <f>RIGHT(data!$C$98,4)</f>
        <v>2024</v>
      </c>
      <c r="C51" s="12" t="str">
        <f>data!AZ$57</f>
        <v>8330</v>
      </c>
      <c r="D51" s="12" t="s">
        <v>1155</v>
      </c>
      <c r="E51" s="198">
        <f>ROUND(N(data!AZ61), 0)</f>
        <v>0</v>
      </c>
      <c r="F51" s="313">
        <f>ROUND(N(data!AZ62), 2)</f>
        <v>0</v>
      </c>
      <c r="G51" s="198">
        <f>ROUND(N(data!AZ63), 0)</f>
        <v>0</v>
      </c>
      <c r="H51" s="198">
        <f>ROUND(N(data!AZ64), 0)</f>
        <v>0</v>
      </c>
      <c r="I51" s="198">
        <f>ROUND(N(data!AZ65), 0)</f>
        <v>0</v>
      </c>
      <c r="J51" s="198">
        <f>ROUND(N(data!AZ66), 0)</f>
        <v>0</v>
      </c>
      <c r="K51" s="198">
        <f>ROUND(N(data!AZ67), 0)</f>
        <v>0</v>
      </c>
      <c r="L51" s="198">
        <f>ROUND(N(data!AZ68), 0)</f>
        <v>0</v>
      </c>
      <c r="M51" s="198">
        <f>ROUND(N(data!AZ69), 0)</f>
        <v>0</v>
      </c>
      <c r="N51" s="198">
        <f>ROUND(N(data!AZ70), 0)</f>
        <v>0</v>
      </c>
      <c r="O51" s="198">
        <f>ROUND(N(data!AZ71), 0)</f>
        <v>0</v>
      </c>
      <c r="P51" s="198">
        <f>ROUND(N(data!AZ72), 0)</f>
        <v>0</v>
      </c>
      <c r="Q51" s="198">
        <f>ROUND(N(data!AZ73), 0)</f>
        <v>0</v>
      </c>
      <c r="R51" s="198">
        <f>ROUND(N(data!AZ74), 0)</f>
        <v>0</v>
      </c>
      <c r="S51" s="198">
        <f>ROUND(N(data!AZ75), 0)</f>
        <v>0</v>
      </c>
      <c r="T51" s="198">
        <f>ROUND(N(data!AZ76), 0)</f>
        <v>0</v>
      </c>
      <c r="U51" s="198">
        <f>ROUND(N(data!AZ77), 0)</f>
        <v>0</v>
      </c>
      <c r="V51" s="198">
        <f>ROUND(N(data!AZ78), 0)</f>
        <v>0</v>
      </c>
      <c r="W51" s="198">
        <f>ROUND(N(data!AZ79), 0)</f>
        <v>0</v>
      </c>
      <c r="X51" s="198">
        <f>ROUND(N(data!AZ80), 0)</f>
        <v>0</v>
      </c>
      <c r="Y51" s="198">
        <f>ROUND(N(data!AZ81), 0)</f>
        <v>0</v>
      </c>
      <c r="Z51" s="198">
        <f>ROUND(N(data!AZ82), 0)</f>
        <v>0</v>
      </c>
      <c r="AA51" s="198">
        <f>ROUND(N(data!AZ83), 0)</f>
        <v>0</v>
      </c>
      <c r="AB51" s="198">
        <f>ROUND(N(data!AZ84), 0)</f>
        <v>0</v>
      </c>
      <c r="AC51" s="198">
        <f>ROUND(N(data!AZ85), 0)</f>
        <v>0</v>
      </c>
      <c r="AD51" s="198">
        <f>ROUND(N(data!AZ86), 0)</f>
        <v>0</v>
      </c>
      <c r="AE51" s="198">
        <f>ROUND(N(data!AZ91), 0)</f>
        <v>0</v>
      </c>
      <c r="AF51" s="198">
        <f>ROUND(N(data!AZ89), 0)</f>
        <v>0</v>
      </c>
      <c r="AG51" s="198">
        <f>ROUND(N(data!AZ92), 0)</f>
        <v>0</v>
      </c>
      <c r="AH51" s="198">
        <f>ROUND(N(data!AZ93), 0)</f>
        <v>0</v>
      </c>
      <c r="AI51" s="198">
        <f>ROUND(N(data!AZ94), 0)</f>
        <v>0</v>
      </c>
      <c r="AJ51" s="198">
        <f>ROUND(N(data!AZ95), 0)</f>
        <v>0</v>
      </c>
      <c r="AK51" s="313">
        <f>ROUND(N(data!AZ96),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RIGHT(data!$C$99,3)</f>
        <v>026</v>
      </c>
      <c r="B52" s="200" t="str">
        <f>RIGHT(data!$C$98,4)</f>
        <v>2024</v>
      </c>
      <c r="C52" s="12" t="str">
        <f>data!BA$57</f>
        <v>8350</v>
      </c>
      <c r="D52" s="12" t="s">
        <v>1155</v>
      </c>
      <c r="E52" s="198">
        <f>ROUND(N(data!BA61), 0)</f>
        <v>0</v>
      </c>
      <c r="F52" s="313">
        <f>ROUND(N(data!BA62), 2)</f>
        <v>0</v>
      </c>
      <c r="G52" s="198">
        <f>ROUND(N(data!BA63), 0)</f>
        <v>0</v>
      </c>
      <c r="H52" s="198">
        <f>ROUND(N(data!BA64), 0)</f>
        <v>0</v>
      </c>
      <c r="I52" s="198">
        <f>ROUND(N(data!BA65), 0)</f>
        <v>0</v>
      </c>
      <c r="J52" s="198">
        <f>ROUND(N(data!BA66), 0)</f>
        <v>0</v>
      </c>
      <c r="K52" s="198">
        <f>ROUND(N(data!BA67), 0)</f>
        <v>0</v>
      </c>
      <c r="L52" s="198">
        <f>ROUND(N(data!BA68), 0)</f>
        <v>0</v>
      </c>
      <c r="M52" s="198">
        <f>ROUND(N(data!BA69), 0)</f>
        <v>0</v>
      </c>
      <c r="N52" s="198">
        <f>ROUND(N(data!BA70), 0)</f>
        <v>0</v>
      </c>
      <c r="O52" s="198">
        <f>ROUND(N(data!BA71), 0)</f>
        <v>0</v>
      </c>
      <c r="P52" s="198">
        <f>ROUND(N(data!BA72), 0)</f>
        <v>0</v>
      </c>
      <c r="Q52" s="198">
        <f>ROUND(N(data!BA73), 0)</f>
        <v>0</v>
      </c>
      <c r="R52" s="198">
        <f>ROUND(N(data!BA74), 0)</f>
        <v>0</v>
      </c>
      <c r="S52" s="198">
        <f>ROUND(N(data!BA75), 0)</f>
        <v>0</v>
      </c>
      <c r="T52" s="198">
        <f>ROUND(N(data!BA76), 0)</f>
        <v>0</v>
      </c>
      <c r="U52" s="198">
        <f>ROUND(N(data!BA77), 0)</f>
        <v>0</v>
      </c>
      <c r="V52" s="198">
        <f>ROUND(N(data!BA78), 0)</f>
        <v>0</v>
      </c>
      <c r="W52" s="198">
        <f>ROUND(N(data!BA79), 0)</f>
        <v>0</v>
      </c>
      <c r="X52" s="198">
        <f>ROUND(N(data!BA80), 0)</f>
        <v>0</v>
      </c>
      <c r="Y52" s="198">
        <f>ROUND(N(data!BA81), 0)</f>
        <v>0</v>
      </c>
      <c r="Z52" s="198">
        <f>ROUND(N(data!BA82), 0)</f>
        <v>0</v>
      </c>
      <c r="AA52" s="198">
        <f>ROUND(N(data!BA83), 0)</f>
        <v>0</v>
      </c>
      <c r="AB52" s="198">
        <f>ROUND(N(data!BA84), 0)</f>
        <v>0</v>
      </c>
      <c r="AC52" s="198">
        <f>ROUND(N(data!BA85), 0)</f>
        <v>0</v>
      </c>
      <c r="AD52" s="198">
        <f>ROUND(N(data!BA86), 0)</f>
        <v>0</v>
      </c>
      <c r="AE52" s="198">
        <f>ROUND(N(data!BA91), 0)</f>
        <v>0</v>
      </c>
      <c r="AF52" s="198">
        <f>ROUND(N(data!BA89), 0)</f>
        <v>0</v>
      </c>
      <c r="AG52" s="198">
        <f>ROUND(N(data!BA92), 0)</f>
        <v>0</v>
      </c>
      <c r="AH52" s="198">
        <f>ROUND(N(data!BA93), 0)</f>
        <v>0</v>
      </c>
      <c r="AI52" s="198">
        <f>ROUND(N(data!BA94), 0)</f>
        <v>0</v>
      </c>
      <c r="AJ52" s="198">
        <f>ROUND(N(data!BA95), 0)</f>
        <v>0</v>
      </c>
      <c r="AK52" s="313">
        <f>ROUND(N(data!BA96),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RIGHT(data!$C$99,3)</f>
        <v>026</v>
      </c>
      <c r="B53" s="200" t="str">
        <f>RIGHT(data!$C$98,4)</f>
        <v>2024</v>
      </c>
      <c r="C53" s="12" t="str">
        <f>data!BB$57</f>
        <v>8360</v>
      </c>
      <c r="D53" s="12" t="s">
        <v>1155</v>
      </c>
      <c r="E53" s="198">
        <f>ROUND(N(data!BB61), 0)</f>
        <v>0</v>
      </c>
      <c r="F53" s="313">
        <f>ROUND(N(data!BB62), 2)</f>
        <v>24.18</v>
      </c>
      <c r="G53" s="198">
        <f>ROUND(N(data!BB63), 0)</f>
        <v>2768760</v>
      </c>
      <c r="H53" s="198">
        <f>ROUND(N(data!BB64), 0)</f>
        <v>750394</v>
      </c>
      <c r="I53" s="198">
        <f>ROUND(N(data!BB65), 0)</f>
        <v>250900</v>
      </c>
      <c r="J53" s="198">
        <f>ROUND(N(data!BB66), 0)</f>
        <v>2724</v>
      </c>
      <c r="K53" s="198">
        <f>ROUND(N(data!BB67), 0)</f>
        <v>0</v>
      </c>
      <c r="L53" s="198">
        <f>ROUND(N(data!BB68), 0)</f>
        <v>426000</v>
      </c>
      <c r="M53" s="198">
        <f>ROUND(N(data!BB69), 0)</f>
        <v>17547</v>
      </c>
      <c r="N53" s="198">
        <f>ROUND(N(data!BB70), 0)</f>
        <v>0</v>
      </c>
      <c r="O53" s="198">
        <f>ROUND(N(data!BB71), 0)</f>
        <v>78244</v>
      </c>
      <c r="P53" s="198">
        <f>ROUND(N(data!BB72), 0)</f>
        <v>0</v>
      </c>
      <c r="Q53" s="198">
        <f>ROUND(N(data!BB73), 0)</f>
        <v>0</v>
      </c>
      <c r="R53" s="198">
        <f>ROUND(N(data!BB74), 0)</f>
        <v>0</v>
      </c>
      <c r="S53" s="198">
        <f>ROUND(N(data!BB75), 0)</f>
        <v>0</v>
      </c>
      <c r="T53" s="198">
        <f>ROUND(N(data!BB76), 0)</f>
        <v>0</v>
      </c>
      <c r="U53" s="198">
        <f>ROUND(N(data!BB77), 0)</f>
        <v>0</v>
      </c>
      <c r="V53" s="198">
        <f>ROUND(N(data!BB78), 0)</f>
        <v>0</v>
      </c>
      <c r="W53" s="198">
        <f>ROUND(N(data!BB79), 0)</f>
        <v>0</v>
      </c>
      <c r="X53" s="198">
        <f>ROUND(N(data!BB80), 0)</f>
        <v>0</v>
      </c>
      <c r="Y53" s="198">
        <f>ROUND(N(data!BB81), 0)</f>
        <v>0</v>
      </c>
      <c r="Z53" s="198">
        <f>ROUND(N(data!BB82), 0)</f>
        <v>0</v>
      </c>
      <c r="AA53" s="198">
        <f>ROUND(N(data!BB83), 0)</f>
        <v>0</v>
      </c>
      <c r="AB53" s="198">
        <f>ROUND(N(data!BB84), 0)</f>
        <v>0</v>
      </c>
      <c r="AC53" s="198">
        <f>ROUND(N(data!BB85), 0)</f>
        <v>78244</v>
      </c>
      <c r="AD53" s="198">
        <f>ROUND(N(data!BB86), 0)</f>
        <v>0</v>
      </c>
      <c r="AE53" s="198">
        <f>ROUND(N(data!BB91), 0)</f>
        <v>0</v>
      </c>
      <c r="AF53" s="198">
        <f>ROUND(N(data!BB89), 0)</f>
        <v>0</v>
      </c>
      <c r="AG53" s="198">
        <f>ROUND(N(data!BB92), 0)</f>
        <v>1374</v>
      </c>
      <c r="AH53" s="198">
        <f>ROUND(N(data!BB93), 0)</f>
        <v>0</v>
      </c>
      <c r="AI53" s="198">
        <f>ROUND(N(data!BB94), 0)</f>
        <v>469</v>
      </c>
      <c r="AJ53" s="198">
        <f>ROUND(N(data!BB95), 0)</f>
        <v>0</v>
      </c>
      <c r="AK53" s="313">
        <f>ROUND(N(data!BB96),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RIGHT(data!$C$99,3)</f>
        <v>026</v>
      </c>
      <c r="B54" s="200" t="str">
        <f>RIGHT(data!$C$98,4)</f>
        <v>2024</v>
      </c>
      <c r="C54" s="12" t="str">
        <f>data!BC$57</f>
        <v>8370</v>
      </c>
      <c r="D54" s="12" t="s">
        <v>1155</v>
      </c>
      <c r="E54" s="198">
        <f>ROUND(N(data!BC61), 0)</f>
        <v>0</v>
      </c>
      <c r="F54" s="313">
        <f>ROUND(N(data!BC62), 2)</f>
        <v>5.65</v>
      </c>
      <c r="G54" s="198">
        <f>ROUND(N(data!BC63), 0)</f>
        <v>317165</v>
      </c>
      <c r="H54" s="198">
        <f>ROUND(N(data!BC64), 0)</f>
        <v>157706</v>
      </c>
      <c r="I54" s="198">
        <f>ROUND(N(data!BC65), 0)</f>
        <v>0</v>
      </c>
      <c r="J54" s="198">
        <f>ROUND(N(data!BC66), 0)</f>
        <v>0</v>
      </c>
      <c r="K54" s="198">
        <f>ROUND(N(data!BC67), 0)</f>
        <v>0</v>
      </c>
      <c r="L54" s="198">
        <f>ROUND(N(data!BC68), 0)</f>
        <v>0</v>
      </c>
      <c r="M54" s="198">
        <f>ROUND(N(data!BC69), 0)</f>
        <v>10878</v>
      </c>
      <c r="N54" s="198">
        <f>ROUND(N(data!BC70), 0)</f>
        <v>0</v>
      </c>
      <c r="O54" s="198">
        <f>ROUND(N(data!BC71), 0)</f>
        <v>0</v>
      </c>
      <c r="P54" s="198">
        <f>ROUND(N(data!BC72), 0)</f>
        <v>0</v>
      </c>
      <c r="Q54" s="198">
        <f>ROUND(N(data!BC73), 0)</f>
        <v>0</v>
      </c>
      <c r="R54" s="198">
        <f>ROUND(N(data!BC74), 0)</f>
        <v>0</v>
      </c>
      <c r="S54" s="198">
        <f>ROUND(N(data!BC75), 0)</f>
        <v>0</v>
      </c>
      <c r="T54" s="198">
        <f>ROUND(N(data!BC76), 0)</f>
        <v>0</v>
      </c>
      <c r="U54" s="198">
        <f>ROUND(N(data!BC77), 0)</f>
        <v>0</v>
      </c>
      <c r="V54" s="198">
        <f>ROUND(N(data!BC78), 0)</f>
        <v>0</v>
      </c>
      <c r="W54" s="198">
        <f>ROUND(N(data!BC79), 0)</f>
        <v>0</v>
      </c>
      <c r="X54" s="198">
        <f>ROUND(N(data!BC80), 0)</f>
        <v>0</v>
      </c>
      <c r="Y54" s="198">
        <f>ROUND(N(data!BC81), 0)</f>
        <v>0</v>
      </c>
      <c r="Z54" s="198">
        <f>ROUND(N(data!BC82), 0)</f>
        <v>0</v>
      </c>
      <c r="AA54" s="198">
        <f>ROUND(N(data!BC83), 0)</f>
        <v>0</v>
      </c>
      <c r="AB54" s="198">
        <f>ROUND(N(data!BC84), 0)</f>
        <v>0</v>
      </c>
      <c r="AC54" s="198">
        <f>ROUND(N(data!BC85), 0)</f>
        <v>0</v>
      </c>
      <c r="AD54" s="198">
        <f>ROUND(N(data!BC86), 0)</f>
        <v>0</v>
      </c>
      <c r="AE54" s="198">
        <f>ROUND(N(data!BC91), 0)</f>
        <v>0</v>
      </c>
      <c r="AF54" s="198">
        <f>ROUND(N(data!BC89), 0)</f>
        <v>0</v>
      </c>
      <c r="AG54" s="198">
        <f>ROUND(N(data!BC92), 0)</f>
        <v>0</v>
      </c>
      <c r="AH54" s="198">
        <f>ROUND(N(data!BC93), 0)</f>
        <v>0</v>
      </c>
      <c r="AI54" s="198">
        <f>ROUND(N(data!BC94), 0)</f>
        <v>0</v>
      </c>
      <c r="AJ54" s="198">
        <f>ROUND(N(data!BC95), 0)</f>
        <v>0</v>
      </c>
      <c r="AK54" s="313">
        <f>ROUND(N(data!BC96),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RIGHT(data!$C$99,3)</f>
        <v>026</v>
      </c>
      <c r="B55" s="200" t="str">
        <f>RIGHT(data!$C$98,4)</f>
        <v>2024</v>
      </c>
      <c r="C55" s="12" t="str">
        <f>data!BD$57</f>
        <v>8420</v>
      </c>
      <c r="D55" s="12" t="s">
        <v>1155</v>
      </c>
      <c r="E55" s="198">
        <f>ROUND(N(data!BD61), 0)</f>
        <v>0</v>
      </c>
      <c r="F55" s="313">
        <f>ROUND(N(data!BD62), 2)</f>
        <v>0</v>
      </c>
      <c r="G55" s="198">
        <f>ROUND(N(data!BD63), 0)</f>
        <v>0</v>
      </c>
      <c r="H55" s="198">
        <f>ROUND(N(data!BD64), 0)</f>
        <v>0</v>
      </c>
      <c r="I55" s="198">
        <f>ROUND(N(data!BD65), 0)</f>
        <v>0</v>
      </c>
      <c r="J55" s="198">
        <f>ROUND(N(data!BD66), 0)</f>
        <v>0</v>
      </c>
      <c r="K55" s="198">
        <f>ROUND(N(data!BD67), 0)</f>
        <v>0</v>
      </c>
      <c r="L55" s="198">
        <f>ROUND(N(data!BD68), 0)</f>
        <v>0</v>
      </c>
      <c r="M55" s="198">
        <f>ROUND(N(data!BD69), 0)</f>
        <v>0</v>
      </c>
      <c r="N55" s="198">
        <f>ROUND(N(data!BD70), 0)</f>
        <v>0</v>
      </c>
      <c r="O55" s="198">
        <f>ROUND(N(data!BD71), 0)</f>
        <v>0</v>
      </c>
      <c r="P55" s="198">
        <f>ROUND(N(data!BD72), 0)</f>
        <v>0</v>
      </c>
      <c r="Q55" s="198">
        <f>ROUND(N(data!BD73), 0)</f>
        <v>0</v>
      </c>
      <c r="R55" s="198">
        <f>ROUND(N(data!BD74), 0)</f>
        <v>0</v>
      </c>
      <c r="S55" s="198">
        <f>ROUND(N(data!BD75), 0)</f>
        <v>0</v>
      </c>
      <c r="T55" s="198">
        <f>ROUND(N(data!BD76), 0)</f>
        <v>0</v>
      </c>
      <c r="U55" s="198">
        <f>ROUND(N(data!BD77), 0)</f>
        <v>0</v>
      </c>
      <c r="V55" s="198">
        <f>ROUND(N(data!BD78), 0)</f>
        <v>0</v>
      </c>
      <c r="W55" s="198">
        <f>ROUND(N(data!BD79), 0)</f>
        <v>0</v>
      </c>
      <c r="X55" s="198">
        <f>ROUND(N(data!BD80), 0)</f>
        <v>0</v>
      </c>
      <c r="Y55" s="198">
        <f>ROUND(N(data!BD81), 0)</f>
        <v>0</v>
      </c>
      <c r="Z55" s="198">
        <f>ROUND(N(data!BD82), 0)</f>
        <v>0</v>
      </c>
      <c r="AA55" s="198">
        <f>ROUND(N(data!BD83), 0)</f>
        <v>0</v>
      </c>
      <c r="AB55" s="198">
        <f>ROUND(N(data!BD84), 0)</f>
        <v>0</v>
      </c>
      <c r="AC55" s="198">
        <f>ROUND(N(data!BD85), 0)</f>
        <v>0</v>
      </c>
      <c r="AD55" s="198">
        <f>ROUND(N(data!BD86), 0)</f>
        <v>0</v>
      </c>
      <c r="AE55" s="198">
        <f>ROUND(N(data!BD91), 0)</f>
        <v>0</v>
      </c>
      <c r="AF55" s="198">
        <f>ROUND(N(data!BD89), 0)</f>
        <v>0</v>
      </c>
      <c r="AG55" s="198">
        <f>ROUND(N(data!BD92), 0)</f>
        <v>0</v>
      </c>
      <c r="AH55" s="198">
        <f>ROUND(N(data!BD93), 0)</f>
        <v>0</v>
      </c>
      <c r="AI55" s="198">
        <f>ROUND(N(data!BD94), 0)</f>
        <v>0</v>
      </c>
      <c r="AJ55" s="198">
        <f>ROUND(N(data!BD95), 0)</f>
        <v>0</v>
      </c>
      <c r="AK55" s="313">
        <f>ROUND(N(data!BD96),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RIGHT(data!$C$99,3)</f>
        <v>026</v>
      </c>
      <c r="B56" s="200" t="str">
        <f>RIGHT(data!$C$98,4)</f>
        <v>2024</v>
      </c>
      <c r="C56" s="12" t="str">
        <f>data!BE$57</f>
        <v>8430</v>
      </c>
      <c r="D56" s="12" t="s">
        <v>1155</v>
      </c>
      <c r="E56" s="198">
        <f>ROUND(N(data!BE61), 0)</f>
        <v>588172</v>
      </c>
      <c r="F56" s="313">
        <f>ROUND(N(data!BE62), 2)</f>
        <v>34.270000000000003</v>
      </c>
      <c r="G56" s="198">
        <f>ROUND(N(data!BE63), 0)</f>
        <v>2477903</v>
      </c>
      <c r="H56" s="198">
        <f>ROUND(N(data!BE64), 0)</f>
        <v>829045</v>
      </c>
      <c r="I56" s="198">
        <f>ROUND(N(data!BE65), 0)</f>
        <v>0</v>
      </c>
      <c r="J56" s="198">
        <f>ROUND(N(data!BE66), 0)</f>
        <v>726993</v>
      </c>
      <c r="K56" s="198">
        <f>ROUND(N(data!BE67), 0)</f>
        <v>2774878</v>
      </c>
      <c r="L56" s="198">
        <f>ROUND(N(data!BE68), 0)</f>
        <v>3999586</v>
      </c>
      <c r="M56" s="198">
        <f>ROUND(N(data!BE69), 0)</f>
        <v>2703908</v>
      </c>
      <c r="N56" s="198">
        <f>ROUND(N(data!BE70), 0)</f>
        <v>367735</v>
      </c>
      <c r="O56" s="198">
        <f>ROUND(N(data!BE71), 0)</f>
        <v>2512892</v>
      </c>
      <c r="P56" s="198">
        <f>ROUND(N(data!BE72), 0)</f>
        <v>0</v>
      </c>
      <c r="Q56" s="198">
        <f>ROUND(N(data!BE73), 0)</f>
        <v>282715</v>
      </c>
      <c r="R56" s="198">
        <f>ROUND(N(data!BE74), 0)</f>
        <v>0</v>
      </c>
      <c r="S56" s="198">
        <f>ROUND(N(data!BE75), 0)</f>
        <v>454804</v>
      </c>
      <c r="T56" s="198">
        <f>ROUND(N(data!BE76), 0)</f>
        <v>15783</v>
      </c>
      <c r="U56" s="198">
        <f>ROUND(N(data!BE77), 0)</f>
        <v>0</v>
      </c>
      <c r="V56" s="198">
        <f>ROUND(N(data!BE78), 0)</f>
        <v>0</v>
      </c>
      <c r="W56" s="198">
        <f>ROUND(N(data!BE79), 0)</f>
        <v>1675055</v>
      </c>
      <c r="X56" s="198">
        <f>ROUND(N(data!BE80), 0)</f>
        <v>0</v>
      </c>
      <c r="Y56" s="198">
        <f>ROUND(N(data!BE81), 0)</f>
        <v>0</v>
      </c>
      <c r="Z56" s="198">
        <f>ROUND(N(data!BE82), 0)</f>
        <v>1375</v>
      </c>
      <c r="AA56" s="198">
        <f>ROUND(N(data!BE83), 0)</f>
        <v>60057</v>
      </c>
      <c r="AB56" s="198">
        <f>ROUND(N(data!BE84), 0)</f>
        <v>0</v>
      </c>
      <c r="AC56" s="198">
        <f>ROUND(N(data!BE85), 0)</f>
        <v>23103</v>
      </c>
      <c r="AD56" s="198">
        <f>ROUND(N(data!BE86), 0)</f>
        <v>295446</v>
      </c>
      <c r="AE56" s="198">
        <f>ROUND(N(data!BE91), 0)</f>
        <v>0</v>
      </c>
      <c r="AF56" s="198">
        <f>ROUND(N(data!BE89), 0)</f>
        <v>0</v>
      </c>
      <c r="AG56" s="198">
        <f>ROUND(N(data!BE92), 0)</f>
        <v>194800</v>
      </c>
      <c r="AH56" s="198">
        <f>ROUND(N(data!BE93), 0)</f>
        <v>0</v>
      </c>
      <c r="AI56" s="198">
        <f>ROUND(N(data!BE94), 0)</f>
        <v>0</v>
      </c>
      <c r="AJ56" s="198">
        <f>ROUND(N(data!BE95), 0)</f>
        <v>0</v>
      </c>
      <c r="AK56" s="313">
        <f>ROUND(N(data!BE96),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RIGHT(data!$C$99,3)</f>
        <v>026</v>
      </c>
      <c r="B57" s="200" t="str">
        <f>RIGHT(data!$C$98,4)</f>
        <v>2024</v>
      </c>
      <c r="C57" s="12" t="str">
        <f>data!BF$57</f>
        <v>8460</v>
      </c>
      <c r="D57" s="12" t="s">
        <v>1155</v>
      </c>
      <c r="E57" s="198">
        <f>ROUND(N(data!BF61), 0)</f>
        <v>0</v>
      </c>
      <c r="F57" s="313">
        <f>ROUND(N(data!BF62), 2)</f>
        <v>49.87</v>
      </c>
      <c r="G57" s="198">
        <f>ROUND(N(data!BF63), 0)</f>
        <v>2568075</v>
      </c>
      <c r="H57" s="198">
        <f>ROUND(N(data!BF64), 0)</f>
        <v>1066598</v>
      </c>
      <c r="I57" s="198">
        <f>ROUND(N(data!BF65), 0)</f>
        <v>0</v>
      </c>
      <c r="J57" s="198">
        <f>ROUND(N(data!BF66), 0)</f>
        <v>400528</v>
      </c>
      <c r="K57" s="198">
        <f>ROUND(N(data!BF67), 0)</f>
        <v>326912</v>
      </c>
      <c r="L57" s="198">
        <f>ROUND(N(data!BF68), 0)</f>
        <v>336141</v>
      </c>
      <c r="M57" s="198">
        <f>ROUND(N(data!BF69), 0)</f>
        <v>53368</v>
      </c>
      <c r="N57" s="198">
        <f>ROUND(N(data!BF70), 0)</f>
        <v>139</v>
      </c>
      <c r="O57" s="198">
        <f>ROUND(N(data!BF71), 0)</f>
        <v>622320</v>
      </c>
      <c r="P57" s="198">
        <f>ROUND(N(data!BF72), 0)</f>
        <v>0</v>
      </c>
      <c r="Q57" s="198">
        <f>ROUND(N(data!BF73), 0)</f>
        <v>0</v>
      </c>
      <c r="R57" s="198">
        <f>ROUND(N(data!BF74), 0)</f>
        <v>0</v>
      </c>
      <c r="S57" s="198">
        <f>ROUND(N(data!BF75), 0)</f>
        <v>0</v>
      </c>
      <c r="T57" s="198">
        <f>ROUND(N(data!BF76), 0)</f>
        <v>620397</v>
      </c>
      <c r="U57" s="198">
        <f>ROUND(N(data!BF77), 0)</f>
        <v>0</v>
      </c>
      <c r="V57" s="198">
        <f>ROUND(N(data!BF78), 0)</f>
        <v>0</v>
      </c>
      <c r="W57" s="198">
        <f>ROUND(N(data!BF79), 0)</f>
        <v>754</v>
      </c>
      <c r="X57" s="198">
        <f>ROUND(N(data!BF80), 0)</f>
        <v>0</v>
      </c>
      <c r="Y57" s="198">
        <f>ROUND(N(data!BF81), 0)</f>
        <v>0</v>
      </c>
      <c r="Z57" s="198">
        <f>ROUND(N(data!BF82), 0)</f>
        <v>0</v>
      </c>
      <c r="AA57" s="198">
        <f>ROUND(N(data!BF83), 0)</f>
        <v>0</v>
      </c>
      <c r="AB57" s="198">
        <f>ROUND(N(data!BF84), 0)</f>
        <v>0</v>
      </c>
      <c r="AC57" s="198">
        <f>ROUND(N(data!BF85), 0)</f>
        <v>1169</v>
      </c>
      <c r="AD57" s="198">
        <f>ROUND(N(data!BF86), 0)</f>
        <v>663</v>
      </c>
      <c r="AE57" s="198">
        <f>ROUND(N(data!BF91), 0)</f>
        <v>0</v>
      </c>
      <c r="AF57" s="198">
        <f>ROUND(N(data!BF89), 0)</f>
        <v>0</v>
      </c>
      <c r="AG57" s="198">
        <f>ROUND(N(data!BF92), 0)</f>
        <v>3087</v>
      </c>
      <c r="AH57" s="198">
        <f>ROUND(N(data!BF93), 0)</f>
        <v>0</v>
      </c>
      <c r="AI57" s="198">
        <f>ROUND(N(data!BF94), 0)</f>
        <v>0</v>
      </c>
      <c r="AJ57" s="198">
        <f>ROUND(N(data!BF95), 0)</f>
        <v>0</v>
      </c>
      <c r="AK57" s="313">
        <f>ROUND(N(data!BF96),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RIGHT(data!$C$99,3)</f>
        <v>026</v>
      </c>
      <c r="B58" s="200" t="str">
        <f>RIGHT(data!$C$98,4)</f>
        <v>2024</v>
      </c>
      <c r="C58" s="12" t="str">
        <f>data!BG$57</f>
        <v>8470</v>
      </c>
      <c r="D58" s="12" t="s">
        <v>1155</v>
      </c>
      <c r="E58" s="198">
        <f>ROUND(N(data!BG61), 0)</f>
        <v>0</v>
      </c>
      <c r="F58" s="313">
        <f>ROUND(N(data!BG62), 2)</f>
        <v>10</v>
      </c>
      <c r="G58" s="198">
        <f>ROUND(N(data!BG63), 0)</f>
        <v>623434</v>
      </c>
      <c r="H58" s="198">
        <f>ROUND(N(data!BG64), 0)</f>
        <v>264462</v>
      </c>
      <c r="I58" s="198">
        <f>ROUND(N(data!BG65), 0)</f>
        <v>0</v>
      </c>
      <c r="J58" s="198">
        <f>ROUND(N(data!BG66), 0)</f>
        <v>16387</v>
      </c>
      <c r="K58" s="198">
        <f>ROUND(N(data!BG67), 0)</f>
        <v>0</v>
      </c>
      <c r="L58" s="198">
        <f>ROUND(N(data!BG68), 0)</f>
        <v>0</v>
      </c>
      <c r="M58" s="198">
        <f>ROUND(N(data!BG69), 0)</f>
        <v>2133</v>
      </c>
      <c r="N58" s="198">
        <f>ROUND(N(data!BG70), 0)</f>
        <v>0</v>
      </c>
      <c r="O58" s="198">
        <f>ROUND(N(data!BG71), 0)</f>
        <v>292</v>
      </c>
      <c r="P58" s="198">
        <f>ROUND(N(data!BG72), 0)</f>
        <v>0</v>
      </c>
      <c r="Q58" s="198">
        <f>ROUND(N(data!BG73), 0)</f>
        <v>0</v>
      </c>
      <c r="R58" s="198">
        <f>ROUND(N(data!BG74), 0)</f>
        <v>0</v>
      </c>
      <c r="S58" s="198">
        <f>ROUND(N(data!BG75), 0)</f>
        <v>0</v>
      </c>
      <c r="T58" s="198">
        <f>ROUND(N(data!BG76), 0)</f>
        <v>0</v>
      </c>
      <c r="U58" s="198">
        <f>ROUND(N(data!BG77), 0)</f>
        <v>0</v>
      </c>
      <c r="V58" s="198">
        <f>ROUND(N(data!BG78), 0)</f>
        <v>0</v>
      </c>
      <c r="W58" s="198">
        <f>ROUND(N(data!BG79), 0)</f>
        <v>250</v>
      </c>
      <c r="X58" s="198">
        <f>ROUND(N(data!BG80), 0)</f>
        <v>0</v>
      </c>
      <c r="Y58" s="198">
        <f>ROUND(N(data!BG81), 0)</f>
        <v>0</v>
      </c>
      <c r="Z58" s="198">
        <f>ROUND(N(data!BG82), 0)</f>
        <v>0</v>
      </c>
      <c r="AA58" s="198">
        <f>ROUND(N(data!BG83), 0)</f>
        <v>0</v>
      </c>
      <c r="AB58" s="198">
        <f>ROUND(N(data!BG84), 0)</f>
        <v>0</v>
      </c>
      <c r="AC58" s="198">
        <f>ROUND(N(data!BG85), 0)</f>
        <v>42</v>
      </c>
      <c r="AD58" s="198">
        <f>ROUND(N(data!BG86), 0)</f>
        <v>0</v>
      </c>
      <c r="AE58" s="198">
        <f>ROUND(N(data!BG91), 0)</f>
        <v>0</v>
      </c>
      <c r="AF58" s="198">
        <f>ROUND(N(data!BG89), 0)</f>
        <v>0</v>
      </c>
      <c r="AG58" s="198">
        <f>ROUND(N(data!BG92), 0)</f>
        <v>0</v>
      </c>
      <c r="AH58" s="198">
        <f>ROUND(N(data!BG93), 0)</f>
        <v>0</v>
      </c>
      <c r="AI58" s="198">
        <f>ROUND(N(data!BG94), 0)</f>
        <v>0</v>
      </c>
      <c r="AJ58" s="198">
        <f>ROUND(N(data!BG95), 0)</f>
        <v>0</v>
      </c>
      <c r="AK58" s="313">
        <f>ROUND(N(data!BG96),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RIGHT(data!$C$99,3)</f>
        <v>026</v>
      </c>
      <c r="B59" s="200" t="str">
        <f>RIGHT(data!$C$98,4)</f>
        <v>2024</v>
      </c>
      <c r="C59" s="12" t="str">
        <f>data!BH$57</f>
        <v>8480</v>
      </c>
      <c r="D59" s="12" t="s">
        <v>1155</v>
      </c>
      <c r="E59" s="198">
        <f>ROUND(N(data!BH61), 0)</f>
        <v>0</v>
      </c>
      <c r="F59" s="313">
        <f>ROUND(N(data!BH62), 2)</f>
        <v>0</v>
      </c>
      <c r="G59" s="198">
        <f>ROUND(N(data!BH63), 0)</f>
        <v>0</v>
      </c>
      <c r="H59" s="198">
        <f>ROUND(N(data!BH64), 0)</f>
        <v>0</v>
      </c>
      <c r="I59" s="198">
        <f>ROUND(N(data!BH65), 0)</f>
        <v>0</v>
      </c>
      <c r="J59" s="198">
        <f>ROUND(N(data!BH66), 0)</f>
        <v>0</v>
      </c>
      <c r="K59" s="198">
        <f>ROUND(N(data!BH67), 0)</f>
        <v>0</v>
      </c>
      <c r="L59" s="198">
        <f>ROUND(N(data!BH68), 0)</f>
        <v>0</v>
      </c>
      <c r="M59" s="198">
        <f>ROUND(N(data!BH69), 0)</f>
        <v>0</v>
      </c>
      <c r="N59" s="198">
        <f>ROUND(N(data!BH70), 0)</f>
        <v>0</v>
      </c>
      <c r="O59" s="198">
        <f>ROUND(N(data!BH71), 0)</f>
        <v>0</v>
      </c>
      <c r="P59" s="198">
        <f>ROUND(N(data!BH72), 0)</f>
        <v>0</v>
      </c>
      <c r="Q59" s="198">
        <f>ROUND(N(data!BH73), 0)</f>
        <v>0</v>
      </c>
      <c r="R59" s="198">
        <f>ROUND(N(data!BH74), 0)</f>
        <v>0</v>
      </c>
      <c r="S59" s="198">
        <f>ROUND(N(data!BH75), 0)</f>
        <v>0</v>
      </c>
      <c r="T59" s="198">
        <f>ROUND(N(data!BH76), 0)</f>
        <v>0</v>
      </c>
      <c r="U59" s="198">
        <f>ROUND(N(data!BH77), 0)</f>
        <v>0</v>
      </c>
      <c r="V59" s="198">
        <f>ROUND(N(data!BH78), 0)</f>
        <v>0</v>
      </c>
      <c r="W59" s="198">
        <f>ROUND(N(data!BH79), 0)</f>
        <v>0</v>
      </c>
      <c r="X59" s="198">
        <f>ROUND(N(data!BH80), 0)</f>
        <v>0</v>
      </c>
      <c r="Y59" s="198">
        <f>ROUND(N(data!BH81), 0)</f>
        <v>0</v>
      </c>
      <c r="Z59" s="198">
        <f>ROUND(N(data!BH82), 0)</f>
        <v>0</v>
      </c>
      <c r="AA59" s="198">
        <f>ROUND(N(data!BH83), 0)</f>
        <v>0</v>
      </c>
      <c r="AB59" s="198">
        <f>ROUND(N(data!BH84), 0)</f>
        <v>0</v>
      </c>
      <c r="AC59" s="198">
        <f>ROUND(N(data!BH85), 0)</f>
        <v>0</v>
      </c>
      <c r="AD59" s="198">
        <f>ROUND(N(data!BH86), 0)</f>
        <v>0</v>
      </c>
      <c r="AE59" s="198">
        <f>ROUND(N(data!BH91), 0)</f>
        <v>0</v>
      </c>
      <c r="AF59" s="198">
        <f>ROUND(N(data!BH89), 0)</f>
        <v>0</v>
      </c>
      <c r="AG59" s="198">
        <f>ROUND(N(data!BH92), 0)</f>
        <v>0</v>
      </c>
      <c r="AH59" s="198">
        <f>ROUND(N(data!BH93), 0)</f>
        <v>0</v>
      </c>
      <c r="AI59" s="198">
        <f>ROUND(N(data!BH94), 0)</f>
        <v>0</v>
      </c>
      <c r="AJ59" s="198">
        <f>ROUND(N(data!BH95), 0)</f>
        <v>0</v>
      </c>
      <c r="AK59" s="313">
        <f>ROUND(N(data!BH96),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RIGHT(data!$C$99,3)</f>
        <v>026</v>
      </c>
      <c r="B60" s="200" t="str">
        <f>RIGHT(data!$C$98,4)</f>
        <v>2024</v>
      </c>
      <c r="C60" s="12" t="str">
        <f>data!BI$57</f>
        <v>8490</v>
      </c>
      <c r="D60" s="12" t="s">
        <v>1155</v>
      </c>
      <c r="E60" s="198">
        <f>ROUND(N(data!BI61), 0)</f>
        <v>0</v>
      </c>
      <c r="F60" s="313">
        <f>ROUND(N(data!BI62), 2)</f>
        <v>0</v>
      </c>
      <c r="G60" s="198">
        <f>ROUND(N(data!BI63), 0)</f>
        <v>0</v>
      </c>
      <c r="H60" s="198">
        <f>ROUND(N(data!BI64), 0)</f>
        <v>0</v>
      </c>
      <c r="I60" s="198">
        <f>ROUND(N(data!BI65), 0)</f>
        <v>0</v>
      </c>
      <c r="J60" s="198">
        <f>ROUND(N(data!BI66), 0)</f>
        <v>0</v>
      </c>
      <c r="K60" s="198">
        <f>ROUND(N(data!BI67), 0)</f>
        <v>0</v>
      </c>
      <c r="L60" s="198">
        <f>ROUND(N(data!BI68), 0)</f>
        <v>0</v>
      </c>
      <c r="M60" s="198">
        <f>ROUND(N(data!BI69), 0)</f>
        <v>0</v>
      </c>
      <c r="N60" s="198">
        <f>ROUND(N(data!BI70), 0)</f>
        <v>0</v>
      </c>
      <c r="O60" s="198">
        <f>ROUND(N(data!BI71), 0)</f>
        <v>0</v>
      </c>
      <c r="P60" s="198">
        <f>ROUND(N(data!BI72), 0)</f>
        <v>0</v>
      </c>
      <c r="Q60" s="198">
        <f>ROUND(N(data!BI73), 0)</f>
        <v>0</v>
      </c>
      <c r="R60" s="198">
        <f>ROUND(N(data!BI74), 0)</f>
        <v>0</v>
      </c>
      <c r="S60" s="198">
        <f>ROUND(N(data!BI75), 0)</f>
        <v>0</v>
      </c>
      <c r="T60" s="198">
        <f>ROUND(N(data!BI76), 0)</f>
        <v>0</v>
      </c>
      <c r="U60" s="198">
        <f>ROUND(N(data!BI77), 0)</f>
        <v>0</v>
      </c>
      <c r="V60" s="198">
        <f>ROUND(N(data!BI78), 0)</f>
        <v>0</v>
      </c>
      <c r="W60" s="198">
        <f>ROUND(N(data!BI79), 0)</f>
        <v>0</v>
      </c>
      <c r="X60" s="198">
        <f>ROUND(N(data!BI80), 0)</f>
        <v>0</v>
      </c>
      <c r="Y60" s="198">
        <f>ROUND(N(data!BI81), 0)</f>
        <v>0</v>
      </c>
      <c r="Z60" s="198">
        <f>ROUND(N(data!BI82), 0)</f>
        <v>0</v>
      </c>
      <c r="AA60" s="198">
        <f>ROUND(N(data!BI83), 0)</f>
        <v>0</v>
      </c>
      <c r="AB60" s="198">
        <f>ROUND(N(data!BI84), 0)</f>
        <v>0</v>
      </c>
      <c r="AC60" s="198">
        <f>ROUND(N(data!BI85), 0)</f>
        <v>0</v>
      </c>
      <c r="AD60" s="198">
        <f>ROUND(N(data!BI86), 0)</f>
        <v>0</v>
      </c>
      <c r="AE60" s="198">
        <f>ROUND(N(data!BI91), 0)</f>
        <v>0</v>
      </c>
      <c r="AF60" s="198">
        <f>ROUND(N(data!BI89), 0)</f>
        <v>0</v>
      </c>
      <c r="AG60" s="198">
        <f>ROUND(N(data!BI92), 0)</f>
        <v>0</v>
      </c>
      <c r="AH60" s="198">
        <f>ROUND(N(data!BI93), 0)</f>
        <v>0</v>
      </c>
      <c r="AI60" s="198">
        <f>ROUND(N(data!BI94), 0)</f>
        <v>0</v>
      </c>
      <c r="AJ60" s="198">
        <f>ROUND(N(data!BI95), 0)</f>
        <v>0</v>
      </c>
      <c r="AK60" s="313">
        <f>ROUND(N(data!BI96),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RIGHT(data!$C$99,3)</f>
        <v>026</v>
      </c>
      <c r="B61" s="200" t="str">
        <f>RIGHT(data!$C$98,4)</f>
        <v>2024</v>
      </c>
      <c r="C61" s="12" t="str">
        <f>data!BJ$57</f>
        <v>8510</v>
      </c>
      <c r="D61" s="12" t="s">
        <v>1155</v>
      </c>
      <c r="E61" s="198">
        <f>ROUND(N(data!BJ61), 0)</f>
        <v>0</v>
      </c>
      <c r="F61" s="313">
        <f>ROUND(N(data!BJ62), 2)</f>
        <v>0</v>
      </c>
      <c r="G61" s="198">
        <f>ROUND(N(data!BJ63), 0)</f>
        <v>0</v>
      </c>
      <c r="H61" s="198">
        <f>ROUND(N(data!BJ64), 0)</f>
        <v>0</v>
      </c>
      <c r="I61" s="198">
        <f>ROUND(N(data!BJ65), 0)</f>
        <v>0</v>
      </c>
      <c r="J61" s="198">
        <f>ROUND(N(data!BJ66), 0)</f>
        <v>0</v>
      </c>
      <c r="K61" s="198">
        <f>ROUND(N(data!BJ67), 0)</f>
        <v>0</v>
      </c>
      <c r="L61" s="198">
        <f>ROUND(N(data!BJ68), 0)</f>
        <v>0</v>
      </c>
      <c r="M61" s="198">
        <f>ROUND(N(data!BJ69), 0)</f>
        <v>0</v>
      </c>
      <c r="N61" s="198">
        <f>ROUND(N(data!BJ70), 0)</f>
        <v>0</v>
      </c>
      <c r="O61" s="198">
        <f>ROUND(N(data!BJ71), 0)</f>
        <v>0</v>
      </c>
      <c r="P61" s="198">
        <f>ROUND(N(data!BJ72), 0)</f>
        <v>0</v>
      </c>
      <c r="Q61" s="198">
        <f>ROUND(N(data!BJ73), 0)</f>
        <v>0</v>
      </c>
      <c r="R61" s="198">
        <f>ROUND(N(data!BJ74), 0)</f>
        <v>0</v>
      </c>
      <c r="S61" s="198">
        <f>ROUND(N(data!BJ75), 0)</f>
        <v>0</v>
      </c>
      <c r="T61" s="198">
        <f>ROUND(N(data!BJ76), 0)</f>
        <v>0</v>
      </c>
      <c r="U61" s="198">
        <f>ROUND(N(data!BJ77), 0)</f>
        <v>0</v>
      </c>
      <c r="V61" s="198">
        <f>ROUND(N(data!BJ78), 0)</f>
        <v>0</v>
      </c>
      <c r="W61" s="198">
        <f>ROUND(N(data!BJ79), 0)</f>
        <v>0</v>
      </c>
      <c r="X61" s="198">
        <f>ROUND(N(data!BJ80), 0)</f>
        <v>0</v>
      </c>
      <c r="Y61" s="198">
        <f>ROUND(N(data!BJ81), 0)</f>
        <v>0</v>
      </c>
      <c r="Z61" s="198">
        <f>ROUND(N(data!BJ82), 0)</f>
        <v>0</v>
      </c>
      <c r="AA61" s="198">
        <f>ROUND(N(data!BJ83), 0)</f>
        <v>0</v>
      </c>
      <c r="AB61" s="198">
        <f>ROUND(N(data!BJ84), 0)</f>
        <v>0</v>
      </c>
      <c r="AC61" s="198">
        <f>ROUND(N(data!BJ85), 0)</f>
        <v>0</v>
      </c>
      <c r="AD61" s="198">
        <f>ROUND(N(data!BJ86), 0)</f>
        <v>0</v>
      </c>
      <c r="AE61" s="198">
        <f>ROUND(N(data!BJ91), 0)</f>
        <v>0</v>
      </c>
      <c r="AF61" s="198">
        <f>ROUND(N(data!BJ89), 0)</f>
        <v>0</v>
      </c>
      <c r="AG61" s="198">
        <f>ROUND(N(data!BJ92), 0)</f>
        <v>0</v>
      </c>
      <c r="AH61" s="198">
        <f>ROUND(N(data!BJ93), 0)</f>
        <v>0</v>
      </c>
      <c r="AI61" s="198">
        <f>ROUND(N(data!BJ94), 0)</f>
        <v>0</v>
      </c>
      <c r="AJ61" s="198">
        <f>ROUND(N(data!BJ95), 0)</f>
        <v>0</v>
      </c>
      <c r="AK61" s="313">
        <f>ROUND(N(data!BJ96),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RIGHT(data!$C$99,3)</f>
        <v>026</v>
      </c>
      <c r="B62" s="200" t="str">
        <f>RIGHT(data!$C$98,4)</f>
        <v>2024</v>
      </c>
      <c r="C62" s="12" t="str">
        <f>data!BK$57</f>
        <v>8530</v>
      </c>
      <c r="D62" s="12" t="s">
        <v>1155</v>
      </c>
      <c r="E62" s="198">
        <f>ROUND(N(data!BK61), 0)</f>
        <v>0</v>
      </c>
      <c r="F62" s="313">
        <f>ROUND(N(data!BK62), 2)</f>
        <v>0</v>
      </c>
      <c r="G62" s="198">
        <f>ROUND(N(data!BK63), 0)</f>
        <v>0</v>
      </c>
      <c r="H62" s="198">
        <f>ROUND(N(data!BK64), 0)</f>
        <v>0</v>
      </c>
      <c r="I62" s="198">
        <f>ROUND(N(data!BK65), 0)</f>
        <v>0</v>
      </c>
      <c r="J62" s="198">
        <f>ROUND(N(data!BK66), 0)</f>
        <v>0</v>
      </c>
      <c r="K62" s="198">
        <f>ROUND(N(data!BK67), 0)</f>
        <v>0</v>
      </c>
      <c r="L62" s="198">
        <f>ROUND(N(data!BK68), 0)</f>
        <v>0</v>
      </c>
      <c r="M62" s="198">
        <f>ROUND(N(data!BK69), 0)</f>
        <v>0</v>
      </c>
      <c r="N62" s="198">
        <f>ROUND(N(data!BK70), 0)</f>
        <v>0</v>
      </c>
      <c r="O62" s="198">
        <f>ROUND(N(data!BK71), 0)</f>
        <v>0</v>
      </c>
      <c r="P62" s="198">
        <f>ROUND(N(data!BK72), 0)</f>
        <v>0</v>
      </c>
      <c r="Q62" s="198">
        <f>ROUND(N(data!BK73), 0)</f>
        <v>0</v>
      </c>
      <c r="R62" s="198">
        <f>ROUND(N(data!BK74), 0)</f>
        <v>0</v>
      </c>
      <c r="S62" s="198">
        <f>ROUND(N(data!BK75), 0)</f>
        <v>0</v>
      </c>
      <c r="T62" s="198">
        <f>ROUND(N(data!BK76), 0)</f>
        <v>0</v>
      </c>
      <c r="U62" s="198">
        <f>ROUND(N(data!BK77), 0)</f>
        <v>0</v>
      </c>
      <c r="V62" s="198">
        <f>ROUND(N(data!BK78), 0)</f>
        <v>0</v>
      </c>
      <c r="W62" s="198">
        <f>ROUND(N(data!BK79), 0)</f>
        <v>0</v>
      </c>
      <c r="X62" s="198">
        <f>ROUND(N(data!BK80), 0)</f>
        <v>0</v>
      </c>
      <c r="Y62" s="198">
        <f>ROUND(N(data!BK81), 0)</f>
        <v>0</v>
      </c>
      <c r="Z62" s="198">
        <f>ROUND(N(data!BK82), 0)</f>
        <v>0</v>
      </c>
      <c r="AA62" s="198">
        <f>ROUND(N(data!BK83), 0)</f>
        <v>0</v>
      </c>
      <c r="AB62" s="198">
        <f>ROUND(N(data!BK84), 0)</f>
        <v>0</v>
      </c>
      <c r="AC62" s="198">
        <f>ROUND(N(data!BK85), 0)</f>
        <v>0</v>
      </c>
      <c r="AD62" s="198">
        <f>ROUND(N(data!BK86), 0)</f>
        <v>0</v>
      </c>
      <c r="AE62" s="198">
        <f>ROUND(N(data!BK91), 0)</f>
        <v>0</v>
      </c>
      <c r="AF62" s="198">
        <f>ROUND(N(data!BK89), 0)</f>
        <v>0</v>
      </c>
      <c r="AG62" s="198">
        <f>ROUND(N(data!BK92), 0)</f>
        <v>0</v>
      </c>
      <c r="AH62" s="198">
        <f>ROUND(N(data!BK93), 0)</f>
        <v>0</v>
      </c>
      <c r="AI62" s="198">
        <f>ROUND(N(data!BK94), 0)</f>
        <v>0</v>
      </c>
      <c r="AJ62" s="198">
        <f>ROUND(N(data!BK95), 0)</f>
        <v>0</v>
      </c>
      <c r="AK62" s="313">
        <f>ROUND(N(data!BK96),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RIGHT(data!$C$99,3)</f>
        <v>026</v>
      </c>
      <c r="B63" s="200" t="str">
        <f>RIGHT(data!$C$98,4)</f>
        <v>2024</v>
      </c>
      <c r="C63" s="12" t="str">
        <f>data!BL$57</f>
        <v>8560</v>
      </c>
      <c r="D63" s="12" t="s">
        <v>1155</v>
      </c>
      <c r="E63" s="198">
        <f>ROUND(N(data!BL61), 0)</f>
        <v>0</v>
      </c>
      <c r="F63" s="313">
        <f>ROUND(N(data!BL62), 2)</f>
        <v>0</v>
      </c>
      <c r="G63" s="198">
        <f>ROUND(N(data!BL63), 0)</f>
        <v>0</v>
      </c>
      <c r="H63" s="198">
        <f>ROUND(N(data!BL64), 0)</f>
        <v>0</v>
      </c>
      <c r="I63" s="198">
        <f>ROUND(N(data!BL65), 0)</f>
        <v>0</v>
      </c>
      <c r="J63" s="198">
        <f>ROUND(N(data!BL66), 0)</f>
        <v>0</v>
      </c>
      <c r="K63" s="198">
        <f>ROUND(N(data!BL67), 0)</f>
        <v>0</v>
      </c>
      <c r="L63" s="198">
        <f>ROUND(N(data!BL68), 0)</f>
        <v>0</v>
      </c>
      <c r="M63" s="198">
        <f>ROUND(N(data!BL69), 0)</f>
        <v>0</v>
      </c>
      <c r="N63" s="198">
        <f>ROUND(N(data!BL70), 0)</f>
        <v>0</v>
      </c>
      <c r="O63" s="198">
        <f>ROUND(N(data!BL71), 0)</f>
        <v>0</v>
      </c>
      <c r="P63" s="198">
        <f>ROUND(N(data!BL72), 0)</f>
        <v>0</v>
      </c>
      <c r="Q63" s="198">
        <f>ROUND(N(data!BL73), 0)</f>
        <v>0</v>
      </c>
      <c r="R63" s="198">
        <f>ROUND(N(data!BL74), 0)</f>
        <v>0</v>
      </c>
      <c r="S63" s="198">
        <f>ROUND(N(data!BL75), 0)</f>
        <v>0</v>
      </c>
      <c r="T63" s="198">
        <f>ROUND(N(data!BL76), 0)</f>
        <v>0</v>
      </c>
      <c r="U63" s="198">
        <f>ROUND(N(data!BL77), 0)</f>
        <v>0</v>
      </c>
      <c r="V63" s="198">
        <f>ROUND(N(data!BL78), 0)</f>
        <v>0</v>
      </c>
      <c r="W63" s="198">
        <f>ROUND(N(data!BL79), 0)</f>
        <v>0</v>
      </c>
      <c r="X63" s="198">
        <f>ROUND(N(data!BL80), 0)</f>
        <v>0</v>
      </c>
      <c r="Y63" s="198">
        <f>ROUND(N(data!BL81), 0)</f>
        <v>0</v>
      </c>
      <c r="Z63" s="198">
        <f>ROUND(N(data!BL82), 0)</f>
        <v>0</v>
      </c>
      <c r="AA63" s="198">
        <f>ROUND(N(data!BL83), 0)</f>
        <v>0</v>
      </c>
      <c r="AB63" s="198">
        <f>ROUND(N(data!BL84), 0)</f>
        <v>0</v>
      </c>
      <c r="AC63" s="198">
        <f>ROUND(N(data!BL85), 0)</f>
        <v>0</v>
      </c>
      <c r="AD63" s="198">
        <f>ROUND(N(data!BL86), 0)</f>
        <v>0</v>
      </c>
      <c r="AE63" s="198">
        <f>ROUND(N(data!BL91), 0)</f>
        <v>0</v>
      </c>
      <c r="AF63" s="198">
        <f>ROUND(N(data!BL89), 0)</f>
        <v>0</v>
      </c>
      <c r="AG63" s="198">
        <f>ROUND(N(data!BL92), 0)</f>
        <v>0</v>
      </c>
      <c r="AH63" s="198">
        <f>ROUND(N(data!BL93), 0)</f>
        <v>0</v>
      </c>
      <c r="AI63" s="198">
        <f>ROUND(N(data!BL94), 0)</f>
        <v>0</v>
      </c>
      <c r="AJ63" s="198">
        <f>ROUND(N(data!BL95), 0)</f>
        <v>0</v>
      </c>
      <c r="AK63" s="313">
        <f>ROUND(N(data!BL96),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RIGHT(data!$C$99,3)</f>
        <v>026</v>
      </c>
      <c r="B64" s="200" t="str">
        <f>RIGHT(data!$C$98,4)</f>
        <v>2024</v>
      </c>
      <c r="C64" s="12" t="str">
        <f>data!BM$57</f>
        <v>8590</v>
      </c>
      <c r="D64" s="12" t="s">
        <v>1155</v>
      </c>
      <c r="E64" s="198">
        <f>ROUND(N(data!BM61), 0)</f>
        <v>0</v>
      </c>
      <c r="F64" s="313">
        <f>ROUND(N(data!BM62), 2)</f>
        <v>0</v>
      </c>
      <c r="G64" s="198">
        <f>ROUND(N(data!BM63), 0)</f>
        <v>0</v>
      </c>
      <c r="H64" s="198">
        <f>ROUND(N(data!BM64), 0)</f>
        <v>0</v>
      </c>
      <c r="I64" s="198">
        <f>ROUND(N(data!BM65), 0)</f>
        <v>0</v>
      </c>
      <c r="J64" s="198">
        <f>ROUND(N(data!BM66), 0)</f>
        <v>0</v>
      </c>
      <c r="K64" s="198">
        <f>ROUND(N(data!BM67), 0)</f>
        <v>0</v>
      </c>
      <c r="L64" s="198">
        <f>ROUND(N(data!BM68), 0)</f>
        <v>0</v>
      </c>
      <c r="M64" s="198">
        <f>ROUND(N(data!BM69), 0)</f>
        <v>0</v>
      </c>
      <c r="N64" s="198">
        <f>ROUND(N(data!BM70), 0)</f>
        <v>0</v>
      </c>
      <c r="O64" s="198">
        <f>ROUND(N(data!BM71), 0)</f>
        <v>0</v>
      </c>
      <c r="P64" s="198">
        <f>ROUND(N(data!BM72), 0)</f>
        <v>0</v>
      </c>
      <c r="Q64" s="198">
        <f>ROUND(N(data!BM73), 0)</f>
        <v>0</v>
      </c>
      <c r="R64" s="198">
        <f>ROUND(N(data!BM74), 0)</f>
        <v>0</v>
      </c>
      <c r="S64" s="198">
        <f>ROUND(N(data!BM75), 0)</f>
        <v>0</v>
      </c>
      <c r="T64" s="198">
        <f>ROUND(N(data!BM76), 0)</f>
        <v>0</v>
      </c>
      <c r="U64" s="198">
        <f>ROUND(N(data!BM77), 0)</f>
        <v>0</v>
      </c>
      <c r="V64" s="198">
        <f>ROUND(N(data!BM78), 0)</f>
        <v>0</v>
      </c>
      <c r="W64" s="198">
        <f>ROUND(N(data!BM79), 0)</f>
        <v>0</v>
      </c>
      <c r="X64" s="198">
        <f>ROUND(N(data!BM80), 0)</f>
        <v>0</v>
      </c>
      <c r="Y64" s="198">
        <f>ROUND(N(data!BM81), 0)</f>
        <v>0</v>
      </c>
      <c r="Z64" s="198">
        <f>ROUND(N(data!BM82), 0)</f>
        <v>0</v>
      </c>
      <c r="AA64" s="198">
        <f>ROUND(N(data!BM83), 0)</f>
        <v>0</v>
      </c>
      <c r="AB64" s="198">
        <f>ROUND(N(data!BM84), 0)</f>
        <v>0</v>
      </c>
      <c r="AC64" s="198">
        <f>ROUND(N(data!BM85), 0)</f>
        <v>0</v>
      </c>
      <c r="AD64" s="198">
        <f>ROUND(N(data!BM86), 0)</f>
        <v>0</v>
      </c>
      <c r="AE64" s="198">
        <f>ROUND(N(data!BM91), 0)</f>
        <v>0</v>
      </c>
      <c r="AF64" s="198">
        <f>ROUND(N(data!BM89), 0)</f>
        <v>0</v>
      </c>
      <c r="AG64" s="198">
        <f>ROUND(N(data!BM92), 0)</f>
        <v>0</v>
      </c>
      <c r="AH64" s="198">
        <f>ROUND(N(data!BM93), 0)</f>
        <v>0</v>
      </c>
      <c r="AI64" s="198">
        <f>ROUND(N(data!BM94), 0)</f>
        <v>0</v>
      </c>
      <c r="AJ64" s="198">
        <f>ROUND(N(data!BM95), 0)</f>
        <v>0</v>
      </c>
      <c r="AK64" s="313">
        <f>ROUND(N(data!BM96),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RIGHT(data!$C$99,3)</f>
        <v>026</v>
      </c>
      <c r="B65" s="200" t="str">
        <f>RIGHT(data!$C$98,4)</f>
        <v>2024</v>
      </c>
      <c r="C65" s="12" t="str">
        <f>data!BN$57</f>
        <v>8610</v>
      </c>
      <c r="D65" s="12" t="s">
        <v>1155</v>
      </c>
      <c r="E65" s="198">
        <f>ROUND(N(data!BN61), 0)</f>
        <v>0</v>
      </c>
      <c r="F65" s="313">
        <f>ROUND(N(data!BN62), 2)</f>
        <v>6.71</v>
      </c>
      <c r="G65" s="198">
        <f>ROUND(N(data!BN63), 0)</f>
        <v>2620331</v>
      </c>
      <c r="H65" s="198">
        <f>ROUND(N(data!BN64), 0)</f>
        <v>508520</v>
      </c>
      <c r="I65" s="198">
        <f>ROUND(N(data!BN65), 0)</f>
        <v>525000</v>
      </c>
      <c r="J65" s="198">
        <f>ROUND(N(data!BN66), 0)</f>
        <v>17015</v>
      </c>
      <c r="K65" s="198">
        <f>ROUND(N(data!BN67), 0)</f>
        <v>0</v>
      </c>
      <c r="L65" s="198">
        <f>ROUND(N(data!BN68), 0)</f>
        <v>7033</v>
      </c>
      <c r="M65" s="198">
        <f>ROUND(N(data!BN69), 0)</f>
        <v>8743651</v>
      </c>
      <c r="N65" s="198">
        <f>ROUND(N(data!BN70), 0)</f>
        <v>0</v>
      </c>
      <c r="O65" s="198">
        <f>ROUND(N(data!BN71), 0)</f>
        <v>36435702</v>
      </c>
      <c r="P65" s="198">
        <f>ROUND(N(data!BN72), 0)</f>
        <v>0</v>
      </c>
      <c r="Q65" s="198">
        <f>ROUND(N(data!BN73), 0)</f>
        <v>80727</v>
      </c>
      <c r="R65" s="198">
        <f>ROUND(N(data!BN74), 0)</f>
        <v>0</v>
      </c>
      <c r="S65" s="198">
        <f>ROUND(N(data!BN75), 0)</f>
        <v>3207202</v>
      </c>
      <c r="T65" s="198">
        <f>ROUND(N(data!BN76), 0)</f>
        <v>0</v>
      </c>
      <c r="U65" s="198">
        <f>ROUND(N(data!BN77), 0)</f>
        <v>0</v>
      </c>
      <c r="V65" s="198">
        <f>ROUND(N(data!BN78), 0)</f>
        <v>0</v>
      </c>
      <c r="W65" s="198">
        <f>ROUND(N(data!BN79), 0)</f>
        <v>0</v>
      </c>
      <c r="X65" s="198">
        <f>ROUND(N(data!BN80), 0)</f>
        <v>32972256</v>
      </c>
      <c r="Y65" s="198">
        <f>ROUND(N(data!BN81), 0)</f>
        <v>0</v>
      </c>
      <c r="Z65" s="198">
        <f>ROUND(N(data!BN82), 0)</f>
        <v>5675</v>
      </c>
      <c r="AA65" s="198">
        <f>ROUND(N(data!BN83), 0)</f>
        <v>0</v>
      </c>
      <c r="AB65" s="198">
        <f>ROUND(N(data!BN84), 0)</f>
        <v>0</v>
      </c>
      <c r="AC65" s="198">
        <f>ROUND(N(data!BN85), 0)</f>
        <v>169841</v>
      </c>
      <c r="AD65" s="198">
        <f>ROUND(N(data!BN86), 0)</f>
        <v>26853</v>
      </c>
      <c r="AE65" s="198">
        <f>ROUND(N(data!BN91), 0)</f>
        <v>0</v>
      </c>
      <c r="AF65" s="198">
        <f>ROUND(N(data!BN89), 0)</f>
        <v>0</v>
      </c>
      <c r="AG65" s="198">
        <f>ROUND(N(data!BN92), 0)</f>
        <v>72566</v>
      </c>
      <c r="AH65" s="198">
        <f>ROUND(N(data!BN93), 0)</f>
        <v>0</v>
      </c>
      <c r="AI65" s="198">
        <f>ROUND(N(data!BN94), 0)</f>
        <v>0</v>
      </c>
      <c r="AJ65" s="198">
        <f>ROUND(N(data!BN95), 0)</f>
        <v>0</v>
      </c>
      <c r="AK65" s="313">
        <f>ROUND(N(data!BN96),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RIGHT(data!$C$99,3)</f>
        <v>026</v>
      </c>
      <c r="B66" s="200" t="str">
        <f>RIGHT(data!$C$98,4)</f>
        <v>2024</v>
      </c>
      <c r="C66" s="12" t="str">
        <f>data!BO$57</f>
        <v>8620</v>
      </c>
      <c r="D66" s="12" t="s">
        <v>1155</v>
      </c>
      <c r="E66" s="198">
        <f>ROUND(N(data!BO61), 0)</f>
        <v>0</v>
      </c>
      <c r="F66" s="313">
        <f>ROUND(N(data!BO62), 2)</f>
        <v>2.9</v>
      </c>
      <c r="G66" s="198">
        <f>ROUND(N(data!BO63), 0)</f>
        <v>248964</v>
      </c>
      <c r="H66" s="198">
        <f>ROUND(N(data!BO64), 0)</f>
        <v>61773</v>
      </c>
      <c r="I66" s="198">
        <f>ROUND(N(data!BO65), 0)</f>
        <v>0</v>
      </c>
      <c r="J66" s="198">
        <f>ROUND(N(data!BO66), 0)</f>
        <v>0</v>
      </c>
      <c r="K66" s="198">
        <f>ROUND(N(data!BO67), 0)</f>
        <v>0</v>
      </c>
      <c r="L66" s="198">
        <f>ROUND(N(data!BO68), 0)</f>
        <v>0</v>
      </c>
      <c r="M66" s="198">
        <f>ROUND(N(data!BO69), 0)</f>
        <v>0</v>
      </c>
      <c r="N66" s="198">
        <f>ROUND(N(data!BO70), 0)</f>
        <v>0</v>
      </c>
      <c r="O66" s="198">
        <f>ROUND(N(data!BO71), 0)</f>
        <v>0</v>
      </c>
      <c r="P66" s="198">
        <f>ROUND(N(data!BO72), 0)</f>
        <v>0</v>
      </c>
      <c r="Q66" s="198">
        <f>ROUND(N(data!BO73), 0)</f>
        <v>0</v>
      </c>
      <c r="R66" s="198">
        <f>ROUND(N(data!BO74), 0)</f>
        <v>0</v>
      </c>
      <c r="S66" s="198">
        <f>ROUND(N(data!BO75), 0)</f>
        <v>0</v>
      </c>
      <c r="T66" s="198">
        <f>ROUND(N(data!BO76), 0)</f>
        <v>0</v>
      </c>
      <c r="U66" s="198">
        <f>ROUND(N(data!BO77), 0)</f>
        <v>0</v>
      </c>
      <c r="V66" s="198">
        <f>ROUND(N(data!BO78), 0)</f>
        <v>0</v>
      </c>
      <c r="W66" s="198">
        <f>ROUND(N(data!BO79), 0)</f>
        <v>0</v>
      </c>
      <c r="X66" s="198">
        <f>ROUND(N(data!BO80), 0)</f>
        <v>0</v>
      </c>
      <c r="Y66" s="198">
        <f>ROUND(N(data!BO81), 0)</f>
        <v>0</v>
      </c>
      <c r="Z66" s="198">
        <f>ROUND(N(data!BO82), 0)</f>
        <v>0</v>
      </c>
      <c r="AA66" s="198">
        <f>ROUND(N(data!BO83), 0)</f>
        <v>0</v>
      </c>
      <c r="AB66" s="198">
        <f>ROUND(N(data!BO84), 0)</f>
        <v>0</v>
      </c>
      <c r="AC66" s="198">
        <f>ROUND(N(data!BO85), 0)</f>
        <v>0</v>
      </c>
      <c r="AD66" s="198">
        <f>ROUND(N(data!BO86), 0)</f>
        <v>0</v>
      </c>
      <c r="AE66" s="198">
        <f>ROUND(N(data!BO91), 0)</f>
        <v>0</v>
      </c>
      <c r="AF66" s="198">
        <f>ROUND(N(data!BO89), 0)</f>
        <v>0</v>
      </c>
      <c r="AG66" s="198">
        <f>ROUND(N(data!BO92), 0)</f>
        <v>0</v>
      </c>
      <c r="AH66" s="198">
        <f>ROUND(N(data!BO93), 0)</f>
        <v>0</v>
      </c>
      <c r="AI66" s="198">
        <f>ROUND(N(data!BO94), 0)</f>
        <v>0</v>
      </c>
      <c r="AJ66" s="198">
        <f>ROUND(N(data!BO95), 0)</f>
        <v>0</v>
      </c>
      <c r="AK66" s="313">
        <f>ROUND(N(data!BO96),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RIGHT(data!$C$99,3)</f>
        <v>026</v>
      </c>
      <c r="B67" s="200" t="str">
        <f>RIGHT(data!$C$98,4)</f>
        <v>2024</v>
      </c>
      <c r="C67" s="12" t="str">
        <f>data!BP$57</f>
        <v>8630</v>
      </c>
      <c r="D67" s="12" t="s">
        <v>1155</v>
      </c>
      <c r="E67" s="198">
        <f>ROUND(N(data!BP61), 0)</f>
        <v>0</v>
      </c>
      <c r="F67" s="313">
        <f>ROUND(N(data!BP62), 2)</f>
        <v>0</v>
      </c>
      <c r="G67" s="198">
        <f>ROUND(N(data!BP63), 0)</f>
        <v>0</v>
      </c>
      <c r="H67" s="198">
        <f>ROUND(N(data!BP64), 0)</f>
        <v>0</v>
      </c>
      <c r="I67" s="198">
        <f>ROUND(N(data!BP65), 0)</f>
        <v>0</v>
      </c>
      <c r="J67" s="198">
        <f>ROUND(N(data!BP66), 0)</f>
        <v>0</v>
      </c>
      <c r="K67" s="198">
        <f>ROUND(N(data!BP67), 0)</f>
        <v>0</v>
      </c>
      <c r="L67" s="198">
        <f>ROUND(N(data!BP68), 0)</f>
        <v>0</v>
      </c>
      <c r="M67" s="198">
        <f>ROUND(N(data!BP69), 0)</f>
        <v>0</v>
      </c>
      <c r="N67" s="198">
        <f>ROUND(N(data!BP70), 0)</f>
        <v>0</v>
      </c>
      <c r="O67" s="198">
        <f>ROUND(N(data!BP71), 0)</f>
        <v>0</v>
      </c>
      <c r="P67" s="198">
        <f>ROUND(N(data!BP72), 0)</f>
        <v>0</v>
      </c>
      <c r="Q67" s="198">
        <f>ROUND(N(data!BP73), 0)</f>
        <v>0</v>
      </c>
      <c r="R67" s="198">
        <f>ROUND(N(data!BP74), 0)</f>
        <v>0</v>
      </c>
      <c r="S67" s="198">
        <f>ROUND(N(data!BP75), 0)</f>
        <v>0</v>
      </c>
      <c r="T67" s="198">
        <f>ROUND(N(data!BP76), 0)</f>
        <v>0</v>
      </c>
      <c r="U67" s="198">
        <f>ROUND(N(data!BP77), 0)</f>
        <v>0</v>
      </c>
      <c r="V67" s="198">
        <f>ROUND(N(data!BP78), 0)</f>
        <v>0</v>
      </c>
      <c r="W67" s="198">
        <f>ROUND(N(data!BP79), 0)</f>
        <v>0</v>
      </c>
      <c r="X67" s="198">
        <f>ROUND(N(data!BP80), 0)</f>
        <v>0</v>
      </c>
      <c r="Y67" s="198">
        <f>ROUND(N(data!BP81), 0)</f>
        <v>0</v>
      </c>
      <c r="Z67" s="198">
        <f>ROUND(N(data!BP82), 0)</f>
        <v>0</v>
      </c>
      <c r="AA67" s="198">
        <f>ROUND(N(data!BP83), 0)</f>
        <v>0</v>
      </c>
      <c r="AB67" s="198">
        <f>ROUND(N(data!BP84), 0)</f>
        <v>0</v>
      </c>
      <c r="AC67" s="198">
        <f>ROUND(N(data!BP85), 0)</f>
        <v>0</v>
      </c>
      <c r="AD67" s="198">
        <f>ROUND(N(data!BP86), 0)</f>
        <v>0</v>
      </c>
      <c r="AE67" s="198">
        <f>ROUND(N(data!BP91), 0)</f>
        <v>0</v>
      </c>
      <c r="AF67" s="198">
        <f>ROUND(N(data!BP89), 0)</f>
        <v>0</v>
      </c>
      <c r="AG67" s="198">
        <f>ROUND(N(data!BP92), 0)</f>
        <v>0</v>
      </c>
      <c r="AH67" s="198">
        <f>ROUND(N(data!BP93), 0)</f>
        <v>0</v>
      </c>
      <c r="AI67" s="198">
        <f>ROUND(N(data!BP94), 0)</f>
        <v>0</v>
      </c>
      <c r="AJ67" s="198">
        <f>ROUND(N(data!BP95), 0)</f>
        <v>0</v>
      </c>
      <c r="AK67" s="313">
        <f>ROUND(N(data!BP96),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RIGHT(data!$C$99,3)</f>
        <v>026</v>
      </c>
      <c r="B68" s="200" t="str">
        <f>RIGHT(data!$C$98,4)</f>
        <v>2024</v>
      </c>
      <c r="C68" s="12" t="str">
        <f>data!BQ$57</f>
        <v>8640</v>
      </c>
      <c r="D68" s="12" t="s">
        <v>1155</v>
      </c>
      <c r="E68" s="198">
        <f>ROUND(N(data!BQ61), 0)</f>
        <v>0</v>
      </c>
      <c r="F68" s="313">
        <f>ROUND(N(data!BQ62), 2)</f>
        <v>0</v>
      </c>
      <c r="G68" s="198">
        <f>ROUND(N(data!BQ63), 0)</f>
        <v>0</v>
      </c>
      <c r="H68" s="198">
        <f>ROUND(N(data!BQ64), 0)</f>
        <v>0</v>
      </c>
      <c r="I68" s="198">
        <f>ROUND(N(data!BQ65), 0)</f>
        <v>0</v>
      </c>
      <c r="J68" s="198">
        <f>ROUND(N(data!BQ66), 0)</f>
        <v>0</v>
      </c>
      <c r="K68" s="198">
        <f>ROUND(N(data!BQ67), 0)</f>
        <v>0</v>
      </c>
      <c r="L68" s="198">
        <f>ROUND(N(data!BQ68), 0)</f>
        <v>0</v>
      </c>
      <c r="M68" s="198">
        <f>ROUND(N(data!BQ69), 0)</f>
        <v>0</v>
      </c>
      <c r="N68" s="198">
        <f>ROUND(N(data!BQ70), 0)</f>
        <v>0</v>
      </c>
      <c r="O68" s="198">
        <f>ROUND(N(data!BQ71), 0)</f>
        <v>0</v>
      </c>
      <c r="P68" s="198">
        <f>ROUND(N(data!BQ72), 0)</f>
        <v>0</v>
      </c>
      <c r="Q68" s="198">
        <f>ROUND(N(data!BQ73), 0)</f>
        <v>0</v>
      </c>
      <c r="R68" s="198">
        <f>ROUND(N(data!BQ74), 0)</f>
        <v>0</v>
      </c>
      <c r="S68" s="198">
        <f>ROUND(N(data!BQ75), 0)</f>
        <v>0</v>
      </c>
      <c r="T68" s="198">
        <f>ROUND(N(data!BQ76), 0)</f>
        <v>0</v>
      </c>
      <c r="U68" s="198">
        <f>ROUND(N(data!BQ77), 0)</f>
        <v>0</v>
      </c>
      <c r="V68" s="198">
        <f>ROUND(N(data!BQ78), 0)</f>
        <v>0</v>
      </c>
      <c r="W68" s="198">
        <f>ROUND(N(data!BQ79), 0)</f>
        <v>0</v>
      </c>
      <c r="X68" s="198">
        <f>ROUND(N(data!BQ80), 0)</f>
        <v>0</v>
      </c>
      <c r="Y68" s="198">
        <f>ROUND(N(data!BQ81), 0)</f>
        <v>0</v>
      </c>
      <c r="Z68" s="198">
        <f>ROUND(N(data!BQ82), 0)</f>
        <v>0</v>
      </c>
      <c r="AA68" s="198">
        <f>ROUND(N(data!BQ83), 0)</f>
        <v>0</v>
      </c>
      <c r="AB68" s="198">
        <f>ROUND(N(data!BQ84), 0)</f>
        <v>0</v>
      </c>
      <c r="AC68" s="198">
        <f>ROUND(N(data!BQ85), 0)</f>
        <v>0</v>
      </c>
      <c r="AD68" s="198">
        <f>ROUND(N(data!BQ86), 0)</f>
        <v>0</v>
      </c>
      <c r="AE68" s="198">
        <f>ROUND(N(data!BQ91), 0)</f>
        <v>0</v>
      </c>
      <c r="AF68" s="198">
        <f>ROUND(N(data!BQ89), 0)</f>
        <v>0</v>
      </c>
      <c r="AG68" s="198">
        <f>ROUND(N(data!BQ92), 0)</f>
        <v>0</v>
      </c>
      <c r="AH68" s="198">
        <f>ROUND(N(data!BQ93), 0)</f>
        <v>0</v>
      </c>
      <c r="AI68" s="198">
        <f>ROUND(N(data!BQ94), 0)</f>
        <v>0</v>
      </c>
      <c r="AJ68" s="198">
        <f>ROUND(N(data!BQ95), 0)</f>
        <v>0</v>
      </c>
      <c r="AK68" s="313">
        <f>ROUND(N(data!BQ96),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RIGHT(data!$C$99,3)</f>
        <v>026</v>
      </c>
      <c r="B69" s="200" t="str">
        <f>RIGHT(data!$C$98,4)</f>
        <v>2024</v>
      </c>
      <c r="C69" s="12" t="str">
        <f>data!BR$57</f>
        <v>8650</v>
      </c>
      <c r="D69" s="12" t="s">
        <v>1155</v>
      </c>
      <c r="E69" s="198">
        <f>ROUND(N(data!BR61), 0)</f>
        <v>0</v>
      </c>
      <c r="F69" s="313">
        <f>ROUND(N(data!BR62), 2)</f>
        <v>0</v>
      </c>
      <c r="G69" s="198">
        <f>ROUND(N(data!BR63), 0)</f>
        <v>0</v>
      </c>
      <c r="H69" s="198">
        <f>ROUND(N(data!BR64), 0)</f>
        <v>0</v>
      </c>
      <c r="I69" s="198">
        <f>ROUND(N(data!BR65), 0)</f>
        <v>0</v>
      </c>
      <c r="J69" s="198">
        <f>ROUND(N(data!BR66), 0)</f>
        <v>0</v>
      </c>
      <c r="K69" s="198">
        <f>ROUND(N(data!BR67), 0)</f>
        <v>0</v>
      </c>
      <c r="L69" s="198">
        <f>ROUND(N(data!BR68), 0)</f>
        <v>0</v>
      </c>
      <c r="M69" s="198">
        <f>ROUND(N(data!BR69), 0)</f>
        <v>0</v>
      </c>
      <c r="N69" s="198">
        <f>ROUND(N(data!BR70), 0)</f>
        <v>0</v>
      </c>
      <c r="O69" s="198">
        <f>ROUND(N(data!BR71), 0)</f>
        <v>0</v>
      </c>
      <c r="P69" s="198">
        <f>ROUND(N(data!BR72), 0)</f>
        <v>0</v>
      </c>
      <c r="Q69" s="198">
        <f>ROUND(N(data!BR73), 0)</f>
        <v>0</v>
      </c>
      <c r="R69" s="198">
        <f>ROUND(N(data!BR74), 0)</f>
        <v>0</v>
      </c>
      <c r="S69" s="198">
        <f>ROUND(N(data!BR75), 0)</f>
        <v>0</v>
      </c>
      <c r="T69" s="198">
        <f>ROUND(N(data!BR76), 0)</f>
        <v>0</v>
      </c>
      <c r="U69" s="198">
        <f>ROUND(N(data!BR77), 0)</f>
        <v>0</v>
      </c>
      <c r="V69" s="198">
        <f>ROUND(N(data!BR78), 0)</f>
        <v>0</v>
      </c>
      <c r="W69" s="198">
        <f>ROUND(N(data!BR79), 0)</f>
        <v>0</v>
      </c>
      <c r="X69" s="198">
        <f>ROUND(N(data!BR80), 0)</f>
        <v>0</v>
      </c>
      <c r="Y69" s="198">
        <f>ROUND(N(data!BR81), 0)</f>
        <v>0</v>
      </c>
      <c r="Z69" s="198">
        <f>ROUND(N(data!BR82), 0)</f>
        <v>0</v>
      </c>
      <c r="AA69" s="198">
        <f>ROUND(N(data!BR83), 0)</f>
        <v>0</v>
      </c>
      <c r="AB69" s="198">
        <f>ROUND(N(data!BR84), 0)</f>
        <v>0</v>
      </c>
      <c r="AC69" s="198">
        <f>ROUND(N(data!BR85), 0)</f>
        <v>0</v>
      </c>
      <c r="AD69" s="198">
        <f>ROUND(N(data!BR86), 0)</f>
        <v>0</v>
      </c>
      <c r="AE69" s="198">
        <f>ROUND(N(data!BR91), 0)</f>
        <v>0</v>
      </c>
      <c r="AF69" s="198">
        <f>ROUND(N(data!BR89), 0)</f>
        <v>0</v>
      </c>
      <c r="AG69" s="198">
        <f>ROUND(N(data!BR92), 0)</f>
        <v>0</v>
      </c>
      <c r="AH69" s="198">
        <f>ROUND(N(data!BR93), 0)</f>
        <v>0</v>
      </c>
      <c r="AI69" s="198">
        <f>ROUND(N(data!BR94), 0)</f>
        <v>0</v>
      </c>
      <c r="AJ69" s="198">
        <f>ROUND(N(data!BR95), 0)</f>
        <v>0</v>
      </c>
      <c r="AK69" s="313">
        <f>ROUND(N(data!BR96),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RIGHT(data!$C$99,3)</f>
        <v>026</v>
      </c>
      <c r="B70" s="200" t="str">
        <f>RIGHT(data!$C$98,4)</f>
        <v>2024</v>
      </c>
      <c r="C70" s="12" t="str">
        <f>data!BS$57</f>
        <v>8660</v>
      </c>
      <c r="D70" s="12" t="s">
        <v>1155</v>
      </c>
      <c r="E70" s="198">
        <f>ROUND(N(data!BS61), 0)</f>
        <v>0</v>
      </c>
      <c r="F70" s="313">
        <f>ROUND(N(data!BS62), 2)</f>
        <v>12.46</v>
      </c>
      <c r="G70" s="198">
        <f>ROUND(N(data!BS63), 0)</f>
        <v>616468</v>
      </c>
      <c r="H70" s="198">
        <f>ROUND(N(data!BS64), 0)</f>
        <v>198541</v>
      </c>
      <c r="I70" s="198">
        <f>ROUND(N(data!BS65), 0)</f>
        <v>0</v>
      </c>
      <c r="J70" s="198">
        <f>ROUND(N(data!BS66), 0)</f>
        <v>51715</v>
      </c>
      <c r="K70" s="198">
        <f>ROUND(N(data!BS67), 0)</f>
        <v>0</v>
      </c>
      <c r="L70" s="198">
        <f>ROUND(N(data!BS68), 0)</f>
        <v>200</v>
      </c>
      <c r="M70" s="198">
        <f>ROUND(N(data!BS69), 0)</f>
        <v>12196</v>
      </c>
      <c r="N70" s="198">
        <f>ROUND(N(data!BS70), 0)</f>
        <v>0</v>
      </c>
      <c r="O70" s="198">
        <f>ROUND(N(data!BS71), 0)</f>
        <v>13440</v>
      </c>
      <c r="P70" s="198">
        <f>ROUND(N(data!BS72), 0)</f>
        <v>0</v>
      </c>
      <c r="Q70" s="198">
        <f>ROUND(N(data!BS73), 0)</f>
        <v>0</v>
      </c>
      <c r="R70" s="198">
        <f>ROUND(N(data!BS74), 0)</f>
        <v>0</v>
      </c>
      <c r="S70" s="198">
        <f>ROUND(N(data!BS75), 0)</f>
        <v>0</v>
      </c>
      <c r="T70" s="198">
        <f>ROUND(N(data!BS76), 0)</f>
        <v>0</v>
      </c>
      <c r="U70" s="198">
        <f>ROUND(N(data!BS77), 0)</f>
        <v>0</v>
      </c>
      <c r="V70" s="198">
        <f>ROUND(N(data!BS78), 0)</f>
        <v>0</v>
      </c>
      <c r="W70" s="198">
        <f>ROUND(N(data!BS79), 0)</f>
        <v>0</v>
      </c>
      <c r="X70" s="198">
        <f>ROUND(N(data!BS80), 0)</f>
        <v>0</v>
      </c>
      <c r="Y70" s="198">
        <f>ROUND(N(data!BS81), 0)</f>
        <v>0</v>
      </c>
      <c r="Z70" s="198">
        <f>ROUND(N(data!BS82), 0)</f>
        <v>0</v>
      </c>
      <c r="AA70" s="198">
        <f>ROUND(N(data!BS83), 0)</f>
        <v>0</v>
      </c>
      <c r="AB70" s="198">
        <f>ROUND(N(data!BS84), 0)</f>
        <v>0</v>
      </c>
      <c r="AC70" s="198">
        <f>ROUND(N(data!BS85), 0)</f>
        <v>13440</v>
      </c>
      <c r="AD70" s="198">
        <f>ROUND(N(data!BS86), 0)</f>
        <v>32662</v>
      </c>
      <c r="AE70" s="198">
        <f>ROUND(N(data!BS91), 0)</f>
        <v>0</v>
      </c>
      <c r="AF70" s="198">
        <f>ROUND(N(data!BS89), 0)</f>
        <v>0</v>
      </c>
      <c r="AG70" s="198">
        <f>ROUND(N(data!BS92), 0)</f>
        <v>955</v>
      </c>
      <c r="AH70" s="198">
        <f>ROUND(N(data!BS93), 0)</f>
        <v>0</v>
      </c>
      <c r="AI70" s="198">
        <f>ROUND(N(data!BS94), 0)</f>
        <v>326</v>
      </c>
      <c r="AJ70" s="198">
        <f>ROUND(N(data!BS95), 0)</f>
        <v>0</v>
      </c>
      <c r="AK70" s="313">
        <f>ROUND(N(data!BS96),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RIGHT(data!$C$99,3)</f>
        <v>026</v>
      </c>
      <c r="B71" s="200" t="str">
        <f>RIGHT(data!$C$98,4)</f>
        <v>2024</v>
      </c>
      <c r="C71" s="12" t="str">
        <f>data!BT$57</f>
        <v>8670</v>
      </c>
      <c r="D71" s="12" t="s">
        <v>1155</v>
      </c>
      <c r="E71" s="198">
        <f>ROUND(N(data!BT61), 0)</f>
        <v>0</v>
      </c>
      <c r="F71" s="313">
        <f>ROUND(N(data!BT62), 2)</f>
        <v>3.46</v>
      </c>
      <c r="G71" s="198">
        <f>ROUND(N(data!BT63), 0)</f>
        <v>388238</v>
      </c>
      <c r="H71" s="198">
        <f>ROUND(N(data!BT64), 0)</f>
        <v>111011</v>
      </c>
      <c r="I71" s="198">
        <f>ROUND(N(data!BT65), 0)</f>
        <v>0</v>
      </c>
      <c r="J71" s="198">
        <f>ROUND(N(data!BT66), 0)</f>
        <v>1398</v>
      </c>
      <c r="K71" s="198">
        <f>ROUND(N(data!BT67), 0)</f>
        <v>0</v>
      </c>
      <c r="L71" s="198">
        <f>ROUND(N(data!BT68), 0)</f>
        <v>21</v>
      </c>
      <c r="M71" s="198">
        <f>ROUND(N(data!BT69), 0)</f>
        <v>0</v>
      </c>
      <c r="N71" s="198">
        <f>ROUND(N(data!BT70), 0)</f>
        <v>0</v>
      </c>
      <c r="O71" s="198">
        <f>ROUND(N(data!BT71), 0)</f>
        <v>17393</v>
      </c>
      <c r="P71" s="198">
        <f>ROUND(N(data!BT72), 0)</f>
        <v>0</v>
      </c>
      <c r="Q71" s="198">
        <f>ROUND(N(data!BT73), 0)</f>
        <v>0</v>
      </c>
      <c r="R71" s="198">
        <f>ROUND(N(data!BT74), 0)</f>
        <v>0</v>
      </c>
      <c r="S71" s="198">
        <f>ROUND(N(data!BT75), 0)</f>
        <v>0</v>
      </c>
      <c r="T71" s="198">
        <f>ROUND(N(data!BT76), 0)</f>
        <v>0</v>
      </c>
      <c r="U71" s="198">
        <f>ROUND(N(data!BT77), 0)</f>
        <v>0</v>
      </c>
      <c r="V71" s="198">
        <f>ROUND(N(data!BT78), 0)</f>
        <v>0</v>
      </c>
      <c r="W71" s="198">
        <f>ROUND(N(data!BT79), 0)</f>
        <v>0</v>
      </c>
      <c r="X71" s="198">
        <f>ROUND(N(data!BT80), 0)</f>
        <v>0</v>
      </c>
      <c r="Y71" s="198">
        <f>ROUND(N(data!BT81), 0)</f>
        <v>0</v>
      </c>
      <c r="Z71" s="198">
        <f>ROUND(N(data!BT82), 0)</f>
        <v>0</v>
      </c>
      <c r="AA71" s="198">
        <f>ROUND(N(data!BT83), 0)</f>
        <v>0</v>
      </c>
      <c r="AB71" s="198">
        <f>ROUND(N(data!BT84), 0)</f>
        <v>0</v>
      </c>
      <c r="AC71" s="198">
        <f>ROUND(N(data!BT85), 0)</f>
        <v>17393</v>
      </c>
      <c r="AD71" s="198">
        <f>ROUND(N(data!BT86), 0)</f>
        <v>495</v>
      </c>
      <c r="AE71" s="198">
        <f>ROUND(N(data!BT91), 0)</f>
        <v>0</v>
      </c>
      <c r="AF71" s="198">
        <f>ROUND(N(data!BT89), 0)</f>
        <v>0</v>
      </c>
      <c r="AG71" s="198">
        <f>ROUND(N(data!BT92), 0)</f>
        <v>0</v>
      </c>
      <c r="AH71" s="198">
        <f>ROUND(N(data!BT93), 0)</f>
        <v>0</v>
      </c>
      <c r="AI71" s="198">
        <f>ROUND(N(data!BT94), 0)</f>
        <v>0</v>
      </c>
      <c r="AJ71" s="198">
        <f>ROUND(N(data!BT95), 0)</f>
        <v>0</v>
      </c>
      <c r="AK71" s="313">
        <f>ROUND(N(data!BT96),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RIGHT(data!$C$99,3)</f>
        <v>026</v>
      </c>
      <c r="B72" s="200" t="str">
        <f>RIGHT(data!$C$98,4)</f>
        <v>2024</v>
      </c>
      <c r="C72" s="12" t="str">
        <f>data!BU$57</f>
        <v>8680</v>
      </c>
      <c r="D72" s="12" t="s">
        <v>1155</v>
      </c>
      <c r="E72" s="198">
        <f>ROUND(N(data!BU61), 0)</f>
        <v>0</v>
      </c>
      <c r="F72" s="313">
        <f>ROUND(N(data!BU62), 2)</f>
        <v>0.42</v>
      </c>
      <c r="G72" s="198">
        <f>ROUND(N(data!BU63), 0)</f>
        <v>52322</v>
      </c>
      <c r="H72" s="198">
        <f>ROUND(N(data!BU64), 0)</f>
        <v>20182</v>
      </c>
      <c r="I72" s="198">
        <f>ROUND(N(data!BU65), 0)</f>
        <v>0</v>
      </c>
      <c r="J72" s="198">
        <f>ROUND(N(data!BU66), 0)</f>
        <v>0</v>
      </c>
      <c r="K72" s="198">
        <f>ROUND(N(data!BU67), 0)</f>
        <v>0</v>
      </c>
      <c r="L72" s="198">
        <f>ROUND(N(data!BU68), 0)</f>
        <v>0</v>
      </c>
      <c r="M72" s="198">
        <f>ROUND(N(data!BU69), 0)</f>
        <v>0</v>
      </c>
      <c r="N72" s="198">
        <f>ROUND(N(data!BU70), 0)</f>
        <v>0</v>
      </c>
      <c r="O72" s="198">
        <f>ROUND(N(data!BU71), 0)</f>
        <v>84588</v>
      </c>
      <c r="P72" s="198">
        <f>ROUND(N(data!BU72), 0)</f>
        <v>0</v>
      </c>
      <c r="Q72" s="198">
        <f>ROUND(N(data!BU73), 0)</f>
        <v>0</v>
      </c>
      <c r="R72" s="198">
        <f>ROUND(N(data!BU74), 0)</f>
        <v>0</v>
      </c>
      <c r="S72" s="198">
        <f>ROUND(N(data!BU75), 0)</f>
        <v>0</v>
      </c>
      <c r="T72" s="198">
        <f>ROUND(N(data!BU76), 0)</f>
        <v>0</v>
      </c>
      <c r="U72" s="198">
        <f>ROUND(N(data!BU77), 0)</f>
        <v>0</v>
      </c>
      <c r="V72" s="198">
        <f>ROUND(N(data!BU78), 0)</f>
        <v>0</v>
      </c>
      <c r="W72" s="198">
        <f>ROUND(N(data!BU79), 0)</f>
        <v>0</v>
      </c>
      <c r="X72" s="198">
        <f>ROUND(N(data!BU80), 0)</f>
        <v>0</v>
      </c>
      <c r="Y72" s="198">
        <f>ROUND(N(data!BU81), 0)</f>
        <v>0</v>
      </c>
      <c r="Z72" s="198">
        <f>ROUND(N(data!BU82), 0)</f>
        <v>0</v>
      </c>
      <c r="AA72" s="198">
        <f>ROUND(N(data!BU83), 0)</f>
        <v>0</v>
      </c>
      <c r="AB72" s="198">
        <f>ROUND(N(data!BU84), 0)</f>
        <v>0</v>
      </c>
      <c r="AC72" s="198">
        <f>ROUND(N(data!BU85), 0)</f>
        <v>84588</v>
      </c>
      <c r="AD72" s="198">
        <f>ROUND(N(data!BU86), 0)</f>
        <v>0</v>
      </c>
      <c r="AE72" s="198">
        <f>ROUND(N(data!BU91), 0)</f>
        <v>0</v>
      </c>
      <c r="AF72" s="198">
        <f>ROUND(N(data!BU89), 0)</f>
        <v>0</v>
      </c>
      <c r="AG72" s="198">
        <f>ROUND(N(data!BU92), 0)</f>
        <v>0</v>
      </c>
      <c r="AH72" s="198">
        <f>ROUND(N(data!BU93), 0)</f>
        <v>0</v>
      </c>
      <c r="AI72" s="198">
        <f>ROUND(N(data!BU94), 0)</f>
        <v>0</v>
      </c>
      <c r="AJ72" s="198">
        <f>ROUND(N(data!BU95), 0)</f>
        <v>0</v>
      </c>
      <c r="AK72" s="313">
        <f>ROUND(N(data!BU96),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RIGHT(data!$C$99,3)</f>
        <v>026</v>
      </c>
      <c r="B73" s="200" t="str">
        <f>RIGHT(data!$C$98,4)</f>
        <v>2024</v>
      </c>
      <c r="C73" s="12" t="str">
        <f>data!BV$57</f>
        <v>8690</v>
      </c>
      <c r="D73" s="12" t="s">
        <v>1155</v>
      </c>
      <c r="E73" s="198">
        <f>ROUND(N(data!BV61), 0)</f>
        <v>0</v>
      </c>
      <c r="F73" s="313">
        <f>ROUND(N(data!BV62), 2)</f>
        <v>0</v>
      </c>
      <c r="G73" s="198">
        <f>ROUND(N(data!BV63), 0)</f>
        <v>0</v>
      </c>
      <c r="H73" s="198">
        <f>ROUND(N(data!BV64), 0)</f>
        <v>0</v>
      </c>
      <c r="I73" s="198">
        <f>ROUND(N(data!BV65), 0)</f>
        <v>0</v>
      </c>
      <c r="J73" s="198">
        <f>ROUND(N(data!BV66), 0)</f>
        <v>0</v>
      </c>
      <c r="K73" s="198">
        <f>ROUND(N(data!BV67), 0)</f>
        <v>0</v>
      </c>
      <c r="L73" s="198">
        <f>ROUND(N(data!BV68), 0)</f>
        <v>2262</v>
      </c>
      <c r="M73" s="198">
        <f>ROUND(N(data!BV69), 0)</f>
        <v>71848</v>
      </c>
      <c r="N73" s="198">
        <f>ROUND(N(data!BV70), 0)</f>
        <v>0</v>
      </c>
      <c r="O73" s="198">
        <f>ROUND(N(data!BV71), 0)</f>
        <v>0</v>
      </c>
      <c r="P73" s="198">
        <f>ROUND(N(data!BV72), 0)</f>
        <v>0</v>
      </c>
      <c r="Q73" s="198">
        <f>ROUND(N(data!BV73), 0)</f>
        <v>0</v>
      </c>
      <c r="R73" s="198">
        <f>ROUND(N(data!BV74), 0)</f>
        <v>0</v>
      </c>
      <c r="S73" s="198">
        <f>ROUND(N(data!BV75), 0)</f>
        <v>0</v>
      </c>
      <c r="T73" s="198">
        <f>ROUND(N(data!BV76), 0)</f>
        <v>0</v>
      </c>
      <c r="U73" s="198">
        <f>ROUND(N(data!BV77), 0)</f>
        <v>0</v>
      </c>
      <c r="V73" s="198">
        <f>ROUND(N(data!BV78), 0)</f>
        <v>0</v>
      </c>
      <c r="W73" s="198">
        <f>ROUND(N(data!BV79), 0)</f>
        <v>0</v>
      </c>
      <c r="X73" s="198">
        <f>ROUND(N(data!BV80), 0)</f>
        <v>0</v>
      </c>
      <c r="Y73" s="198">
        <f>ROUND(N(data!BV81), 0)</f>
        <v>0</v>
      </c>
      <c r="Z73" s="198">
        <f>ROUND(N(data!BV82), 0)</f>
        <v>0</v>
      </c>
      <c r="AA73" s="198">
        <f>ROUND(N(data!BV83), 0)</f>
        <v>0</v>
      </c>
      <c r="AB73" s="198">
        <f>ROUND(N(data!BV84), 0)</f>
        <v>0</v>
      </c>
      <c r="AC73" s="198">
        <f>ROUND(N(data!BV85), 0)</f>
        <v>0</v>
      </c>
      <c r="AD73" s="198">
        <f>ROUND(N(data!BV86), 0)</f>
        <v>0</v>
      </c>
      <c r="AE73" s="198">
        <f>ROUND(N(data!BV91), 0)</f>
        <v>0</v>
      </c>
      <c r="AF73" s="198">
        <f>ROUND(N(data!BV89), 0)</f>
        <v>0</v>
      </c>
      <c r="AG73" s="198">
        <f>ROUND(N(data!BV92), 0)</f>
        <v>5626</v>
      </c>
      <c r="AH73" s="198">
        <f>ROUND(N(data!BV93), 0)</f>
        <v>0</v>
      </c>
      <c r="AI73" s="198">
        <f>ROUND(N(data!BV94), 0)</f>
        <v>1919</v>
      </c>
      <c r="AJ73" s="198">
        <f>ROUND(N(data!BV95), 0)</f>
        <v>0</v>
      </c>
      <c r="AK73" s="313">
        <f>ROUND(N(data!BV96),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RIGHT(data!$C$99,3)</f>
        <v>026</v>
      </c>
      <c r="B74" s="200" t="str">
        <f>RIGHT(data!$C$98,4)</f>
        <v>2024</v>
      </c>
      <c r="C74" s="12" t="str">
        <f>data!BW$57</f>
        <v>8700</v>
      </c>
      <c r="D74" s="12" t="s">
        <v>1155</v>
      </c>
      <c r="E74" s="198">
        <f>ROUND(N(data!BW61), 0)</f>
        <v>0</v>
      </c>
      <c r="F74" s="313">
        <f>ROUND(N(data!BW62), 2)</f>
        <v>3.62</v>
      </c>
      <c r="G74" s="198">
        <f>ROUND(N(data!BW63), 0)</f>
        <v>350087</v>
      </c>
      <c r="H74" s="198">
        <f>ROUND(N(data!BW64), 0)</f>
        <v>121039</v>
      </c>
      <c r="I74" s="198">
        <f>ROUND(N(data!BW65), 0)</f>
        <v>54420</v>
      </c>
      <c r="J74" s="198">
        <f>ROUND(N(data!BW66), 0)</f>
        <v>137553</v>
      </c>
      <c r="K74" s="198">
        <f>ROUND(N(data!BW67), 0)</f>
        <v>0</v>
      </c>
      <c r="L74" s="198">
        <f>ROUND(N(data!BW68), 0)</f>
        <v>318</v>
      </c>
      <c r="M74" s="198">
        <f>ROUND(N(data!BW69), 0)</f>
        <v>0</v>
      </c>
      <c r="N74" s="198">
        <f>ROUND(N(data!BW70), 0)</f>
        <v>0</v>
      </c>
      <c r="O74" s="198">
        <f>ROUND(N(data!BW71), 0)</f>
        <v>5655</v>
      </c>
      <c r="P74" s="198">
        <f>ROUND(N(data!BW72), 0)</f>
        <v>0</v>
      </c>
      <c r="Q74" s="198">
        <f>ROUND(N(data!BW73), 0)</f>
        <v>0</v>
      </c>
      <c r="R74" s="198">
        <f>ROUND(N(data!BW74), 0)</f>
        <v>0</v>
      </c>
      <c r="S74" s="198">
        <f>ROUND(N(data!BW75), 0)</f>
        <v>0</v>
      </c>
      <c r="T74" s="198">
        <f>ROUND(N(data!BW76), 0)</f>
        <v>0</v>
      </c>
      <c r="U74" s="198">
        <f>ROUND(N(data!BW77), 0)</f>
        <v>0</v>
      </c>
      <c r="V74" s="198">
        <f>ROUND(N(data!BW78), 0)</f>
        <v>0</v>
      </c>
      <c r="W74" s="198">
        <f>ROUND(N(data!BW79), 0)</f>
        <v>0</v>
      </c>
      <c r="X74" s="198">
        <f>ROUND(N(data!BW80), 0)</f>
        <v>0</v>
      </c>
      <c r="Y74" s="198">
        <f>ROUND(N(data!BW81), 0)</f>
        <v>0</v>
      </c>
      <c r="Z74" s="198">
        <f>ROUND(N(data!BW82), 0)</f>
        <v>0</v>
      </c>
      <c r="AA74" s="198">
        <f>ROUND(N(data!BW83), 0)</f>
        <v>0</v>
      </c>
      <c r="AB74" s="198">
        <f>ROUND(N(data!BW84), 0)</f>
        <v>0</v>
      </c>
      <c r="AC74" s="198">
        <f>ROUND(N(data!BW85), 0)</f>
        <v>5655</v>
      </c>
      <c r="AD74" s="198">
        <f>ROUND(N(data!BW86), 0)</f>
        <v>0</v>
      </c>
      <c r="AE74" s="198">
        <f>ROUND(N(data!BW91), 0)</f>
        <v>0</v>
      </c>
      <c r="AF74" s="198">
        <f>ROUND(N(data!BW89), 0)</f>
        <v>0</v>
      </c>
      <c r="AG74" s="198">
        <f>ROUND(N(data!BW92), 0)</f>
        <v>0</v>
      </c>
      <c r="AH74" s="198">
        <f>ROUND(N(data!BW93), 0)</f>
        <v>0</v>
      </c>
      <c r="AI74" s="198">
        <f>ROUND(N(data!BW94), 0)</f>
        <v>0</v>
      </c>
      <c r="AJ74" s="198">
        <f>ROUND(N(data!BW95), 0)</f>
        <v>0</v>
      </c>
      <c r="AK74" s="313">
        <f>ROUND(N(data!BW96),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RIGHT(data!$C$99,3)</f>
        <v>026</v>
      </c>
      <c r="B75" s="200" t="str">
        <f>RIGHT(data!$C$98,4)</f>
        <v>2024</v>
      </c>
      <c r="C75" s="12" t="str">
        <f>data!BX$57</f>
        <v>8710</v>
      </c>
      <c r="D75" s="12" t="s">
        <v>1155</v>
      </c>
      <c r="E75" s="198">
        <f>ROUND(N(data!BX61), 0)</f>
        <v>0</v>
      </c>
      <c r="F75" s="313">
        <f>ROUND(N(data!BX62), 2)</f>
        <v>0</v>
      </c>
      <c r="G75" s="198">
        <f>ROUND(N(data!BX63), 0)</f>
        <v>0</v>
      </c>
      <c r="H75" s="198">
        <f>ROUND(N(data!BX64), 0)</f>
        <v>0</v>
      </c>
      <c r="I75" s="198">
        <f>ROUND(N(data!BX65), 0)</f>
        <v>0</v>
      </c>
      <c r="J75" s="198">
        <f>ROUND(N(data!BX66), 0)</f>
        <v>-245</v>
      </c>
      <c r="K75" s="198">
        <f>ROUND(N(data!BX67), 0)</f>
        <v>0</v>
      </c>
      <c r="L75" s="198">
        <f>ROUND(N(data!BX68), 0)</f>
        <v>0</v>
      </c>
      <c r="M75" s="198">
        <f>ROUND(N(data!BX69), 0)</f>
        <v>0</v>
      </c>
      <c r="N75" s="198">
        <f>ROUND(N(data!BX70), 0)</f>
        <v>0</v>
      </c>
      <c r="O75" s="198">
        <f>ROUND(N(data!BX71), 0)</f>
        <v>0</v>
      </c>
      <c r="P75" s="198">
        <f>ROUND(N(data!BX72), 0)</f>
        <v>0</v>
      </c>
      <c r="Q75" s="198">
        <f>ROUND(N(data!BX73), 0)</f>
        <v>0</v>
      </c>
      <c r="R75" s="198">
        <f>ROUND(N(data!BX74), 0)</f>
        <v>0</v>
      </c>
      <c r="S75" s="198">
        <f>ROUND(N(data!BX75), 0)</f>
        <v>0</v>
      </c>
      <c r="T75" s="198">
        <f>ROUND(N(data!BX76), 0)</f>
        <v>0</v>
      </c>
      <c r="U75" s="198">
        <f>ROUND(N(data!BX77), 0)</f>
        <v>0</v>
      </c>
      <c r="V75" s="198">
        <f>ROUND(N(data!BX78), 0)</f>
        <v>0</v>
      </c>
      <c r="W75" s="198">
        <f>ROUND(N(data!BX79), 0)</f>
        <v>0</v>
      </c>
      <c r="X75" s="198">
        <f>ROUND(N(data!BX80), 0)</f>
        <v>0</v>
      </c>
      <c r="Y75" s="198">
        <f>ROUND(N(data!BX81), 0)</f>
        <v>0</v>
      </c>
      <c r="Z75" s="198">
        <f>ROUND(N(data!BX82), 0)</f>
        <v>0</v>
      </c>
      <c r="AA75" s="198">
        <f>ROUND(N(data!BX83), 0)</f>
        <v>0</v>
      </c>
      <c r="AB75" s="198">
        <f>ROUND(N(data!BX84), 0)</f>
        <v>0</v>
      </c>
      <c r="AC75" s="198">
        <f>ROUND(N(data!BX85), 0)</f>
        <v>0</v>
      </c>
      <c r="AD75" s="198">
        <f>ROUND(N(data!BX86), 0)</f>
        <v>0</v>
      </c>
      <c r="AE75" s="198">
        <f>ROUND(N(data!BX91), 0)</f>
        <v>0</v>
      </c>
      <c r="AF75" s="198">
        <f>ROUND(N(data!BX89), 0)</f>
        <v>0</v>
      </c>
      <c r="AG75" s="198">
        <f>ROUND(N(data!BX92), 0)</f>
        <v>0</v>
      </c>
      <c r="AH75" s="198">
        <f>ROUND(N(data!BX93), 0)</f>
        <v>0</v>
      </c>
      <c r="AI75" s="198">
        <f>ROUND(N(data!BX94), 0)</f>
        <v>0</v>
      </c>
      <c r="AJ75" s="198">
        <f>ROUND(N(data!BX95), 0)</f>
        <v>0</v>
      </c>
      <c r="AK75" s="313">
        <f>ROUND(N(data!BX96),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RIGHT(data!$C$99,3)</f>
        <v>026</v>
      </c>
      <c r="B76" s="200" t="str">
        <f>RIGHT(data!$C$98,4)</f>
        <v>2024</v>
      </c>
      <c r="C76" s="12" t="str">
        <f>data!BY$57</f>
        <v>8720</v>
      </c>
      <c r="D76" s="12" t="s">
        <v>1155</v>
      </c>
      <c r="E76" s="198">
        <f>ROUND(N(data!BY61), 0)</f>
        <v>0</v>
      </c>
      <c r="F76" s="313">
        <f>ROUND(N(data!BY62), 2)</f>
        <v>18.52</v>
      </c>
      <c r="G76" s="198">
        <f>ROUND(N(data!BY63), 0)</f>
        <v>2679559</v>
      </c>
      <c r="H76" s="198">
        <f>ROUND(N(data!BY64), 0)</f>
        <v>720070</v>
      </c>
      <c r="I76" s="198">
        <f>ROUND(N(data!BY65), 0)</f>
        <v>0</v>
      </c>
      <c r="J76" s="198">
        <f>ROUND(N(data!BY66), 0)</f>
        <v>32486</v>
      </c>
      <c r="K76" s="198">
        <f>ROUND(N(data!BY67), 0)</f>
        <v>0</v>
      </c>
      <c r="L76" s="198">
        <f>ROUND(N(data!BY68), 0)</f>
        <v>29290</v>
      </c>
      <c r="M76" s="198">
        <f>ROUND(N(data!BY69), 0)</f>
        <v>449052</v>
      </c>
      <c r="N76" s="198">
        <f>ROUND(N(data!BY70), 0)</f>
        <v>0</v>
      </c>
      <c r="O76" s="198">
        <f>ROUND(N(data!BY71), 0)</f>
        <v>27600</v>
      </c>
      <c r="P76" s="198">
        <f>ROUND(N(data!BY72), 0)</f>
        <v>0</v>
      </c>
      <c r="Q76" s="198">
        <f>ROUND(N(data!BY73), 0)</f>
        <v>3794</v>
      </c>
      <c r="R76" s="198">
        <f>ROUND(N(data!BY74), 0)</f>
        <v>0</v>
      </c>
      <c r="S76" s="198">
        <f>ROUND(N(data!BY75), 0)</f>
        <v>0</v>
      </c>
      <c r="T76" s="198">
        <f>ROUND(N(data!BY76), 0)</f>
        <v>0</v>
      </c>
      <c r="U76" s="198">
        <f>ROUND(N(data!BY77), 0)</f>
        <v>0</v>
      </c>
      <c r="V76" s="198">
        <f>ROUND(N(data!BY78), 0)</f>
        <v>0</v>
      </c>
      <c r="W76" s="198">
        <f>ROUND(N(data!BY79), 0)</f>
        <v>0</v>
      </c>
      <c r="X76" s="198">
        <f>ROUND(N(data!BY80), 0)</f>
        <v>0</v>
      </c>
      <c r="Y76" s="198">
        <f>ROUND(N(data!BY81), 0)</f>
        <v>0</v>
      </c>
      <c r="Z76" s="198">
        <f>ROUND(N(data!BY82), 0)</f>
        <v>6674</v>
      </c>
      <c r="AA76" s="198">
        <f>ROUND(N(data!BY83), 0)</f>
        <v>0</v>
      </c>
      <c r="AB76" s="198">
        <f>ROUND(N(data!BY84), 0)</f>
        <v>0</v>
      </c>
      <c r="AC76" s="198">
        <f>ROUND(N(data!BY85), 0)</f>
        <v>17132</v>
      </c>
      <c r="AD76" s="198">
        <f>ROUND(N(data!BY86), 0)</f>
        <v>8573</v>
      </c>
      <c r="AE76" s="198">
        <f>ROUND(N(data!BY91), 0)</f>
        <v>0</v>
      </c>
      <c r="AF76" s="198">
        <f>ROUND(N(data!BY89), 0)</f>
        <v>0</v>
      </c>
      <c r="AG76" s="198">
        <f>ROUND(N(data!BY92), 0)</f>
        <v>570</v>
      </c>
      <c r="AH76" s="198">
        <f>ROUND(N(data!BY93), 0)</f>
        <v>0</v>
      </c>
      <c r="AI76" s="198">
        <f>ROUND(N(data!BY94), 0)</f>
        <v>194</v>
      </c>
      <c r="AJ76" s="198">
        <f>ROUND(N(data!BY95), 0)</f>
        <v>0</v>
      </c>
      <c r="AK76" s="313">
        <f>ROUND(N(data!BY96),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RIGHT(data!$C$99,3)</f>
        <v>026</v>
      </c>
      <c r="B77" s="200" t="str">
        <f>RIGHT(data!$C$98,4)</f>
        <v>2024</v>
      </c>
      <c r="C77" s="12" t="str">
        <f>data!BZ$57</f>
        <v>8730</v>
      </c>
      <c r="D77" s="12" t="s">
        <v>1155</v>
      </c>
      <c r="E77" s="198">
        <f>ROUND(N(data!BZ61), 0)</f>
        <v>0</v>
      </c>
      <c r="F77" s="313">
        <f>ROUND(N(data!BZ62), 2)</f>
        <v>1.2</v>
      </c>
      <c r="G77" s="198">
        <f>ROUND(N(data!BZ63), 0)</f>
        <v>201688</v>
      </c>
      <c r="H77" s="198">
        <f>ROUND(N(data!BZ64), 0)</f>
        <v>130454</v>
      </c>
      <c r="I77" s="198">
        <f>ROUND(N(data!BZ65), 0)</f>
        <v>0</v>
      </c>
      <c r="J77" s="198">
        <f>ROUND(N(data!BZ66), 0)</f>
        <v>0</v>
      </c>
      <c r="K77" s="198">
        <f>ROUND(N(data!BZ67), 0)</f>
        <v>0</v>
      </c>
      <c r="L77" s="198">
        <f>ROUND(N(data!BZ68), 0)</f>
        <v>0</v>
      </c>
      <c r="M77" s="198">
        <f>ROUND(N(data!BZ69), 0)</f>
        <v>0</v>
      </c>
      <c r="N77" s="198">
        <f>ROUND(N(data!BZ70), 0)</f>
        <v>0</v>
      </c>
      <c r="O77" s="198">
        <f>ROUND(N(data!BZ71), 0)</f>
        <v>0</v>
      </c>
      <c r="P77" s="198">
        <f>ROUND(N(data!BZ72), 0)</f>
        <v>0</v>
      </c>
      <c r="Q77" s="198">
        <f>ROUND(N(data!BZ73), 0)</f>
        <v>0</v>
      </c>
      <c r="R77" s="198">
        <f>ROUND(N(data!BZ74), 0)</f>
        <v>0</v>
      </c>
      <c r="S77" s="198">
        <f>ROUND(N(data!BZ75), 0)</f>
        <v>0</v>
      </c>
      <c r="T77" s="198">
        <f>ROUND(N(data!BZ76), 0)</f>
        <v>0</v>
      </c>
      <c r="U77" s="198">
        <f>ROUND(N(data!BZ77), 0)</f>
        <v>0</v>
      </c>
      <c r="V77" s="198">
        <f>ROUND(N(data!BZ78), 0)</f>
        <v>0</v>
      </c>
      <c r="W77" s="198">
        <f>ROUND(N(data!BZ79), 0)</f>
        <v>0</v>
      </c>
      <c r="X77" s="198">
        <f>ROUND(N(data!BZ80), 0)</f>
        <v>0</v>
      </c>
      <c r="Y77" s="198">
        <f>ROUND(N(data!BZ81), 0)</f>
        <v>0</v>
      </c>
      <c r="Z77" s="198">
        <f>ROUND(N(data!BZ82), 0)</f>
        <v>0</v>
      </c>
      <c r="AA77" s="198">
        <f>ROUND(N(data!BZ83), 0)</f>
        <v>0</v>
      </c>
      <c r="AB77" s="198">
        <f>ROUND(N(data!BZ84), 0)</f>
        <v>0</v>
      </c>
      <c r="AC77" s="198">
        <f>ROUND(N(data!BZ85), 0)</f>
        <v>0</v>
      </c>
      <c r="AD77" s="198">
        <f>ROUND(N(data!BZ86), 0)</f>
        <v>0</v>
      </c>
      <c r="AE77" s="198">
        <f>ROUND(N(data!BZ91), 0)</f>
        <v>0</v>
      </c>
      <c r="AF77" s="198">
        <f>ROUND(N(data!BZ89), 0)</f>
        <v>0</v>
      </c>
      <c r="AG77" s="198">
        <f>ROUND(N(data!BZ92), 0)</f>
        <v>0</v>
      </c>
      <c r="AH77" s="198">
        <f>ROUND(N(data!BZ93), 0)</f>
        <v>0</v>
      </c>
      <c r="AI77" s="198">
        <f>ROUND(N(data!BZ94), 0)</f>
        <v>0</v>
      </c>
      <c r="AJ77" s="198">
        <f>ROUND(N(data!BZ95), 0)</f>
        <v>0</v>
      </c>
      <c r="AK77" s="313">
        <f>ROUND(N(data!BZ96),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RIGHT(data!$C$99,3)</f>
        <v>026</v>
      </c>
      <c r="B78" s="200" t="str">
        <f>RIGHT(data!$C$98,4)</f>
        <v>2024</v>
      </c>
      <c r="C78" s="12" t="str">
        <f>data!CA$57</f>
        <v>8740</v>
      </c>
      <c r="D78" s="12" t="s">
        <v>1155</v>
      </c>
      <c r="E78" s="198">
        <f>ROUND(N(data!CA61), 0)</f>
        <v>0</v>
      </c>
      <c r="F78" s="313">
        <f>ROUND(N(data!CA62), 2)</f>
        <v>14.63</v>
      </c>
      <c r="G78" s="198">
        <f>ROUND(N(data!CA63), 0)</f>
        <v>1613214</v>
      </c>
      <c r="H78" s="198">
        <f>ROUND(N(data!CA64), 0)</f>
        <v>522389</v>
      </c>
      <c r="I78" s="198">
        <f>ROUND(N(data!CA65), 0)</f>
        <v>0</v>
      </c>
      <c r="J78" s="198">
        <f>ROUND(N(data!CA66), 0)</f>
        <v>12631</v>
      </c>
      <c r="K78" s="198">
        <f>ROUND(N(data!CA67), 0)</f>
        <v>0</v>
      </c>
      <c r="L78" s="198">
        <f>ROUND(N(data!CA68), 0)</f>
        <v>6280</v>
      </c>
      <c r="M78" s="198">
        <f>ROUND(N(data!CA69), 0)</f>
        <v>0</v>
      </c>
      <c r="N78" s="198">
        <f>ROUND(N(data!CA70), 0)</f>
        <v>0</v>
      </c>
      <c r="O78" s="198">
        <f>ROUND(N(data!CA71), 0)</f>
        <v>53574</v>
      </c>
      <c r="P78" s="198">
        <f>ROUND(N(data!CA72), 0)</f>
        <v>0</v>
      </c>
      <c r="Q78" s="198">
        <f>ROUND(N(data!CA73), 0)</f>
        <v>0</v>
      </c>
      <c r="R78" s="198">
        <f>ROUND(N(data!CA74), 0)</f>
        <v>0</v>
      </c>
      <c r="S78" s="198">
        <f>ROUND(N(data!CA75), 0)</f>
        <v>0</v>
      </c>
      <c r="T78" s="198">
        <f>ROUND(N(data!CA76), 0)</f>
        <v>0</v>
      </c>
      <c r="U78" s="198">
        <f>ROUND(N(data!CA77), 0)</f>
        <v>0</v>
      </c>
      <c r="V78" s="198">
        <f>ROUND(N(data!CA78), 0)</f>
        <v>0</v>
      </c>
      <c r="W78" s="198">
        <f>ROUND(N(data!CA79), 0)</f>
        <v>0</v>
      </c>
      <c r="X78" s="198">
        <f>ROUND(N(data!CA80), 0)</f>
        <v>0</v>
      </c>
      <c r="Y78" s="198">
        <f>ROUND(N(data!CA81), 0)</f>
        <v>0</v>
      </c>
      <c r="Z78" s="198">
        <f>ROUND(N(data!CA82), 0)</f>
        <v>0</v>
      </c>
      <c r="AA78" s="198">
        <f>ROUND(N(data!CA83), 0)</f>
        <v>0</v>
      </c>
      <c r="AB78" s="198">
        <f>ROUND(N(data!CA84), 0)</f>
        <v>0</v>
      </c>
      <c r="AC78" s="198">
        <f>ROUND(N(data!CA85), 0)</f>
        <v>53574</v>
      </c>
      <c r="AD78" s="198">
        <f>ROUND(N(data!CA86), 0)</f>
        <v>126688</v>
      </c>
      <c r="AE78" s="198">
        <f>ROUND(N(data!CA91), 0)</f>
        <v>0</v>
      </c>
      <c r="AF78" s="198">
        <f>ROUND(N(data!CA89), 0)</f>
        <v>0</v>
      </c>
      <c r="AG78" s="198">
        <f>ROUND(N(data!CA92), 0)</f>
        <v>0</v>
      </c>
      <c r="AH78" s="198">
        <f>ROUND(N(data!CA93), 0)</f>
        <v>0</v>
      </c>
      <c r="AI78" s="198">
        <f>ROUND(N(data!CA94), 0)</f>
        <v>0</v>
      </c>
      <c r="AJ78" s="198">
        <f>ROUND(N(data!CA95), 0)</f>
        <v>0</v>
      </c>
      <c r="AK78" s="313">
        <f>ROUND(N(data!CA96),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RIGHT(data!$C$99,3)</f>
        <v>026</v>
      </c>
      <c r="B79" s="200" t="str">
        <f>RIGHT(data!$C$98,4)</f>
        <v>2024</v>
      </c>
      <c r="C79" s="12" t="str">
        <f>data!CB$57</f>
        <v>8770</v>
      </c>
      <c r="D79" s="12" t="s">
        <v>1155</v>
      </c>
      <c r="E79" s="198">
        <f>ROUND(N(data!CB61), 0)</f>
        <v>0</v>
      </c>
      <c r="F79" s="313">
        <f>ROUND(N(data!CB62), 2)</f>
        <v>0</v>
      </c>
      <c r="G79" s="198">
        <f>ROUND(N(data!CB63), 0)</f>
        <v>0</v>
      </c>
      <c r="H79" s="198">
        <f>ROUND(N(data!CB64), 0)</f>
        <v>0</v>
      </c>
      <c r="I79" s="198">
        <f>ROUND(N(data!CB65), 0)</f>
        <v>0</v>
      </c>
      <c r="J79" s="198">
        <f>ROUND(N(data!CB66), 0)</f>
        <v>0</v>
      </c>
      <c r="K79" s="198">
        <f>ROUND(N(data!CB67), 0)</f>
        <v>0</v>
      </c>
      <c r="L79" s="198">
        <f>ROUND(N(data!CB68), 0)</f>
        <v>0</v>
      </c>
      <c r="M79" s="198">
        <f>ROUND(N(data!CB69), 0)</f>
        <v>0</v>
      </c>
      <c r="N79" s="198">
        <f>ROUND(N(data!CB70), 0)</f>
        <v>0</v>
      </c>
      <c r="O79" s="198">
        <f>ROUND(N(data!CB71), 0)</f>
        <v>0</v>
      </c>
      <c r="P79" s="198">
        <f>ROUND(N(data!CB72), 0)</f>
        <v>0</v>
      </c>
      <c r="Q79" s="198">
        <f>ROUND(N(data!CB73), 0)</f>
        <v>0</v>
      </c>
      <c r="R79" s="198">
        <f>ROUND(N(data!CB74), 0)</f>
        <v>0</v>
      </c>
      <c r="S79" s="198">
        <f>ROUND(N(data!CB75), 0)</f>
        <v>0</v>
      </c>
      <c r="T79" s="198">
        <f>ROUND(N(data!CB76), 0)</f>
        <v>0</v>
      </c>
      <c r="U79" s="198">
        <f>ROUND(N(data!CB77), 0)</f>
        <v>0</v>
      </c>
      <c r="V79" s="198">
        <f>ROUND(N(data!CB78), 0)</f>
        <v>0</v>
      </c>
      <c r="W79" s="198">
        <f>ROUND(N(data!CB79), 0)</f>
        <v>0</v>
      </c>
      <c r="X79" s="198">
        <f>ROUND(N(data!CB80), 0)</f>
        <v>0</v>
      </c>
      <c r="Y79" s="198">
        <f>ROUND(N(data!CB81), 0)</f>
        <v>0</v>
      </c>
      <c r="Z79" s="198">
        <f>ROUND(N(data!CB82), 0)</f>
        <v>0</v>
      </c>
      <c r="AA79" s="198">
        <f>ROUND(N(data!CB83), 0)</f>
        <v>0</v>
      </c>
      <c r="AB79" s="198">
        <f>ROUND(N(data!CB84), 0)</f>
        <v>0</v>
      </c>
      <c r="AC79" s="198">
        <f>ROUND(N(data!CB85), 0)</f>
        <v>0</v>
      </c>
      <c r="AD79" s="198">
        <f>ROUND(N(data!CB86), 0)</f>
        <v>18021</v>
      </c>
      <c r="AE79" s="198">
        <f>ROUND(N(data!CB91), 0)</f>
        <v>0</v>
      </c>
      <c r="AF79" s="198">
        <f>ROUND(N(data!CB89), 0)</f>
        <v>0</v>
      </c>
      <c r="AG79" s="198">
        <f>ROUND(N(data!CB92), 0)</f>
        <v>0</v>
      </c>
      <c r="AH79" s="198">
        <f>ROUND(N(data!CB93), 0)</f>
        <v>0</v>
      </c>
      <c r="AI79" s="198">
        <f>ROUND(N(data!CB94), 0)</f>
        <v>0</v>
      </c>
      <c r="AJ79" s="198">
        <f>ROUND(N(data!CB95), 0)</f>
        <v>0</v>
      </c>
      <c r="AK79" s="313">
        <f>ROUND(N(data!CB96),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RIGHT(data!$C$99,3)</f>
        <v>026</v>
      </c>
      <c r="B80" s="200" t="str">
        <f>RIGHT(data!$C$98,4)</f>
        <v>2024</v>
      </c>
      <c r="C80" s="12" t="str">
        <f>data!CC$57</f>
        <v>8790</v>
      </c>
      <c r="D80" s="12" t="s">
        <v>1155</v>
      </c>
      <c r="E80" s="198">
        <f>ROUND(N(data!CC61), 0)</f>
        <v>0</v>
      </c>
      <c r="F80" s="313">
        <f>ROUND(N(data!CC62), 2)</f>
        <v>15.43</v>
      </c>
      <c r="G80" s="198">
        <f>ROUND(N(data!CC63), 0)</f>
        <v>2450547</v>
      </c>
      <c r="H80" s="198">
        <f>ROUND(N(data!CC64), 0)</f>
        <v>626372</v>
      </c>
      <c r="I80" s="198">
        <f>ROUND(N(data!CC65), 0)</f>
        <v>0</v>
      </c>
      <c r="J80" s="198">
        <f>ROUND(N(data!CC66), 0)</f>
        <v>-60642</v>
      </c>
      <c r="K80" s="198">
        <f>ROUND(N(data!CC67), 0)</f>
        <v>0</v>
      </c>
      <c r="L80" s="198">
        <f>ROUND(N(data!CC68), 0)</f>
        <v>11503</v>
      </c>
      <c r="M80" s="198">
        <f>ROUND(N(data!CC69), 0)</f>
        <v>1482690</v>
      </c>
      <c r="N80" s="198">
        <f>ROUND(N(data!CC70), 0)</f>
        <v>0</v>
      </c>
      <c r="O80" s="198">
        <f>ROUND(N(data!CC71), 0)</f>
        <v>6111275</v>
      </c>
      <c r="P80" s="198">
        <f>ROUND(N(data!CC72), 0)</f>
        <v>0</v>
      </c>
      <c r="Q80" s="198">
        <f>ROUND(N(data!CC73), 0)</f>
        <v>179000</v>
      </c>
      <c r="R80" s="198">
        <f>ROUND(N(data!CC74), 0)</f>
        <v>0</v>
      </c>
      <c r="S80" s="198">
        <f>ROUND(N(data!CC75), 0)</f>
        <v>208996</v>
      </c>
      <c r="T80" s="198">
        <f>ROUND(N(data!CC76), 0)</f>
        <v>0</v>
      </c>
      <c r="U80" s="198">
        <f>ROUND(N(data!CC77), 0)</f>
        <v>0</v>
      </c>
      <c r="V80" s="198">
        <f>ROUND(N(data!CC78), 0)</f>
        <v>0</v>
      </c>
      <c r="W80" s="198">
        <f>ROUND(N(data!CC79), 0)</f>
        <v>0</v>
      </c>
      <c r="X80" s="198">
        <f>ROUND(N(data!CC80), 0)</f>
        <v>5694836</v>
      </c>
      <c r="Y80" s="198">
        <f>ROUND(N(data!CC81), 0)</f>
        <v>0</v>
      </c>
      <c r="Z80" s="198">
        <f>ROUND(N(data!CC82), 0)</f>
        <v>0</v>
      </c>
      <c r="AA80" s="198">
        <f>ROUND(N(data!CC83), 0)</f>
        <v>0</v>
      </c>
      <c r="AB80" s="198">
        <f>ROUND(N(data!CC84), 0)</f>
        <v>0</v>
      </c>
      <c r="AC80" s="198">
        <f>ROUND(N(data!CC85), 0)</f>
        <v>28443</v>
      </c>
      <c r="AD80" s="198">
        <f>ROUND(N(data!CC86), 0)</f>
        <v>1267844</v>
      </c>
      <c r="AE80" s="198">
        <f>ROUND(N(data!CC91), 0)</f>
        <v>0</v>
      </c>
      <c r="AF80" s="198">
        <f>ROUND(N(data!CC89), 0)</f>
        <v>0</v>
      </c>
      <c r="AG80" s="198">
        <f>ROUND(N(data!CC92), 0)</f>
        <v>0</v>
      </c>
      <c r="AH80" s="198">
        <f>ROUND(N(data!CC93), 0)</f>
        <v>0</v>
      </c>
      <c r="AI80" s="198">
        <f>ROUND(N(data!CC94), 0)</f>
        <v>0</v>
      </c>
      <c r="AJ80" s="198">
        <f>ROUND(N(data!CC95), 0)</f>
        <v>0</v>
      </c>
      <c r="AK80" s="313">
        <f>ROUND(N(data!CC96),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BED8-B7BE-4D30-8677-6CE15AADEC09}">
  <sheetPr codeName="Sheet2">
    <tabColor rgb="FF92D050"/>
    <pageSetUpPr fitToPage="1"/>
  </sheetPr>
  <dimension ref="B1:J42"/>
  <sheetViews>
    <sheetView workbookViewId="0"/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699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700</v>
      </c>
      <c r="G3" s="10"/>
      <c r="J3" s="99"/>
    </row>
    <row r="4" spans="2:10" x14ac:dyDescent="0.25">
      <c r="B4" s="98"/>
      <c r="F4" s="10" t="s">
        <v>701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702</v>
      </c>
      <c r="G8" s="10"/>
      <c r="J8" s="99"/>
    </row>
    <row r="9" spans="2:10" x14ac:dyDescent="0.2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25">
      <c r="B10" s="98"/>
      <c r="F10" s="10" t="s">
        <v>704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705</v>
      </c>
      <c r="G12" s="10"/>
      <c r="J12" s="99"/>
    </row>
    <row r="13" spans="2:10" x14ac:dyDescent="0.25">
      <c r="B13" s="98"/>
      <c r="F13" s="10" t="s">
        <v>706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707</v>
      </c>
      <c r="J16" s="99"/>
    </row>
    <row r="17" spans="2:10" x14ac:dyDescent="0.25">
      <c r="B17" s="95"/>
      <c r="C17" s="104" t="s">
        <v>708</v>
      </c>
      <c r="D17" s="104"/>
      <c r="E17" s="96" t="str">
        <f>+data!C100</f>
        <v>PeaceHealth St John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709</v>
      </c>
      <c r="D18" s="53"/>
      <c r="E18" s="11" t="str">
        <f>+"H-"&amp;data!C99</f>
        <v>H-026</v>
      </c>
      <c r="F18" s="10"/>
      <c r="G18" s="10"/>
      <c r="J18" s="99"/>
    </row>
    <row r="19" spans="2:10" x14ac:dyDescent="0.25">
      <c r="B19" s="98"/>
      <c r="C19" s="53" t="s">
        <v>710</v>
      </c>
      <c r="D19" s="53"/>
      <c r="E19" s="11" t="str">
        <f>+data!C101</f>
        <v>Box 3002</v>
      </c>
      <c r="F19" s="10"/>
      <c r="G19" s="10"/>
      <c r="J19" s="99"/>
    </row>
    <row r="20" spans="2:10" x14ac:dyDescent="0.25">
      <c r="B20" s="98"/>
      <c r="C20" s="53" t="s">
        <v>711</v>
      </c>
      <c r="D20" s="53"/>
      <c r="E20" s="11" t="str">
        <f>+data!C102</f>
        <v>Longview</v>
      </c>
      <c r="F20" s="10"/>
      <c r="G20" s="10"/>
      <c r="J20" s="99"/>
    </row>
    <row r="21" spans="2:10" x14ac:dyDescent="0.25">
      <c r="B21" s="98"/>
      <c r="C21" s="53" t="s">
        <v>712</v>
      </c>
      <c r="D21" s="53"/>
      <c r="E21" s="11" t="str">
        <f>+data!C103</f>
        <v>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2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"&amp;data!C98&amp;"."</f>
        <v>by the Department of Health for the fiscal year ended 06/30/2024.</v>
      </c>
      <c r="J28" s="99"/>
    </row>
    <row r="29" spans="2:10" x14ac:dyDescent="0.25">
      <c r="B29" s="98" t="s">
        <v>715</v>
      </c>
      <c r="J29" s="99"/>
    </row>
    <row r="30" spans="2:10" x14ac:dyDescent="0.2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718</v>
      </c>
      <c r="C35" s="106" t="s">
        <v>1381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718</v>
      </c>
      <c r="C41" s="106" t="s">
        <v>1379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8DFE-90CA-4959-8EBE-C9B38E63CD12}">
  <sheetPr codeName="Sheet9">
    <tabColor rgb="FF92D050"/>
  </sheetPr>
  <dimension ref="A2:M94"/>
  <sheetViews>
    <sheetView zoomScaleNormal="100" workbookViewId="0"/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721</v>
      </c>
    </row>
    <row r="3" spans="1:13" x14ac:dyDescent="0.25">
      <c r="A3" s="54"/>
    </row>
    <row r="4" spans="1:13" x14ac:dyDescent="0.25">
      <c r="A4" s="149" t="s">
        <v>722</v>
      </c>
    </row>
    <row r="5" spans="1:13" x14ac:dyDescent="0.25">
      <c r="A5" s="149" t="s">
        <v>723</v>
      </c>
    </row>
    <row r="6" spans="1:13" x14ac:dyDescent="0.25">
      <c r="A6" s="149" t="s">
        <v>724</v>
      </c>
    </row>
    <row r="7" spans="1:13" x14ac:dyDescent="0.25">
      <c r="A7" s="149"/>
    </row>
    <row r="8" spans="1:13" x14ac:dyDescent="0.25">
      <c r="A8" s="2" t="s">
        <v>725</v>
      </c>
    </row>
    <row r="9" spans="1:13" x14ac:dyDescent="0.25">
      <c r="A9" s="149" t="s">
        <v>27</v>
      </c>
    </row>
    <row r="12" spans="1:13" x14ac:dyDescent="0.25">
      <c r="A12" s="1" t="str">
        <f>data!C99</f>
        <v>026</v>
      </c>
      <c r="B12" s="227" t="str">
        <f>RIGHT('Prior Year'!C96,4)</f>
        <v>2023</v>
      </c>
      <c r="C12" s="227" t="str">
        <f>RIGHT(data!C98,4)</f>
        <v>2024</v>
      </c>
      <c r="D12" s="1" t="str">
        <f>RIGHT('Prior Year'!C96,4)</f>
        <v>2023</v>
      </c>
      <c r="E12" s="227" t="str">
        <f>RIGHT(data!C98,4)</f>
        <v>2024</v>
      </c>
      <c r="F12" s="1" t="str">
        <f>RIGHT('Prior Year'!C96,4)</f>
        <v>2023</v>
      </c>
      <c r="G12" s="227" t="str">
        <f>RIGHT(data!C98,4)</f>
        <v>2024</v>
      </c>
      <c r="H12" s="3"/>
    </row>
    <row r="13" spans="1:13" x14ac:dyDescent="0.25">
      <c r="A13" s="2"/>
      <c r="B13" s="227" t="s">
        <v>726</v>
      </c>
      <c r="C13" s="227" t="s">
        <v>726</v>
      </c>
      <c r="D13" s="5" t="s">
        <v>727</v>
      </c>
      <c r="E13" s="5" t="s">
        <v>727</v>
      </c>
      <c r="F13" s="3" t="s">
        <v>728</v>
      </c>
      <c r="G13" s="3" t="s">
        <v>728</v>
      </c>
      <c r="H13" s="3" t="s">
        <v>729</v>
      </c>
    </row>
    <row r="14" spans="1:13" x14ac:dyDescent="0.25">
      <c r="A14" s="1" t="s">
        <v>730</v>
      </c>
      <c r="B14" s="227" t="s">
        <v>365</v>
      </c>
      <c r="C14" s="227" t="s">
        <v>365</v>
      </c>
      <c r="D14" s="4" t="s">
        <v>731</v>
      </c>
      <c r="E14" s="4" t="s">
        <v>731</v>
      </c>
      <c r="F14" s="3" t="s">
        <v>732</v>
      </c>
      <c r="G14" s="3" t="s">
        <v>732</v>
      </c>
      <c r="H14" s="3" t="s">
        <v>733</v>
      </c>
      <c r="I14" s="8" t="s">
        <v>734</v>
      </c>
      <c r="J14" s="55" t="s">
        <v>735</v>
      </c>
    </row>
    <row r="15" spans="1:13" x14ac:dyDescent="0.25">
      <c r="A15" s="1" t="s">
        <v>736</v>
      </c>
      <c r="B15" s="227">
        <f>ROUND(N('Prior Year'!C85), 0)</f>
        <v>7781392</v>
      </c>
      <c r="C15" s="227">
        <f>data!C87</f>
        <v>6929898.4100000011</v>
      </c>
      <c r="D15" s="227">
        <f>ROUND(N('Prior Year'!C59), 0)</f>
        <v>3243</v>
      </c>
      <c r="E15" s="1">
        <f>data!C61</f>
        <v>2874</v>
      </c>
      <c r="F15" s="205">
        <f t="shared" ref="F15:F59" si="0">IF(B15=0,"",IF(D15=0,"",B15/D15))</f>
        <v>2399.4424915201976</v>
      </c>
      <c r="G15" s="205">
        <f t="shared" ref="G15:G29" si="1">IF(C15=0,"",IF(E15=0,"",C15/E15))</f>
        <v>2411.2381384829509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7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737</v>
      </c>
      <c r="B16" s="227">
        <f>ROUND(N('Prior Year'!D85), 0)</f>
        <v>0</v>
      </c>
      <c r="C16" s="227">
        <f>data!D87</f>
        <v>0</v>
      </c>
      <c r="D16" s="227">
        <f>ROUND(N('Prior Year'!D59), 0)</f>
        <v>0</v>
      </c>
      <c r="E16" s="1">
        <f>data!D61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7" t="str">
        <f t="shared" si="3"/>
        <v/>
      </c>
      <c r="M16" s="7"/>
    </row>
    <row r="17" spans="1:13" x14ac:dyDescent="0.25">
      <c r="A17" s="1" t="s">
        <v>738</v>
      </c>
      <c r="B17" s="227">
        <f>ROUND(N('Prior Year'!E85), 0)</f>
        <v>23862757</v>
      </c>
      <c r="C17" s="227">
        <f>data!E87</f>
        <v>25464729.420000002</v>
      </c>
      <c r="D17" s="227">
        <f>ROUND(N('Prior Year'!E59), 0)</f>
        <v>21678</v>
      </c>
      <c r="E17" s="1">
        <f>data!E61</f>
        <v>21925</v>
      </c>
      <c r="F17" s="205">
        <f t="shared" si="0"/>
        <v>1100.7822216071593</v>
      </c>
      <c r="G17" s="205">
        <f t="shared" si="1"/>
        <v>1161.447179931585</v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739</v>
      </c>
      <c r="B18" s="227">
        <f>ROUND(N('Prior Year'!F85), 0)</f>
        <v>5139994</v>
      </c>
      <c r="C18" s="227">
        <f>data!F87</f>
        <v>5146955.3346999995</v>
      </c>
      <c r="D18" s="227">
        <f>ROUND(N('Prior Year'!F59), 0)</f>
        <v>1566</v>
      </c>
      <c r="E18" s="1">
        <f>data!F61</f>
        <v>1579</v>
      </c>
      <c r="F18" s="205">
        <f t="shared" si="0"/>
        <v>3282.2439335887611</v>
      </c>
      <c r="G18" s="205">
        <f t="shared" si="1"/>
        <v>3259.6297243191889</v>
      </c>
      <c r="H18" s="6" t="str">
        <f t="shared" si="2"/>
        <v/>
      </c>
      <c r="I18" s="227" t="str">
        <f t="shared" si="3"/>
        <v/>
      </c>
      <c r="M18" s="7"/>
    </row>
    <row r="19" spans="1:13" x14ac:dyDescent="0.25">
      <c r="A19" s="1" t="s">
        <v>740</v>
      </c>
      <c r="B19" s="227">
        <f>ROUND(N('Prior Year'!G85), 0)</f>
        <v>0</v>
      </c>
      <c r="C19" s="227">
        <f>data!G87</f>
        <v>0</v>
      </c>
      <c r="D19" s="227">
        <f>ROUND(N('Prior Year'!G59), 0)</f>
        <v>0</v>
      </c>
      <c r="E19" s="1">
        <f>data!G61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741</v>
      </c>
      <c r="B20" s="227">
        <f>ROUND(N('Prior Year'!H85), 0)</f>
        <v>4637222</v>
      </c>
      <c r="C20" s="227">
        <f>data!H87</f>
        <v>4820877.03</v>
      </c>
      <c r="D20" s="227">
        <f>ROUND(N('Prior Year'!H59), 0)</f>
        <v>4560</v>
      </c>
      <c r="E20" s="1">
        <f>data!H61</f>
        <v>4909</v>
      </c>
      <c r="F20" s="205">
        <f t="shared" si="0"/>
        <v>1016.9346491228071</v>
      </c>
      <c r="G20" s="205">
        <f t="shared" si="1"/>
        <v>982.04869219800366</v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742</v>
      </c>
      <c r="B21" s="227">
        <f>ROUND(N('Prior Year'!I85), 0)</f>
        <v>0</v>
      </c>
      <c r="C21" s="227">
        <f>data!I87</f>
        <v>0</v>
      </c>
      <c r="D21" s="227">
        <f>ROUND(N('Prior Year'!I59), 0)</f>
        <v>0</v>
      </c>
      <c r="E21" s="1">
        <f>data!I61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743</v>
      </c>
      <c r="B22" s="227">
        <f>ROUND(N('Prior Year'!J85), 0)</f>
        <v>1067151</v>
      </c>
      <c r="C22" s="227">
        <f>data!J87</f>
        <v>993729.62530000007</v>
      </c>
      <c r="D22" s="227">
        <f>ROUND(N('Prior Year'!J59), 0)</f>
        <v>1281</v>
      </c>
      <c r="E22" s="1">
        <f>data!J61</f>
        <v>1279</v>
      </c>
      <c r="F22" s="205">
        <f t="shared" si="0"/>
        <v>833.06088992974242</v>
      </c>
      <c r="G22" s="205">
        <f t="shared" si="1"/>
        <v>776.95826841282258</v>
      </c>
      <c r="H22" s="6" t="str">
        <f t="shared" si="2"/>
        <v/>
      </c>
      <c r="I22" s="227" t="str">
        <f t="shared" si="3"/>
        <v/>
      </c>
      <c r="M22" s="7"/>
    </row>
    <row r="23" spans="1:13" x14ac:dyDescent="0.25">
      <c r="A23" s="1" t="s">
        <v>744</v>
      </c>
      <c r="B23" s="227">
        <f>ROUND(N('Prior Year'!K85), 0)</f>
        <v>0</v>
      </c>
      <c r="C23" s="227">
        <f>data!K87</f>
        <v>0</v>
      </c>
      <c r="D23" s="227">
        <f>ROUND(N('Prior Year'!K59), 0)</f>
        <v>0</v>
      </c>
      <c r="E23" s="1">
        <f>data!K61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7" t="str">
        <f t="shared" si="3"/>
        <v/>
      </c>
      <c r="M23" s="7"/>
    </row>
    <row r="24" spans="1:13" x14ac:dyDescent="0.25">
      <c r="A24" s="1" t="s">
        <v>745</v>
      </c>
      <c r="B24" s="227">
        <f>ROUND(N('Prior Year'!L85), 0)</f>
        <v>0</v>
      </c>
      <c r="C24" s="227">
        <f>data!L87</f>
        <v>0</v>
      </c>
      <c r="D24" s="227">
        <f>ROUND(N('Prior Year'!L59), 0)</f>
        <v>0</v>
      </c>
      <c r="E24" s="1">
        <f>data!L61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746</v>
      </c>
      <c r="B25" s="227">
        <f>ROUND(N('Prior Year'!M85), 0)</f>
        <v>0</v>
      </c>
      <c r="C25" s="227">
        <f>data!M87</f>
        <v>0</v>
      </c>
      <c r="D25" s="227">
        <f>ROUND(N('Prior Year'!M59), 0)</f>
        <v>0</v>
      </c>
      <c r="E25" s="1">
        <f>data!M61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747</v>
      </c>
      <c r="B26" s="1">
        <f>ROUND(N('Prior Year'!N85), 0)</f>
        <v>6142354</v>
      </c>
      <c r="C26" s="227">
        <f>data!N87</f>
        <v>7467916.75</v>
      </c>
      <c r="D26" s="227">
        <f>ROUND(N('Prior Year'!N59), 0)</f>
        <v>12658</v>
      </c>
      <c r="E26" s="1">
        <f>data!N61</f>
        <v>19068</v>
      </c>
      <c r="F26" s="205">
        <f t="shared" si="0"/>
        <v>485.25470058461053</v>
      </c>
      <c r="G26" s="205">
        <f t="shared" si="1"/>
        <v>391.64656754772392</v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748</v>
      </c>
      <c r="B27" s="227">
        <f>ROUND(N('Prior Year'!O85), 0)</f>
        <v>0</v>
      </c>
      <c r="C27" s="227">
        <f>data!O87</f>
        <v>0</v>
      </c>
      <c r="D27" s="227">
        <f>ROUND(N('Prior Year'!O59), 0)</f>
        <v>746</v>
      </c>
      <c r="E27" s="1">
        <f>data!O61</f>
        <v>762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7" t="str">
        <f t="shared" si="3"/>
        <v/>
      </c>
      <c r="M27" s="7"/>
    </row>
    <row r="28" spans="1:13" x14ac:dyDescent="0.25">
      <c r="A28" s="1" t="s">
        <v>749</v>
      </c>
      <c r="B28" s="227">
        <f>ROUND(N('Prior Year'!P85), 0)</f>
        <v>19707119</v>
      </c>
      <c r="C28" s="227">
        <f>data!P87</f>
        <v>18936446.289999999</v>
      </c>
      <c r="D28" s="227">
        <f>ROUND(N('Prior Year'!P59), 0)</f>
        <v>362097</v>
      </c>
      <c r="E28" s="1">
        <f>data!P61</f>
        <v>322409</v>
      </c>
      <c r="F28" s="205">
        <f t="shared" si="0"/>
        <v>54.42497176171026</v>
      </c>
      <c r="G28" s="205">
        <f t="shared" si="1"/>
        <v>58.734235985968134</v>
      </c>
      <c r="H28" s="6" t="str">
        <f t="shared" si="2"/>
        <v/>
      </c>
      <c r="I28" s="227" t="str">
        <f t="shared" si="3"/>
        <v/>
      </c>
      <c r="M28" s="7"/>
    </row>
    <row r="29" spans="1:13" x14ac:dyDescent="0.25">
      <c r="A29" s="1" t="s">
        <v>750</v>
      </c>
      <c r="B29" s="227">
        <f>ROUND(N('Prior Year'!Q85), 0)</f>
        <v>1413492</v>
      </c>
      <c r="C29" s="227">
        <f>data!Q87</f>
        <v>1378795.59</v>
      </c>
      <c r="D29" s="227">
        <f>ROUND(N('Prior Year'!Q59), 0)</f>
        <v>415728</v>
      </c>
      <c r="E29" s="1">
        <f>data!Q61</f>
        <v>365921</v>
      </c>
      <c r="F29" s="205">
        <f t="shared" si="0"/>
        <v>3.4000404110379865</v>
      </c>
      <c r="G29" s="205">
        <f t="shared" si="1"/>
        <v>3.7680143801530934</v>
      </c>
      <c r="H29" s="6" t="str">
        <f t="shared" si="2"/>
        <v/>
      </c>
      <c r="I29" s="227" t="str">
        <f t="shared" si="3"/>
        <v/>
      </c>
      <c r="M29" s="7"/>
    </row>
    <row r="30" spans="1:13" x14ac:dyDescent="0.25">
      <c r="A30" s="1" t="s">
        <v>751</v>
      </c>
      <c r="B30" s="227">
        <f>ROUND(N('Prior Year'!R85), 0)</f>
        <v>6632764</v>
      </c>
      <c r="C30" s="227">
        <f>data!R87</f>
        <v>7756226.040000001</v>
      </c>
      <c r="D30" s="227">
        <f>ROUND(N('Prior Year'!R59), 0)</f>
        <v>362097</v>
      </c>
      <c r="E30" s="1">
        <f>data!R61</f>
        <v>367772</v>
      </c>
      <c r="F30" s="205">
        <f t="shared" si="0"/>
        <v>18.317644167170677</v>
      </c>
      <c r="G30" s="205">
        <f>IFERROR(IF(C30=0,"",IF(E30=0,"",C30/E30)),"")</f>
        <v>21.089767682150899</v>
      </c>
      <c r="H30" s="6" t="str">
        <f t="shared" si="2"/>
        <v/>
      </c>
      <c r="I30" s="227" t="str">
        <f t="shared" si="3"/>
        <v/>
      </c>
      <c r="M30" s="7"/>
    </row>
    <row r="31" spans="1:13" x14ac:dyDescent="0.25">
      <c r="A31" s="1" t="s">
        <v>752</v>
      </c>
      <c r="B31" s="227">
        <f>ROUND(N('Prior Year'!S85), 0)</f>
        <v>994288</v>
      </c>
      <c r="C31" s="227">
        <f>data!S87</f>
        <v>1004892.1900000001</v>
      </c>
      <c r="D31" s="227" t="s">
        <v>753</v>
      </c>
      <c r="E31" s="4" t="s">
        <v>753</v>
      </c>
      <c r="F31" s="205" t="s">
        <v>5</v>
      </c>
      <c r="G31" s="205" t="str">
        <f t="shared" ref="G31:G32" si="4">IFERROR(IF(C31=0,"",IF(E31=0,"",C31/E31)),"")</f>
        <v/>
      </c>
      <c r="H31" s="6" t="s">
        <v>5</v>
      </c>
      <c r="I31" s="227" t="str">
        <f t="shared" si="3"/>
        <v/>
      </c>
      <c r="M31" s="7"/>
    </row>
    <row r="32" spans="1:13" x14ac:dyDescent="0.25">
      <c r="A32" s="1" t="s">
        <v>754</v>
      </c>
      <c r="B32" s="227">
        <f>ROUND(N('Prior Year'!T85), 0)</f>
        <v>2514222</v>
      </c>
      <c r="C32" s="227">
        <f>data!T87</f>
        <v>2706872.93</v>
      </c>
      <c r="D32" s="227" t="s">
        <v>753</v>
      </c>
      <c r="E32" s="4" t="s">
        <v>753</v>
      </c>
      <c r="F32" s="205" t="s">
        <v>5</v>
      </c>
      <c r="G32" s="205" t="str">
        <f t="shared" si="4"/>
        <v/>
      </c>
      <c r="H32" s="6" t="s">
        <v>5</v>
      </c>
      <c r="I32" s="227" t="str">
        <f t="shared" si="3"/>
        <v/>
      </c>
      <c r="M32" s="7"/>
    </row>
    <row r="33" spans="1:13" x14ac:dyDescent="0.25">
      <c r="A33" s="1" t="s">
        <v>755</v>
      </c>
      <c r="B33" s="227">
        <f>ROUND(N('Prior Year'!U85), 0)</f>
        <v>9375422</v>
      </c>
      <c r="C33" s="227">
        <f>data!U87</f>
        <v>9559938.5899999999</v>
      </c>
      <c r="D33" s="227">
        <f>ROUND(N('Prior Year'!U59), 0)</f>
        <v>449098</v>
      </c>
      <c r="E33" s="1">
        <f>data!U61</f>
        <v>501557</v>
      </c>
      <c r="F33" s="205">
        <f t="shared" si="0"/>
        <v>20.876116126101653</v>
      </c>
      <c r="G33" s="205">
        <f t="shared" ref="G33:G69" si="5">IF(C33=0,"",IF(E33=0,"",C33/E33))</f>
        <v>19.060522712273979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756</v>
      </c>
      <c r="B34" s="227">
        <f>ROUND(N('Prior Year'!V85), 0)</f>
        <v>0</v>
      </c>
      <c r="C34" s="227">
        <f>data!V87</f>
        <v>0</v>
      </c>
      <c r="D34" s="227">
        <f>ROUND(N('Prior Year'!V59), 0)</f>
        <v>0</v>
      </c>
      <c r="E34" s="1">
        <f>data!V61</f>
        <v>0</v>
      </c>
      <c r="F34" s="205" t="str">
        <f t="shared" si="0"/>
        <v/>
      </c>
      <c r="G34" s="205" t="str">
        <f t="shared" si="5"/>
        <v/>
      </c>
      <c r="H34" s="6" t="str">
        <f t="shared" si="6"/>
        <v/>
      </c>
      <c r="I34" s="227" t="str">
        <f t="shared" si="3"/>
        <v/>
      </c>
      <c r="M34" s="7"/>
    </row>
    <row r="35" spans="1:13" x14ac:dyDescent="0.25">
      <c r="A35" s="1" t="s">
        <v>757</v>
      </c>
      <c r="B35" s="227">
        <f>ROUND(N('Prior Year'!W85), 0)</f>
        <v>797591</v>
      </c>
      <c r="C35" s="227">
        <f>data!W87</f>
        <v>1478683.71</v>
      </c>
      <c r="D35" s="227">
        <f>ROUND(N('Prior Year'!W59), 0)</f>
        <v>4043</v>
      </c>
      <c r="E35" s="1">
        <f>data!W61</f>
        <v>4149</v>
      </c>
      <c r="F35" s="205">
        <f t="shared" si="0"/>
        <v>197.27702201335643</v>
      </c>
      <c r="G35" s="205">
        <f t="shared" si="5"/>
        <v>356.39520607375272</v>
      </c>
      <c r="H35" s="6">
        <f t="shared" si="6"/>
        <v>0.80657231357447889</v>
      </c>
      <c r="I35" s="227" t="str">
        <f t="shared" si="3"/>
        <v>Please provide explanation for the fluctuation noted here</v>
      </c>
      <c r="M35" s="7"/>
    </row>
    <row r="36" spans="1:13" x14ac:dyDescent="0.25">
      <c r="A36" s="1" t="s">
        <v>758</v>
      </c>
      <c r="B36" s="227">
        <f>ROUND(N('Prior Year'!X85), 0)</f>
        <v>2338429</v>
      </c>
      <c r="C36" s="227">
        <f>data!X87</f>
        <v>2296046.1</v>
      </c>
      <c r="D36" s="227">
        <f>ROUND(N('Prior Year'!X59), 0)</f>
        <v>29718</v>
      </c>
      <c r="E36" s="1">
        <f>data!X61</f>
        <v>32516</v>
      </c>
      <c r="F36" s="205">
        <f t="shared" si="0"/>
        <v>78.687293895955307</v>
      </c>
      <c r="G36" s="205">
        <f t="shared" si="5"/>
        <v>70.612809078607455</v>
      </c>
      <c r="H36" s="6" t="str">
        <f t="shared" si="6"/>
        <v/>
      </c>
      <c r="I36" s="227" t="str">
        <f t="shared" si="3"/>
        <v/>
      </c>
      <c r="M36" s="7"/>
    </row>
    <row r="37" spans="1:13" x14ac:dyDescent="0.25">
      <c r="A37" s="1" t="s">
        <v>759</v>
      </c>
      <c r="B37" s="227">
        <f>ROUND(N('Prior Year'!Y85), 0)</f>
        <v>11984186</v>
      </c>
      <c r="C37" s="227">
        <f>data!Y87</f>
        <v>14324729.85</v>
      </c>
      <c r="D37" s="227">
        <f>ROUND(N('Prior Year'!Y59), 0)</f>
        <v>81391</v>
      </c>
      <c r="E37" s="1">
        <f>data!Y61</f>
        <v>95368</v>
      </c>
      <c r="F37" s="205">
        <f t="shared" si="0"/>
        <v>147.24215208069688</v>
      </c>
      <c r="G37" s="205">
        <f t="shared" si="5"/>
        <v>150.20478409948831</v>
      </c>
      <c r="H37" s="6" t="str">
        <f t="shared" si="6"/>
        <v/>
      </c>
      <c r="I37" s="227" t="str">
        <f t="shared" si="3"/>
        <v/>
      </c>
      <c r="M37" s="7"/>
    </row>
    <row r="38" spans="1:13" x14ac:dyDescent="0.25">
      <c r="A38" s="1" t="s">
        <v>760</v>
      </c>
      <c r="B38" s="227">
        <f>ROUND(N('Prior Year'!Z85), 0)</f>
        <v>1541974</v>
      </c>
      <c r="C38" s="227">
        <f>data!Z87</f>
        <v>1290055.73</v>
      </c>
      <c r="D38" s="227">
        <f>ROUND(N('Prior Year'!Z59), 0)</f>
        <v>10211</v>
      </c>
      <c r="E38" s="1">
        <f>data!Z61</f>
        <v>9414</v>
      </c>
      <c r="F38" s="205">
        <f t="shared" si="0"/>
        <v>151.01106649691508</v>
      </c>
      <c r="G38" s="205">
        <f t="shared" si="5"/>
        <v>137.03587529211811</v>
      </c>
      <c r="H38" s="6" t="str">
        <f t="shared" si="6"/>
        <v/>
      </c>
      <c r="I38" s="227" t="str">
        <f t="shared" si="3"/>
        <v/>
      </c>
      <c r="M38" s="7"/>
    </row>
    <row r="39" spans="1:13" x14ac:dyDescent="0.25">
      <c r="A39" s="1" t="s">
        <v>761</v>
      </c>
      <c r="B39" s="227">
        <f>ROUND(N('Prior Year'!AA85), 0)</f>
        <v>1476302</v>
      </c>
      <c r="C39" s="227">
        <f>data!AA87</f>
        <v>1601738.86</v>
      </c>
      <c r="D39" s="227">
        <f>ROUND(N('Prior Year'!AA59), 0)</f>
        <v>1663</v>
      </c>
      <c r="E39" s="1">
        <f>data!AA61</f>
        <v>1766</v>
      </c>
      <c r="F39" s="205">
        <f t="shared" si="0"/>
        <v>887.73421527360188</v>
      </c>
      <c r="G39" s="205">
        <f t="shared" si="5"/>
        <v>906.98689694224242</v>
      </c>
      <c r="H39" s="6" t="str">
        <f t="shared" si="6"/>
        <v/>
      </c>
      <c r="I39" s="227" t="str">
        <f t="shared" si="3"/>
        <v/>
      </c>
      <c r="M39" s="7"/>
    </row>
    <row r="40" spans="1:13" x14ac:dyDescent="0.25">
      <c r="A40" s="1" t="s">
        <v>762</v>
      </c>
      <c r="B40" s="227">
        <f>ROUND(N('Prior Year'!AB85), 0)</f>
        <v>22745438</v>
      </c>
      <c r="C40" s="227">
        <f>data!AB87</f>
        <v>28096107.990000002</v>
      </c>
      <c r="D40" s="227" t="s">
        <v>753</v>
      </c>
      <c r="E40" s="4" t="s">
        <v>753</v>
      </c>
      <c r="F40" s="205" t="s">
        <v>5</v>
      </c>
      <c r="G40" s="205" t="str">
        <f>IFERROR(IF(C40=0,"",IF(E40=0,"",C40/E40)),"")</f>
        <v/>
      </c>
      <c r="H40" s="6" t="s">
        <v>5</v>
      </c>
      <c r="I40" s="227" t="str">
        <f t="shared" si="3"/>
        <v/>
      </c>
      <c r="M40" s="7"/>
    </row>
    <row r="41" spans="1:13" x14ac:dyDescent="0.25">
      <c r="A41" s="1" t="s">
        <v>763</v>
      </c>
      <c r="B41" s="227">
        <f>ROUND(N('Prior Year'!AC85), 0)</f>
        <v>2336033</v>
      </c>
      <c r="C41" s="227">
        <f>data!AC87</f>
        <v>2542900.3699999996</v>
      </c>
      <c r="D41" s="227">
        <f>ROUND(N('Prior Year'!AC59), 0)</f>
        <v>32985</v>
      </c>
      <c r="E41" s="1">
        <f>data!AC61</f>
        <v>30865</v>
      </c>
      <c r="F41" s="205">
        <f t="shared" si="0"/>
        <v>70.821070183416708</v>
      </c>
      <c r="G41" s="205">
        <f t="shared" si="5"/>
        <v>82.387829904422475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7" t="str">
        <f t="shared" si="3"/>
        <v/>
      </c>
      <c r="M41" s="7"/>
    </row>
    <row r="42" spans="1:13" x14ac:dyDescent="0.25">
      <c r="A42" s="1" t="s">
        <v>764</v>
      </c>
      <c r="B42" s="227">
        <f>ROUND(N('Prior Year'!AD85), 0)</f>
        <v>531862</v>
      </c>
      <c r="C42" s="227">
        <f>data!AD87</f>
        <v>623516.24</v>
      </c>
      <c r="D42" s="227">
        <f>ROUND(N('Prior Year'!AD59), 0)</f>
        <v>838</v>
      </c>
      <c r="E42" s="1">
        <f>data!AD61</f>
        <v>988</v>
      </c>
      <c r="F42" s="205">
        <f t="shared" si="0"/>
        <v>634.6801909307876</v>
      </c>
      <c r="G42" s="205">
        <f t="shared" si="5"/>
        <v>631.08931174089071</v>
      </c>
      <c r="H42" s="6" t="str">
        <f t="shared" si="7"/>
        <v/>
      </c>
      <c r="I42" s="227" t="str">
        <f t="shared" si="3"/>
        <v/>
      </c>
      <c r="M42" s="7"/>
    </row>
    <row r="43" spans="1:13" x14ac:dyDescent="0.25">
      <c r="A43" s="1" t="s">
        <v>765</v>
      </c>
      <c r="B43" s="227">
        <f>ROUND(N('Prior Year'!AE85), 0)</f>
        <v>1728372</v>
      </c>
      <c r="C43" s="227">
        <f>data!AE87</f>
        <v>1927035.13</v>
      </c>
      <c r="D43" s="227">
        <f>ROUND(N('Prior Year'!AE59), 0)</f>
        <v>33740</v>
      </c>
      <c r="E43" s="1">
        <f>data!AE61</f>
        <v>31526</v>
      </c>
      <c r="F43" s="205">
        <f t="shared" si="0"/>
        <v>51.226200355660936</v>
      </c>
      <c r="G43" s="205">
        <f t="shared" si="5"/>
        <v>61.125265812345361</v>
      </c>
      <c r="H43" s="6" t="str">
        <f t="shared" si="7"/>
        <v/>
      </c>
      <c r="I43" s="227" t="str">
        <f t="shared" si="3"/>
        <v/>
      </c>
      <c r="M43" s="7"/>
    </row>
    <row r="44" spans="1:13" x14ac:dyDescent="0.25">
      <c r="A44" s="1" t="s">
        <v>766</v>
      </c>
      <c r="B44" s="227">
        <f>ROUND(N('Prior Year'!AF85), 0)</f>
        <v>4558746</v>
      </c>
      <c r="C44" s="227">
        <f>data!AF87</f>
        <v>4839703.5999999996</v>
      </c>
      <c r="D44" s="227">
        <f>ROUND(N('Prior Year'!AF59), 0)</f>
        <v>8491</v>
      </c>
      <c r="E44" s="1">
        <f>data!AF61</f>
        <v>10824</v>
      </c>
      <c r="F44" s="205">
        <f t="shared" si="0"/>
        <v>536.89153221057586</v>
      </c>
      <c r="G44" s="205">
        <f t="shared" si="5"/>
        <v>447.12708795269765</v>
      </c>
      <c r="H44" s="6" t="str">
        <f t="shared" si="7"/>
        <v/>
      </c>
      <c r="I44" s="227" t="str">
        <f t="shared" si="3"/>
        <v/>
      </c>
      <c r="M44" s="7"/>
    </row>
    <row r="45" spans="1:13" x14ac:dyDescent="0.25">
      <c r="A45" s="1" t="s">
        <v>767</v>
      </c>
      <c r="B45" s="227">
        <f>ROUND(N('Prior Year'!AG85), 0)</f>
        <v>16390864</v>
      </c>
      <c r="C45" s="227">
        <f>data!AG87</f>
        <v>15771489.520000001</v>
      </c>
      <c r="D45" s="227">
        <f>ROUND(N('Prior Year'!AG59), 0)</f>
        <v>50917</v>
      </c>
      <c r="E45" s="1">
        <f>data!AG61</f>
        <v>52632</v>
      </c>
      <c r="F45" s="205">
        <f t="shared" si="0"/>
        <v>321.91338845572204</v>
      </c>
      <c r="G45" s="205">
        <f t="shared" si="5"/>
        <v>299.65590363277096</v>
      </c>
      <c r="H45" s="6" t="str">
        <f t="shared" si="7"/>
        <v/>
      </c>
      <c r="I45" s="227" t="str">
        <f t="shared" si="3"/>
        <v/>
      </c>
      <c r="M45" s="7"/>
    </row>
    <row r="46" spans="1:13" x14ac:dyDescent="0.25">
      <c r="A46" s="1" t="s">
        <v>768</v>
      </c>
      <c r="B46" s="227">
        <f>ROUND(N('Prior Year'!AH85), 0)</f>
        <v>0</v>
      </c>
      <c r="C46" s="227">
        <f>data!AH87</f>
        <v>0</v>
      </c>
      <c r="D46" s="227">
        <f>ROUND(N('Prior Year'!AH59), 0)</f>
        <v>0</v>
      </c>
      <c r="E46" s="1">
        <f>data!AH61</f>
        <v>0</v>
      </c>
      <c r="F46" s="205" t="str">
        <f t="shared" si="0"/>
        <v/>
      </c>
      <c r="G46" s="205" t="str">
        <f t="shared" si="5"/>
        <v/>
      </c>
      <c r="H46" s="6" t="str">
        <f t="shared" si="7"/>
        <v/>
      </c>
      <c r="I46" s="227" t="str">
        <f t="shared" si="3"/>
        <v/>
      </c>
      <c r="M46" s="7"/>
    </row>
    <row r="47" spans="1:13" x14ac:dyDescent="0.25">
      <c r="A47" s="1" t="s">
        <v>769</v>
      </c>
      <c r="B47" s="227">
        <f>ROUND(N('Prior Year'!AI85), 0)</f>
        <v>5579677</v>
      </c>
      <c r="C47" s="227">
        <f>data!AI87</f>
        <v>5625963.5600000005</v>
      </c>
      <c r="D47" s="227">
        <f>ROUND(N('Prior Year'!AI59), 0)</f>
        <v>8759</v>
      </c>
      <c r="E47" s="1">
        <f>data!AI61</f>
        <v>9843</v>
      </c>
      <c r="F47" s="205">
        <f t="shared" si="0"/>
        <v>637.02214864710584</v>
      </c>
      <c r="G47" s="205">
        <f t="shared" si="5"/>
        <v>571.57000507975215</v>
      </c>
      <c r="H47" s="6" t="str">
        <f t="shared" si="7"/>
        <v/>
      </c>
      <c r="I47" s="227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770</v>
      </c>
      <c r="B48" s="227">
        <f>ROUND(N('Prior Year'!AJ85), 0)</f>
        <v>65359888</v>
      </c>
      <c r="C48" s="227">
        <f>data!AJ87</f>
        <v>65520958.619999997</v>
      </c>
      <c r="D48" s="227">
        <f>ROUND(N('Prior Year'!AJ59), 0)</f>
        <v>189042</v>
      </c>
      <c r="E48" s="1">
        <f>data!AJ61</f>
        <v>188918</v>
      </c>
      <c r="F48" s="205">
        <f t="shared" si="0"/>
        <v>345.74268152050865</v>
      </c>
      <c r="G48" s="205">
        <f t="shared" si="5"/>
        <v>346.82221185911345</v>
      </c>
      <c r="H48" s="6" t="str">
        <f t="shared" si="7"/>
        <v/>
      </c>
      <c r="I48" s="227" t="str">
        <f t="shared" si="8"/>
        <v/>
      </c>
      <c r="M48" s="7"/>
    </row>
    <row r="49" spans="1:13" x14ac:dyDescent="0.25">
      <c r="A49" s="1" t="s">
        <v>771</v>
      </c>
      <c r="B49" s="227">
        <f>ROUND(N('Prior Year'!AK85), 0)</f>
        <v>0</v>
      </c>
      <c r="C49" s="227">
        <f>data!AK87</f>
        <v>0</v>
      </c>
      <c r="D49" s="227">
        <f>ROUND(N('Prior Year'!AK59), 0)</f>
        <v>0</v>
      </c>
      <c r="E49" s="1">
        <f>data!AK61</f>
        <v>0</v>
      </c>
      <c r="F49" s="205" t="str">
        <f t="shared" si="0"/>
        <v/>
      </c>
      <c r="G49" s="205" t="str">
        <f t="shared" si="5"/>
        <v/>
      </c>
      <c r="H49" s="6" t="str">
        <f t="shared" si="7"/>
        <v/>
      </c>
      <c r="I49" s="227" t="str">
        <f t="shared" si="8"/>
        <v/>
      </c>
      <c r="M49" s="7"/>
    </row>
    <row r="50" spans="1:13" x14ac:dyDescent="0.25">
      <c r="A50" s="1" t="s">
        <v>772</v>
      </c>
      <c r="B50" s="227">
        <f>ROUND(N('Prior Year'!AL85), 0)</f>
        <v>0</v>
      </c>
      <c r="C50" s="227">
        <f>data!AL87</f>
        <v>0</v>
      </c>
      <c r="D50" s="227">
        <f>ROUND(N('Prior Year'!AL59), 0)</f>
        <v>0</v>
      </c>
      <c r="E50" s="1">
        <f>data!AL61</f>
        <v>0</v>
      </c>
      <c r="F50" s="205" t="str">
        <f t="shared" si="0"/>
        <v/>
      </c>
      <c r="G50" s="205" t="str">
        <f t="shared" si="5"/>
        <v/>
      </c>
      <c r="H50" s="6" t="str">
        <f t="shared" si="7"/>
        <v/>
      </c>
      <c r="I50" s="227" t="str">
        <f t="shared" si="8"/>
        <v/>
      </c>
      <c r="M50" s="7"/>
    </row>
    <row r="51" spans="1:13" x14ac:dyDescent="0.25">
      <c r="A51" s="1" t="s">
        <v>773</v>
      </c>
      <c r="B51" s="227">
        <f>ROUND(N('Prior Year'!AM85), 0)</f>
        <v>0</v>
      </c>
      <c r="C51" s="227">
        <f>data!AM87</f>
        <v>0</v>
      </c>
      <c r="D51" s="227">
        <f>ROUND(N('Prior Year'!AM59), 0)</f>
        <v>0</v>
      </c>
      <c r="E51" s="1">
        <f>data!AM61</f>
        <v>0</v>
      </c>
      <c r="F51" s="205" t="str">
        <f t="shared" si="0"/>
        <v/>
      </c>
      <c r="G51" s="205" t="str">
        <f t="shared" si="5"/>
        <v/>
      </c>
      <c r="H51" s="6" t="str">
        <f t="shared" si="7"/>
        <v/>
      </c>
      <c r="I51" s="227" t="str">
        <f t="shared" si="8"/>
        <v/>
      </c>
      <c r="M51" s="7"/>
    </row>
    <row r="52" spans="1:13" x14ac:dyDescent="0.25">
      <c r="A52" s="1" t="s">
        <v>774</v>
      </c>
      <c r="B52" s="227">
        <f>ROUND(N('Prior Year'!AN85), 0)</f>
        <v>0</v>
      </c>
      <c r="C52" s="227">
        <f>data!AN87</f>
        <v>0</v>
      </c>
      <c r="D52" s="227">
        <f>ROUND(N('Prior Year'!AN59), 0)</f>
        <v>0</v>
      </c>
      <c r="E52" s="1">
        <f>data!AN61</f>
        <v>0</v>
      </c>
      <c r="F52" s="205" t="str">
        <f t="shared" si="0"/>
        <v/>
      </c>
      <c r="G52" s="205" t="str">
        <f t="shared" si="5"/>
        <v/>
      </c>
      <c r="H52" s="6" t="str">
        <f t="shared" si="7"/>
        <v/>
      </c>
      <c r="I52" s="227" t="str">
        <f t="shared" si="8"/>
        <v/>
      </c>
      <c r="M52" s="7"/>
    </row>
    <row r="53" spans="1:13" x14ac:dyDescent="0.25">
      <c r="A53" s="1" t="s">
        <v>775</v>
      </c>
      <c r="B53" s="227">
        <f>ROUND(N('Prior Year'!AO85), 0)</f>
        <v>0</v>
      </c>
      <c r="C53" s="227">
        <f>data!AO87</f>
        <v>0</v>
      </c>
      <c r="D53" s="227">
        <f>ROUND(N('Prior Year'!AO59), 0)</f>
        <v>0</v>
      </c>
      <c r="E53" s="1">
        <f>data!AO61</f>
        <v>0</v>
      </c>
      <c r="F53" s="205" t="str">
        <f t="shared" si="0"/>
        <v/>
      </c>
      <c r="G53" s="205" t="str">
        <f t="shared" si="5"/>
        <v/>
      </c>
      <c r="H53" s="6" t="str">
        <f t="shared" si="7"/>
        <v/>
      </c>
      <c r="I53" s="227" t="str">
        <f t="shared" si="8"/>
        <v/>
      </c>
      <c r="M53" s="7"/>
    </row>
    <row r="54" spans="1:13" x14ac:dyDescent="0.25">
      <c r="A54" s="1" t="s">
        <v>776</v>
      </c>
      <c r="B54" s="227">
        <f>ROUND(N('Prior Year'!AP85), 0)</f>
        <v>5806085</v>
      </c>
      <c r="C54" s="227">
        <f>data!AP87</f>
        <v>5417885.6900000004</v>
      </c>
      <c r="D54" s="227">
        <f>ROUND(N('Prior Year'!AP59), 0)</f>
        <v>26940</v>
      </c>
      <c r="E54" s="1">
        <f>data!AP61</f>
        <v>27065</v>
      </c>
      <c r="F54" s="205">
        <f t="shared" si="0"/>
        <v>215.5191165553081</v>
      </c>
      <c r="G54" s="205">
        <f t="shared" si="5"/>
        <v>200.18051690375026</v>
      </c>
      <c r="H54" s="6" t="str">
        <f t="shared" si="7"/>
        <v/>
      </c>
      <c r="I54" s="227" t="str">
        <f t="shared" si="8"/>
        <v/>
      </c>
      <c r="M54" s="7"/>
    </row>
    <row r="55" spans="1:13" x14ac:dyDescent="0.25">
      <c r="A55" s="1" t="s">
        <v>777</v>
      </c>
      <c r="B55" s="227">
        <f>ROUND(N('Prior Year'!AQ85), 0)</f>
        <v>0</v>
      </c>
      <c r="C55" s="227">
        <f>data!AQ87</f>
        <v>0</v>
      </c>
      <c r="D55" s="227">
        <f>ROUND(N('Prior Year'!AQ59), 0)</f>
        <v>0</v>
      </c>
      <c r="E55" s="1">
        <f>data!AQ61</f>
        <v>0</v>
      </c>
      <c r="F55" s="205" t="str">
        <f t="shared" si="0"/>
        <v/>
      </c>
      <c r="G55" s="205" t="str">
        <f t="shared" si="5"/>
        <v/>
      </c>
      <c r="H55" s="6" t="str">
        <f t="shared" si="7"/>
        <v/>
      </c>
      <c r="I55" s="227" t="str">
        <f t="shared" si="8"/>
        <v/>
      </c>
      <c r="M55" s="7"/>
    </row>
    <row r="56" spans="1:13" x14ac:dyDescent="0.25">
      <c r="A56" s="1" t="s">
        <v>778</v>
      </c>
      <c r="B56" s="227">
        <f>ROUND(N('Prior Year'!AR85), 0)</f>
        <v>0</v>
      </c>
      <c r="C56" s="227">
        <f>data!AR87</f>
        <v>0</v>
      </c>
      <c r="D56" s="227">
        <f>ROUND(N('Prior Year'!AR59), 0)</f>
        <v>0</v>
      </c>
      <c r="E56" s="1">
        <f>data!AR61</f>
        <v>0</v>
      </c>
      <c r="F56" s="205" t="str">
        <f t="shared" si="0"/>
        <v/>
      </c>
      <c r="G56" s="205" t="str">
        <f t="shared" si="5"/>
        <v/>
      </c>
      <c r="H56" s="6" t="str">
        <f t="shared" si="7"/>
        <v/>
      </c>
      <c r="I56" s="227" t="str">
        <f t="shared" si="8"/>
        <v/>
      </c>
      <c r="M56" s="7"/>
    </row>
    <row r="57" spans="1:13" x14ac:dyDescent="0.25">
      <c r="A57" s="1" t="s">
        <v>779</v>
      </c>
      <c r="B57" s="227">
        <f>ROUND(N('Prior Year'!AS85), 0)</f>
        <v>0</v>
      </c>
      <c r="C57" s="227">
        <f>data!AS87</f>
        <v>0</v>
      </c>
      <c r="D57" s="227">
        <f>ROUND(N('Prior Year'!AS59), 0)</f>
        <v>0</v>
      </c>
      <c r="E57" s="1">
        <f>data!AS61</f>
        <v>0</v>
      </c>
      <c r="F57" s="205" t="str">
        <f t="shared" si="0"/>
        <v/>
      </c>
      <c r="G57" s="205" t="str">
        <f t="shared" si="5"/>
        <v/>
      </c>
      <c r="H57" s="6" t="str">
        <f t="shared" si="7"/>
        <v/>
      </c>
      <c r="I57" s="227" t="str">
        <f t="shared" si="8"/>
        <v/>
      </c>
      <c r="M57" s="7"/>
    </row>
    <row r="58" spans="1:13" x14ac:dyDescent="0.25">
      <c r="A58" s="1" t="s">
        <v>780</v>
      </c>
      <c r="B58" s="227">
        <f>ROUND(N('Prior Year'!AT85), 0)</f>
        <v>0</v>
      </c>
      <c r="C58" s="227">
        <f>data!AT87</f>
        <v>0</v>
      </c>
      <c r="D58" s="227">
        <f>ROUND(N('Prior Year'!AT59), 0)</f>
        <v>0</v>
      </c>
      <c r="E58" s="1">
        <f>data!AT61</f>
        <v>0</v>
      </c>
      <c r="F58" s="205" t="str">
        <f t="shared" si="0"/>
        <v/>
      </c>
      <c r="G58" s="205" t="str">
        <f t="shared" si="5"/>
        <v/>
      </c>
      <c r="H58" s="6" t="str">
        <f t="shared" si="7"/>
        <v/>
      </c>
      <c r="I58" s="227" t="str">
        <f t="shared" si="8"/>
        <v/>
      </c>
      <c r="M58" s="7"/>
    </row>
    <row r="59" spans="1:13" x14ac:dyDescent="0.25">
      <c r="A59" s="1" t="s">
        <v>781</v>
      </c>
      <c r="B59" s="227">
        <f>ROUND(N('Prior Year'!AU85), 0)</f>
        <v>0</v>
      </c>
      <c r="C59" s="227">
        <f>data!AU87</f>
        <v>0</v>
      </c>
      <c r="D59" s="227">
        <f>ROUND(N('Prior Year'!AU59), 0)</f>
        <v>0</v>
      </c>
      <c r="E59" s="1">
        <f>data!AU61</f>
        <v>0</v>
      </c>
      <c r="F59" s="205" t="str">
        <f t="shared" si="0"/>
        <v/>
      </c>
      <c r="G59" s="205" t="str">
        <f t="shared" si="5"/>
        <v/>
      </c>
      <c r="H59" s="6" t="str">
        <f t="shared" si="7"/>
        <v/>
      </c>
      <c r="I59" s="227" t="str">
        <f t="shared" si="8"/>
        <v/>
      </c>
      <c r="M59" s="7"/>
    </row>
    <row r="60" spans="1:13" x14ac:dyDescent="0.25">
      <c r="A60" s="1" t="s">
        <v>782</v>
      </c>
      <c r="B60" s="227">
        <f>ROUND(N('Prior Year'!AV85), 0)</f>
        <v>393112</v>
      </c>
      <c r="C60" s="227">
        <f>data!AV87</f>
        <v>387732.18000000005</v>
      </c>
      <c r="D60" s="227" t="s">
        <v>753</v>
      </c>
      <c r="E60" s="4" t="s">
        <v>753</v>
      </c>
      <c r="F60" s="205" t="s">
        <v>5</v>
      </c>
      <c r="G60" s="205"/>
      <c r="H60" s="6" t="s">
        <v>5</v>
      </c>
      <c r="I60" s="227" t="str">
        <f t="shared" si="8"/>
        <v/>
      </c>
      <c r="M60" s="7"/>
    </row>
    <row r="61" spans="1:13" x14ac:dyDescent="0.25">
      <c r="A61" s="1" t="s">
        <v>783</v>
      </c>
      <c r="B61" s="227">
        <f>ROUND(N('Prior Year'!AW85), 0)</f>
        <v>0</v>
      </c>
      <c r="C61" s="227">
        <f>data!AW87</f>
        <v>0</v>
      </c>
      <c r="D61" s="227" t="s">
        <v>753</v>
      </c>
      <c r="E61" s="4" t="s">
        <v>753</v>
      </c>
      <c r="F61" s="205" t="s">
        <v>5</v>
      </c>
      <c r="G61" s="205"/>
      <c r="H61" s="6" t="s">
        <v>5</v>
      </c>
      <c r="I61" s="227" t="str">
        <f t="shared" si="8"/>
        <v/>
      </c>
      <c r="M61" s="7"/>
    </row>
    <row r="62" spans="1:13" x14ac:dyDescent="0.25">
      <c r="A62" s="1" t="s">
        <v>784</v>
      </c>
      <c r="B62" s="227">
        <f>ROUND(N('Prior Year'!AX85), 0)</f>
        <v>0</v>
      </c>
      <c r="C62" s="227">
        <f>data!AX87</f>
        <v>0</v>
      </c>
      <c r="D62" s="227" t="s">
        <v>753</v>
      </c>
      <c r="E62" s="4" t="s">
        <v>753</v>
      </c>
      <c r="F62" s="205" t="s">
        <v>5</v>
      </c>
      <c r="G62" s="205"/>
      <c r="H62" s="6" t="s">
        <v>5</v>
      </c>
      <c r="I62" s="227" t="str">
        <f t="shared" si="8"/>
        <v/>
      </c>
      <c r="M62" s="7"/>
    </row>
    <row r="63" spans="1:13" x14ac:dyDescent="0.25">
      <c r="A63" s="1" t="s">
        <v>785</v>
      </c>
      <c r="B63" s="227">
        <f>ROUND(N('Prior Year'!AY85), 0)</f>
        <v>3207780</v>
      </c>
      <c r="C63" s="227">
        <f>data!AY87</f>
        <v>3195907.1300000008</v>
      </c>
      <c r="D63" s="227">
        <f>ROUND(N('Prior Year'!AY59), 0)</f>
        <v>113459</v>
      </c>
      <c r="E63" s="1">
        <f>data!AY61</f>
        <v>108838</v>
      </c>
      <c r="F63" s="205">
        <f>IF(B63=0,"",IF(D63=0,"",B63/D63))</f>
        <v>28.272591861377236</v>
      </c>
      <c r="G63" s="205">
        <f t="shared" si="5"/>
        <v>29.363890644811562</v>
      </c>
      <c r="H63" s="6" t="str">
        <f>IF(B63 = 0, "", IF(C63 = 0, "", IF(D63 = 0, "", IF(E63 = 0, "", IF(G63 / F63 - 1 &lt; -0.25, G63 / F63 - 1, IF(G63 / F63 - 1 &gt; 0.25, G63 / F63 - 1, ""))))))</f>
        <v/>
      </c>
      <c r="I63" s="227" t="str">
        <f t="shared" si="8"/>
        <v/>
      </c>
      <c r="M63" s="7"/>
    </row>
    <row r="64" spans="1:13" x14ac:dyDescent="0.25">
      <c r="A64" s="1" t="s">
        <v>786</v>
      </c>
      <c r="B64" s="227">
        <f>ROUND(N('Prior Year'!AZ85), 0)</f>
        <v>0</v>
      </c>
      <c r="C64" s="227">
        <f>data!AZ87</f>
        <v>0</v>
      </c>
      <c r="D64" s="227">
        <f>ROUND(N('Prior Year'!AZ59), 0)</f>
        <v>0</v>
      </c>
      <c r="E64" s="1">
        <f>data!AZ61</f>
        <v>0</v>
      </c>
      <c r="F64" s="205" t="str">
        <f>IF(B64=0,"",IF(D64=0,"",B64/D64))</f>
        <v/>
      </c>
      <c r="G64" s="20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7" t="str">
        <f t="shared" si="8"/>
        <v/>
      </c>
      <c r="M64" s="7"/>
    </row>
    <row r="65" spans="1:13" x14ac:dyDescent="0.25">
      <c r="A65" s="1" t="s">
        <v>787</v>
      </c>
      <c r="B65" s="227">
        <f>ROUND(N('Prior Year'!BA85), 0)</f>
        <v>0</v>
      </c>
      <c r="C65" s="227">
        <f>data!BA87</f>
        <v>0</v>
      </c>
      <c r="D65" s="227">
        <f>ROUND(N('Prior Year'!BA59), 0)</f>
        <v>0</v>
      </c>
      <c r="E65" s="1">
        <f>data!BA61</f>
        <v>0</v>
      </c>
      <c r="F65" s="205" t="str">
        <f>IF(B65=0,"",IF(D65=0,"",B65/D65))</f>
        <v/>
      </c>
      <c r="G65" s="20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8"/>
        <v/>
      </c>
      <c r="M65" s="7"/>
    </row>
    <row r="66" spans="1:13" x14ac:dyDescent="0.25">
      <c r="A66" s="1" t="s">
        <v>788</v>
      </c>
      <c r="B66" s="227">
        <f>ROUND(N('Prior Year'!BB85), 0)</f>
        <v>3733366</v>
      </c>
      <c r="C66" s="227">
        <f>data!BB87</f>
        <v>4294569.6100000003</v>
      </c>
      <c r="D66" s="227" t="s">
        <v>753</v>
      </c>
      <c r="E66" s="4" t="s">
        <v>753</v>
      </c>
      <c r="F66" s="205" t="s">
        <v>5</v>
      </c>
      <c r="G66" s="205" t="str">
        <f t="shared" ref="G66:G68" si="9">IFERROR(IF(C66=0,"",IF(E66=0,"",C66/E66)),"")</f>
        <v/>
      </c>
      <c r="H66" s="6" t="s">
        <v>5</v>
      </c>
      <c r="I66" s="227" t="str">
        <f t="shared" si="8"/>
        <v/>
      </c>
      <c r="M66" s="7"/>
    </row>
    <row r="67" spans="1:13" x14ac:dyDescent="0.25">
      <c r="A67" s="1" t="s">
        <v>789</v>
      </c>
      <c r="B67" s="227">
        <f>ROUND(N('Prior Year'!BC85), 0)</f>
        <v>455483</v>
      </c>
      <c r="C67" s="227">
        <f>data!BC87</f>
        <v>485748.64</v>
      </c>
      <c r="D67" s="227" t="s">
        <v>753</v>
      </c>
      <c r="E67" s="4" t="s">
        <v>753</v>
      </c>
      <c r="F67" s="205" t="s">
        <v>5</v>
      </c>
      <c r="G67" s="205" t="str">
        <f t="shared" si="9"/>
        <v/>
      </c>
      <c r="H67" s="6" t="s">
        <v>5</v>
      </c>
      <c r="I67" s="227" t="str">
        <f t="shared" si="8"/>
        <v/>
      </c>
      <c r="M67" s="7"/>
    </row>
    <row r="68" spans="1:13" x14ac:dyDescent="0.25">
      <c r="A68" s="1" t="s">
        <v>790</v>
      </c>
      <c r="B68" s="227">
        <f>ROUND(N('Prior Year'!BD85), 0)</f>
        <v>31807</v>
      </c>
      <c r="C68" s="227">
        <f>data!BD87</f>
        <v>0</v>
      </c>
      <c r="D68" s="227" t="s">
        <v>753</v>
      </c>
      <c r="E68" s="4" t="s">
        <v>753</v>
      </c>
      <c r="F68" s="205" t="s">
        <v>5</v>
      </c>
      <c r="G68" s="205" t="str">
        <f t="shared" si="9"/>
        <v/>
      </c>
      <c r="H68" s="6" t="s">
        <v>5</v>
      </c>
      <c r="I68" s="227" t="str">
        <f t="shared" si="8"/>
        <v/>
      </c>
      <c r="M68" s="7"/>
    </row>
    <row r="69" spans="1:13" x14ac:dyDescent="0.25">
      <c r="A69" s="1" t="s">
        <v>791</v>
      </c>
      <c r="B69" s="227">
        <f>ROUND(N('Prior Year'!BE85), 0)</f>
        <v>17689345</v>
      </c>
      <c r="C69" s="227">
        <f>data!BE87</f>
        <v>16097494.129999999</v>
      </c>
      <c r="D69" s="227">
        <f>ROUND(N('Prior Year'!BE59), 0)</f>
        <v>802140</v>
      </c>
      <c r="E69" s="1">
        <f>data!BE61</f>
        <v>588172</v>
      </c>
      <c r="F69" s="205">
        <f>IF(B69=0,"",IF(D69=0,"",B69/D69))</f>
        <v>22.052690303438304</v>
      </c>
      <c r="G69" s="205">
        <f t="shared" si="5"/>
        <v>27.368684891494322</v>
      </c>
      <c r="H69" s="6" t="str">
        <f>IF(B69 = 0, "", IF(C69 = 0, "", IF(D69 = 0, "", IF(E69 = 0, "", IF(G69 / F69 - 1 &lt; -0.25, G69 / F69 - 1, IF(G69 / F69 - 1 &gt; 0.25, G69 / F69 - 1, ""))))))</f>
        <v/>
      </c>
      <c r="I69" s="227" t="str">
        <f t="shared" si="8"/>
        <v/>
      </c>
      <c r="M69" s="7"/>
    </row>
    <row r="70" spans="1:13" x14ac:dyDescent="0.25">
      <c r="A70" s="1" t="s">
        <v>792</v>
      </c>
      <c r="B70" s="227">
        <f>ROUND(N('Prior Year'!BF85), 0)</f>
        <v>5250288</v>
      </c>
      <c r="C70" s="227">
        <f>data!BF87</f>
        <v>5373418.6400000006</v>
      </c>
      <c r="D70" s="227" t="s">
        <v>753</v>
      </c>
      <c r="E70" s="4" t="s">
        <v>753</v>
      </c>
      <c r="F70" s="205" t="s">
        <v>5</v>
      </c>
      <c r="G70" s="205" t="str">
        <f t="shared" ref="G70:G94" si="10">IFERROR(IF(C70=0,"",IF(E70=0,"",C70/E70)),"")</f>
        <v/>
      </c>
      <c r="H70" s="6" t="s">
        <v>5</v>
      </c>
      <c r="I70" s="227" t="str">
        <f t="shared" si="8"/>
        <v/>
      </c>
      <c r="M70" s="7"/>
    </row>
    <row r="71" spans="1:13" x14ac:dyDescent="0.25">
      <c r="A71" s="1" t="s">
        <v>793</v>
      </c>
      <c r="B71" s="227">
        <f>ROUND(N('Prior Year'!BG85), 0)</f>
        <v>845444</v>
      </c>
      <c r="C71" s="227">
        <f>data!BG87</f>
        <v>906708.37</v>
      </c>
      <c r="D71" s="227" t="s">
        <v>753</v>
      </c>
      <c r="E71" s="4" t="s">
        <v>753</v>
      </c>
      <c r="F71" s="205" t="s">
        <v>5</v>
      </c>
      <c r="G71" s="205" t="str">
        <f t="shared" si="10"/>
        <v/>
      </c>
      <c r="H71" s="6" t="s">
        <v>5</v>
      </c>
      <c r="I71" s="227" t="str">
        <f t="shared" si="8"/>
        <v/>
      </c>
      <c r="M71" s="7"/>
    </row>
    <row r="72" spans="1:13" x14ac:dyDescent="0.25">
      <c r="A72" s="1" t="s">
        <v>794</v>
      </c>
      <c r="B72" s="227">
        <f>ROUND(N('Prior Year'!BH85), 0)</f>
        <v>29978</v>
      </c>
      <c r="C72" s="227">
        <f>data!BH87</f>
        <v>0</v>
      </c>
      <c r="D72" s="227" t="s">
        <v>753</v>
      </c>
      <c r="E72" s="4" t="s">
        <v>753</v>
      </c>
      <c r="F72" s="205" t="s">
        <v>5</v>
      </c>
      <c r="G72" s="205" t="str">
        <f t="shared" si="10"/>
        <v/>
      </c>
      <c r="H72" s="6" t="s">
        <v>5</v>
      </c>
      <c r="I72" s="227" t="str">
        <f t="shared" si="8"/>
        <v/>
      </c>
      <c r="M72" s="7"/>
    </row>
    <row r="73" spans="1:13" x14ac:dyDescent="0.25">
      <c r="A73" s="1" t="s">
        <v>795</v>
      </c>
      <c r="B73" s="227">
        <f>ROUND(N('Prior Year'!BI85), 0)</f>
        <v>0</v>
      </c>
      <c r="C73" s="227">
        <f>data!BI87</f>
        <v>0</v>
      </c>
      <c r="D73" s="227" t="s">
        <v>753</v>
      </c>
      <c r="E73" s="4" t="s">
        <v>753</v>
      </c>
      <c r="F73" s="205" t="s">
        <v>5</v>
      </c>
      <c r="G73" s="205" t="str">
        <f t="shared" si="10"/>
        <v/>
      </c>
      <c r="H73" s="6" t="s">
        <v>5</v>
      </c>
      <c r="I73" s="227" t="str">
        <f t="shared" si="8"/>
        <v/>
      </c>
      <c r="M73" s="7"/>
    </row>
    <row r="74" spans="1:13" x14ac:dyDescent="0.25">
      <c r="A74" s="1" t="s">
        <v>796</v>
      </c>
      <c r="B74" s="227">
        <f>ROUND(N('Prior Year'!BJ85), 0)</f>
        <v>0</v>
      </c>
      <c r="C74" s="227">
        <f>data!BJ87</f>
        <v>0</v>
      </c>
      <c r="D74" s="227" t="s">
        <v>753</v>
      </c>
      <c r="E74" s="4" t="s">
        <v>753</v>
      </c>
      <c r="F74" s="205" t="s">
        <v>5</v>
      </c>
      <c r="G74" s="205" t="str">
        <f t="shared" si="10"/>
        <v/>
      </c>
      <c r="H74" s="6" t="s">
        <v>5</v>
      </c>
      <c r="I74" s="227" t="str">
        <f t="shared" si="8"/>
        <v/>
      </c>
      <c r="M74" s="7"/>
    </row>
    <row r="75" spans="1:13" x14ac:dyDescent="0.25">
      <c r="A75" s="1" t="s">
        <v>797</v>
      </c>
      <c r="B75" s="227">
        <f>ROUND(N('Prior Year'!BK85), 0)</f>
        <v>25169</v>
      </c>
      <c r="C75" s="227">
        <f>data!BK87</f>
        <v>0</v>
      </c>
      <c r="D75" s="227" t="s">
        <v>753</v>
      </c>
      <c r="E75" s="4" t="s">
        <v>753</v>
      </c>
      <c r="F75" s="205" t="s">
        <v>5</v>
      </c>
      <c r="G75" s="205" t="str">
        <f t="shared" si="10"/>
        <v/>
      </c>
      <c r="H75" s="6" t="s">
        <v>5</v>
      </c>
      <c r="I75" s="227" t="str">
        <f t="shared" si="8"/>
        <v/>
      </c>
      <c r="M75" s="7"/>
    </row>
    <row r="76" spans="1:13" x14ac:dyDescent="0.25">
      <c r="A76" s="1" t="s">
        <v>798</v>
      </c>
      <c r="B76" s="227">
        <f>ROUND(N('Prior Year'!BL85), 0)</f>
        <v>0</v>
      </c>
      <c r="C76" s="227">
        <f>data!BL87</f>
        <v>0</v>
      </c>
      <c r="D76" s="227" t="s">
        <v>753</v>
      </c>
      <c r="E76" s="4" t="s">
        <v>753</v>
      </c>
      <c r="F76" s="205" t="s">
        <v>5</v>
      </c>
      <c r="G76" s="205" t="str">
        <f t="shared" si="10"/>
        <v/>
      </c>
      <c r="H76" s="6" t="s">
        <v>5</v>
      </c>
      <c r="I76" s="227" t="str">
        <f t="shared" si="8"/>
        <v/>
      </c>
      <c r="M76" s="7"/>
    </row>
    <row r="77" spans="1:13" x14ac:dyDescent="0.25">
      <c r="A77" s="1" t="s">
        <v>799</v>
      </c>
      <c r="B77" s="227">
        <f>ROUND(N('Prior Year'!BM85), 0)</f>
        <v>0</v>
      </c>
      <c r="C77" s="227">
        <f>data!BM87</f>
        <v>0</v>
      </c>
      <c r="D77" s="227" t="s">
        <v>753</v>
      </c>
      <c r="E77" s="4" t="s">
        <v>753</v>
      </c>
      <c r="F77" s="205" t="s">
        <v>5</v>
      </c>
      <c r="G77" s="205" t="str">
        <f t="shared" si="10"/>
        <v/>
      </c>
      <c r="H77" s="6" t="s">
        <v>5</v>
      </c>
      <c r="I77" s="227" t="str">
        <f t="shared" si="8"/>
        <v/>
      </c>
      <c r="M77" s="7"/>
    </row>
    <row r="78" spans="1:13" x14ac:dyDescent="0.25">
      <c r="A78" s="1" t="s">
        <v>800</v>
      </c>
      <c r="B78" s="227">
        <f>ROUND(N('Prior Year'!BN85), 0)</f>
        <v>49327988</v>
      </c>
      <c r="C78" s="227">
        <f>data!BN87</f>
        <v>48830398.68</v>
      </c>
      <c r="D78" s="227" t="s">
        <v>753</v>
      </c>
      <c r="E78" s="4" t="s">
        <v>753</v>
      </c>
      <c r="F78" s="205" t="s">
        <v>5</v>
      </c>
      <c r="G78" s="205" t="str">
        <f t="shared" si="10"/>
        <v/>
      </c>
      <c r="H78" s="6" t="s">
        <v>5</v>
      </c>
      <c r="I78" s="227" t="str">
        <f t="shared" si="8"/>
        <v/>
      </c>
      <c r="M78" s="7"/>
    </row>
    <row r="79" spans="1:13" x14ac:dyDescent="0.25">
      <c r="A79" s="1" t="s">
        <v>801</v>
      </c>
      <c r="B79" s="227">
        <f>ROUND(N('Prior Year'!BO85), 0)</f>
        <v>291642</v>
      </c>
      <c r="C79" s="227">
        <f>data!BO87</f>
        <v>310736.66000000003</v>
      </c>
      <c r="D79" s="227" t="s">
        <v>753</v>
      </c>
      <c r="E79" s="4" t="s">
        <v>753</v>
      </c>
      <c r="F79" s="205" t="s">
        <v>5</v>
      </c>
      <c r="G79" s="205" t="str">
        <f t="shared" si="10"/>
        <v/>
      </c>
      <c r="H79" s="6" t="s">
        <v>5</v>
      </c>
      <c r="I79" s="227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802</v>
      </c>
      <c r="B80" s="227">
        <f>ROUND(N('Prior Year'!BP85), 0)</f>
        <v>0</v>
      </c>
      <c r="C80" s="227">
        <f>data!BP87</f>
        <v>0</v>
      </c>
      <c r="D80" s="227" t="s">
        <v>753</v>
      </c>
      <c r="E80" s="4" t="s">
        <v>753</v>
      </c>
      <c r="F80" s="205" t="s">
        <v>5</v>
      </c>
      <c r="G80" s="205" t="str">
        <f t="shared" si="10"/>
        <v/>
      </c>
      <c r="H80" s="6" t="s">
        <v>5</v>
      </c>
      <c r="I80" s="227" t="str">
        <f t="shared" si="11"/>
        <v/>
      </c>
      <c r="M80" s="7"/>
    </row>
    <row r="81" spans="1:13" x14ac:dyDescent="0.25">
      <c r="A81" s="1" t="s">
        <v>803</v>
      </c>
      <c r="B81" s="227">
        <f>ROUND(N('Prior Year'!BQ85), 0)</f>
        <v>0</v>
      </c>
      <c r="C81" s="227">
        <f>data!BQ87</f>
        <v>0</v>
      </c>
      <c r="D81" s="227" t="s">
        <v>753</v>
      </c>
      <c r="E81" s="4" t="s">
        <v>753</v>
      </c>
      <c r="F81" s="205" t="s">
        <v>5</v>
      </c>
      <c r="G81" s="205" t="str">
        <f t="shared" si="10"/>
        <v/>
      </c>
      <c r="H81" s="6" t="s">
        <v>5</v>
      </c>
      <c r="I81" s="227" t="str">
        <f t="shared" si="11"/>
        <v/>
      </c>
      <c r="M81" s="7"/>
    </row>
    <row r="82" spans="1:13" x14ac:dyDescent="0.25">
      <c r="A82" s="1" t="s">
        <v>804</v>
      </c>
      <c r="B82" s="227">
        <f>ROUND(N('Prior Year'!BR85), 0)</f>
        <v>0</v>
      </c>
      <c r="C82" s="227">
        <f>data!BR87</f>
        <v>0</v>
      </c>
      <c r="D82" s="227" t="s">
        <v>753</v>
      </c>
      <c r="E82" s="4" t="s">
        <v>753</v>
      </c>
      <c r="F82" s="205" t="s">
        <v>5</v>
      </c>
      <c r="G82" s="205" t="str">
        <f t="shared" si="10"/>
        <v/>
      </c>
      <c r="H82" s="6" t="s">
        <v>5</v>
      </c>
      <c r="I82" s="227" t="str">
        <f t="shared" si="11"/>
        <v/>
      </c>
      <c r="M82" s="7"/>
    </row>
    <row r="83" spans="1:13" x14ac:dyDescent="0.25">
      <c r="A83" s="1" t="s">
        <v>805</v>
      </c>
      <c r="B83" s="227">
        <f>ROUND(N('Prior Year'!BS85), 0)</f>
        <v>787468</v>
      </c>
      <c r="C83" s="227">
        <f>data!BS87</f>
        <v>859898.10000000009</v>
      </c>
      <c r="D83" s="227" t="s">
        <v>753</v>
      </c>
      <c r="E83" s="4" t="s">
        <v>753</v>
      </c>
      <c r="F83" s="205" t="s">
        <v>5</v>
      </c>
      <c r="G83" s="205" t="str">
        <f t="shared" si="10"/>
        <v/>
      </c>
      <c r="H83" s="6" t="s">
        <v>5</v>
      </c>
      <c r="I83" s="227" t="str">
        <f t="shared" si="11"/>
        <v/>
      </c>
      <c r="M83" s="7"/>
    </row>
    <row r="84" spans="1:13" x14ac:dyDescent="0.25">
      <c r="A84" s="1" t="s">
        <v>806</v>
      </c>
      <c r="B84" s="227">
        <f>ROUND(N('Prior Year'!BT85), 0)</f>
        <v>575883</v>
      </c>
      <c r="C84" s="227">
        <f>data!BT87</f>
        <v>517565.71</v>
      </c>
      <c r="D84" s="227" t="s">
        <v>753</v>
      </c>
      <c r="E84" s="4" t="s">
        <v>753</v>
      </c>
      <c r="F84" s="205" t="s">
        <v>5</v>
      </c>
      <c r="G84" s="205" t="str">
        <f t="shared" si="10"/>
        <v/>
      </c>
      <c r="H84" s="6" t="s">
        <v>5</v>
      </c>
      <c r="I84" s="227" t="str">
        <f t="shared" si="11"/>
        <v/>
      </c>
      <c r="M84" s="7"/>
    </row>
    <row r="85" spans="1:13" x14ac:dyDescent="0.25">
      <c r="A85" s="1" t="s">
        <v>807</v>
      </c>
      <c r="B85" s="227">
        <f>ROUND(N('Prior Year'!BU85), 0)</f>
        <v>137589</v>
      </c>
      <c r="C85" s="227">
        <f>data!BU87</f>
        <v>157091.49</v>
      </c>
      <c r="D85" s="227" t="s">
        <v>753</v>
      </c>
      <c r="E85" s="4" t="s">
        <v>753</v>
      </c>
      <c r="F85" s="205" t="s">
        <v>5</v>
      </c>
      <c r="G85" s="205" t="str">
        <f t="shared" si="10"/>
        <v/>
      </c>
      <c r="H85" s="6" t="s">
        <v>5</v>
      </c>
      <c r="I85" s="227" t="str">
        <f t="shared" si="11"/>
        <v/>
      </c>
      <c r="M85" s="7"/>
    </row>
    <row r="86" spans="1:13" x14ac:dyDescent="0.25">
      <c r="A86" s="1" t="s">
        <v>808</v>
      </c>
      <c r="B86" s="227">
        <f>ROUND(N('Prior Year'!BV85), 0)</f>
        <v>115279</v>
      </c>
      <c r="C86" s="227">
        <f>data!BV87</f>
        <v>74110.240000000005</v>
      </c>
      <c r="D86" s="227" t="s">
        <v>753</v>
      </c>
      <c r="E86" s="4" t="s">
        <v>753</v>
      </c>
      <c r="F86" s="205" t="s">
        <v>5</v>
      </c>
      <c r="G86" s="205" t="str">
        <f t="shared" si="10"/>
        <v/>
      </c>
      <c r="H86" s="6" t="s">
        <v>5</v>
      </c>
      <c r="I86" s="227" t="str">
        <f t="shared" si="11"/>
        <v/>
      </c>
      <c r="M86" s="7"/>
    </row>
    <row r="87" spans="1:13" x14ac:dyDescent="0.25">
      <c r="A87" s="1" t="s">
        <v>809</v>
      </c>
      <c r="B87" s="227">
        <f>ROUND(N('Prior Year'!BW85), 0)</f>
        <v>671154</v>
      </c>
      <c r="C87" s="227">
        <f>data!BW87</f>
        <v>669071.57000000007</v>
      </c>
      <c r="D87" s="227" t="s">
        <v>753</v>
      </c>
      <c r="E87" s="4" t="s">
        <v>753</v>
      </c>
      <c r="F87" s="205" t="s">
        <v>5</v>
      </c>
      <c r="G87" s="205" t="str">
        <f t="shared" si="10"/>
        <v/>
      </c>
      <c r="H87" s="6" t="s">
        <v>5</v>
      </c>
      <c r="I87" s="227" t="str">
        <f t="shared" si="11"/>
        <v/>
      </c>
      <c r="M87" s="7"/>
    </row>
    <row r="88" spans="1:13" x14ac:dyDescent="0.25">
      <c r="A88" s="1" t="s">
        <v>810</v>
      </c>
      <c r="B88" s="227">
        <f>ROUND(N('Prior Year'!BX85), 0)</f>
        <v>-1203821</v>
      </c>
      <c r="C88" s="227">
        <f>data!BX87</f>
        <v>-244.98</v>
      </c>
      <c r="D88" s="227" t="s">
        <v>753</v>
      </c>
      <c r="E88" s="4" t="s">
        <v>753</v>
      </c>
      <c r="F88" s="205" t="s">
        <v>5</v>
      </c>
      <c r="G88" s="205" t="str">
        <f t="shared" si="10"/>
        <v/>
      </c>
      <c r="H88" s="6" t="s">
        <v>5</v>
      </c>
      <c r="I88" s="227" t="str">
        <f t="shared" si="11"/>
        <v/>
      </c>
      <c r="M88" s="7"/>
    </row>
    <row r="89" spans="1:13" x14ac:dyDescent="0.25">
      <c r="A89" s="1" t="s">
        <v>811</v>
      </c>
      <c r="B89" s="227">
        <f>ROUND(N('Prior Year'!BY85), 0)</f>
        <v>3703615</v>
      </c>
      <c r="C89" s="227">
        <f>data!BY87</f>
        <v>3929484.2099999995</v>
      </c>
      <c r="D89" s="227" t="s">
        <v>753</v>
      </c>
      <c r="E89" s="4" t="s">
        <v>753</v>
      </c>
      <c r="F89" s="205" t="s">
        <v>5</v>
      </c>
      <c r="G89" s="205" t="str">
        <f t="shared" si="10"/>
        <v/>
      </c>
      <c r="H89" s="6" t="s">
        <v>5</v>
      </c>
      <c r="I89" s="227" t="str">
        <f t="shared" si="11"/>
        <v/>
      </c>
      <c r="M89" s="7"/>
    </row>
    <row r="90" spans="1:13" x14ac:dyDescent="0.25">
      <c r="A90" s="1" t="s">
        <v>812</v>
      </c>
      <c r="B90" s="227">
        <f>ROUND(N('Prior Year'!BZ85), 0)</f>
        <v>294735</v>
      </c>
      <c r="C90" s="227">
        <f>data!BZ87</f>
        <v>332141.61</v>
      </c>
      <c r="D90" s="227" t="s">
        <v>753</v>
      </c>
      <c r="E90" s="4" t="s">
        <v>753</v>
      </c>
      <c r="F90" s="205" t="s">
        <v>5</v>
      </c>
      <c r="G90" s="205" t="str">
        <f t="shared" si="10"/>
        <v/>
      </c>
      <c r="H90" s="6" t="s">
        <v>5</v>
      </c>
      <c r="I90" s="227" t="str">
        <f t="shared" si="11"/>
        <v/>
      </c>
      <c r="M90" s="7"/>
    </row>
    <row r="91" spans="1:13" x14ac:dyDescent="0.25">
      <c r="A91" s="1" t="s">
        <v>813</v>
      </c>
      <c r="B91" s="227">
        <f>ROUND(N('Prior Year'!CA85), 0)</f>
        <v>820896</v>
      </c>
      <c r="C91" s="227">
        <f>data!CA87</f>
        <v>2081400.2700000003</v>
      </c>
      <c r="D91" s="227" t="s">
        <v>753</v>
      </c>
      <c r="E91" s="4" t="s">
        <v>753</v>
      </c>
      <c r="F91" s="205" t="s">
        <v>5</v>
      </c>
      <c r="G91" s="205" t="str">
        <f t="shared" si="10"/>
        <v/>
      </c>
      <c r="H91" s="6" t="s">
        <v>5</v>
      </c>
      <c r="I91" s="227" t="str">
        <f t="shared" si="11"/>
        <v/>
      </c>
      <c r="M91" s="7"/>
    </row>
    <row r="92" spans="1:13" x14ac:dyDescent="0.25">
      <c r="A92" s="1" t="s">
        <v>814</v>
      </c>
      <c r="B92" s="227">
        <f>ROUND(N('Prior Year'!CB85), 0)</f>
        <v>-68230</v>
      </c>
      <c r="C92" s="227">
        <f>data!CB87</f>
        <v>-18020.53</v>
      </c>
      <c r="D92" s="227" t="s">
        <v>753</v>
      </c>
      <c r="E92" s="4" t="s">
        <v>753</v>
      </c>
      <c r="F92" s="205" t="s">
        <v>5</v>
      </c>
      <c r="G92" s="205" t="str">
        <f t="shared" si="10"/>
        <v/>
      </c>
      <c r="H92" s="6" t="s">
        <v>5</v>
      </c>
      <c r="I92" s="227" t="str">
        <f t="shared" si="11"/>
        <v/>
      </c>
      <c r="M92" s="7"/>
    </row>
    <row r="93" spans="1:13" x14ac:dyDescent="0.25">
      <c r="A93" s="1" t="s">
        <v>815</v>
      </c>
      <c r="B93" s="227">
        <f>ROUND(N('Prior Year'!CC85), 0)</f>
        <v>11784606</v>
      </c>
      <c r="C93" s="227">
        <f>data!CC87</f>
        <v>9353899.8100000005</v>
      </c>
      <c r="D93" s="227" t="s">
        <v>753</v>
      </c>
      <c r="E93" s="4" t="s">
        <v>753</v>
      </c>
      <c r="F93" s="205" t="s">
        <v>5</v>
      </c>
      <c r="G93" s="205" t="str">
        <f t="shared" si="10"/>
        <v/>
      </c>
      <c r="H93" s="6" t="s">
        <v>5</v>
      </c>
      <c r="I93" s="227" t="str">
        <f t="shared" si="11"/>
        <v/>
      </c>
      <c r="M93" s="7"/>
    </row>
    <row r="94" spans="1:13" x14ac:dyDescent="0.25">
      <c r="A94" s="1" t="s">
        <v>816</v>
      </c>
      <c r="B94" s="227">
        <f>ROUND(N('Prior Year'!CD85), 0)</f>
        <v>6867954</v>
      </c>
      <c r="C94" s="227">
        <f>data!CD87</f>
        <v>11868296.890000001</v>
      </c>
      <c r="D94" s="227" t="s">
        <v>753</v>
      </c>
      <c r="E94" s="4" t="s">
        <v>753</v>
      </c>
      <c r="F94" s="205" t="s">
        <v>5</v>
      </c>
      <c r="G94" s="205" t="str">
        <f t="shared" si="10"/>
        <v/>
      </c>
      <c r="H94" s="6" t="s">
        <v>5</v>
      </c>
      <c r="I94" s="227" t="str">
        <f t="shared" si="11"/>
        <v/>
      </c>
      <c r="M94" s="7"/>
    </row>
  </sheetData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41"/>
  <sheetViews>
    <sheetView workbookViewId="0"/>
  </sheetViews>
  <sheetFormatPr defaultRowHeight="15" x14ac:dyDescent="0.2"/>
  <sheetData>
    <row r="1" spans="1:4" ht="15.75" x14ac:dyDescent="0.25">
      <c r="A1" s="277" t="s">
        <v>817</v>
      </c>
      <c r="B1" s="276"/>
      <c r="C1" s="276"/>
      <c r="D1" s="276"/>
    </row>
    <row r="2" spans="1:4" ht="15.75" x14ac:dyDescent="0.25">
      <c r="A2" s="276"/>
      <c r="B2" s="276"/>
      <c r="C2" s="276"/>
      <c r="D2" s="276"/>
    </row>
    <row r="3" spans="1:4" ht="15.75" x14ac:dyDescent="0.25">
      <c r="A3" s="279" t="s">
        <v>818</v>
      </c>
      <c r="B3" s="276"/>
      <c r="C3" s="276"/>
      <c r="D3" s="276"/>
    </row>
    <row r="4" spans="1:4" ht="15.75" x14ac:dyDescent="0.25">
      <c r="A4" s="276" t="s">
        <v>819</v>
      </c>
      <c r="B4" s="276"/>
      <c r="C4" s="276"/>
      <c r="D4" s="276"/>
    </row>
    <row r="5" spans="1:4" ht="15.75" x14ac:dyDescent="0.25">
      <c r="A5" s="276" t="s">
        <v>820</v>
      </c>
      <c r="B5" s="276"/>
      <c r="C5" s="276"/>
      <c r="D5" s="276"/>
    </row>
    <row r="6" spans="1:4" ht="15.75" x14ac:dyDescent="0.25">
      <c r="A6" s="276"/>
      <c r="B6" s="276"/>
      <c r="C6" s="276"/>
      <c r="D6" s="276"/>
    </row>
    <row r="7" spans="1:4" ht="15.75" x14ac:dyDescent="0.25">
      <c r="A7" s="276" t="s">
        <v>821</v>
      </c>
      <c r="B7" s="276"/>
      <c r="C7" s="276"/>
      <c r="D7" s="276"/>
    </row>
    <row r="8" spans="1:4" ht="15.75" x14ac:dyDescent="0.25">
      <c r="A8" s="276" t="s">
        <v>822</v>
      </c>
      <c r="B8" s="276"/>
      <c r="C8" s="276"/>
      <c r="D8" s="276"/>
    </row>
    <row r="9" spans="1:4" ht="15.75" x14ac:dyDescent="0.25">
      <c r="A9" s="276"/>
      <c r="B9" s="276"/>
      <c r="C9" s="276"/>
      <c r="D9" s="276"/>
    </row>
    <row r="10" spans="1:4" ht="15.75" x14ac:dyDescent="0.25">
      <c r="A10" s="276"/>
      <c r="B10" s="276"/>
      <c r="C10" s="276"/>
      <c r="D10" s="276"/>
    </row>
    <row r="11" spans="1:4" ht="15.75" x14ac:dyDescent="0.25">
      <c r="A11" s="278" t="s">
        <v>823</v>
      </c>
      <c r="B11" s="276"/>
      <c r="C11" s="276"/>
      <c r="D11" s="276">
        <f>N(data!C382)</f>
        <v>652351.41</v>
      </c>
    </row>
    <row r="12" spans="1:4" ht="15.75" x14ac:dyDescent="0.25">
      <c r="A12" s="278" t="s">
        <v>824</v>
      </c>
      <c r="B12" s="276"/>
      <c r="C12" s="276"/>
      <c r="D12" s="276" t="str">
        <f>IF(OR(N(data!C382) &gt; 1000000, N(data!C382) / (N(data!D362) + N(data!D385)) &gt; 0.01), "Yes", "No")</f>
        <v>No</v>
      </c>
    </row>
    <row r="13" spans="1:4" ht="15.75" x14ac:dyDescent="0.25">
      <c r="A13" s="276"/>
      <c r="B13" s="276"/>
      <c r="C13" s="276"/>
      <c r="D13" s="276"/>
    </row>
    <row r="14" spans="1:4" ht="15.75" x14ac:dyDescent="0.25">
      <c r="A14" s="278" t="s">
        <v>825</v>
      </c>
      <c r="B14" s="276"/>
      <c r="C14" s="276"/>
      <c r="D14" s="278" t="s">
        <v>826</v>
      </c>
    </row>
    <row r="15" spans="1:4" ht="15.75" x14ac:dyDescent="0.25">
      <c r="A15" s="276"/>
      <c r="B15" s="276"/>
      <c r="C15" s="276"/>
      <c r="D15" s="276"/>
    </row>
    <row r="16" spans="1:4" ht="15.75" x14ac:dyDescent="0.25">
      <c r="A16" s="276"/>
      <c r="B16" s="276"/>
      <c r="C16" s="276"/>
      <c r="D16" s="276"/>
    </row>
    <row r="17" spans="1:4" ht="15.75" x14ac:dyDescent="0.25">
      <c r="A17" s="276"/>
      <c r="B17" s="276"/>
      <c r="C17" s="276"/>
      <c r="D17" s="276"/>
    </row>
    <row r="18" spans="1:4" ht="15.75" x14ac:dyDescent="0.25">
      <c r="A18" s="276"/>
      <c r="B18" s="276"/>
      <c r="C18" s="276"/>
      <c r="D18" s="276"/>
    </row>
    <row r="19" spans="1:4" ht="15.75" x14ac:dyDescent="0.25">
      <c r="A19" s="276"/>
      <c r="B19" s="276"/>
      <c r="C19" s="276"/>
      <c r="D19" s="276"/>
    </row>
    <row r="20" spans="1:4" ht="15.75" x14ac:dyDescent="0.25">
      <c r="A20" s="276"/>
      <c r="B20" s="276"/>
      <c r="C20" s="276"/>
      <c r="D20" s="276"/>
    </row>
    <row r="21" spans="1:4" ht="15.75" x14ac:dyDescent="0.25">
      <c r="A21" s="276"/>
      <c r="B21" s="276"/>
      <c r="C21" s="276"/>
      <c r="D21" s="276"/>
    </row>
    <row r="22" spans="1:4" ht="15.75" x14ac:dyDescent="0.25">
      <c r="A22" s="276"/>
      <c r="B22" s="276"/>
      <c r="C22" s="276"/>
      <c r="D22" s="276"/>
    </row>
    <row r="23" spans="1:4" ht="15.75" x14ac:dyDescent="0.25">
      <c r="A23" s="276"/>
      <c r="B23" s="276"/>
      <c r="C23" s="276"/>
      <c r="D23" s="276"/>
    </row>
    <row r="24" spans="1:4" ht="15.75" x14ac:dyDescent="0.25">
      <c r="A24" s="276"/>
      <c r="B24" s="276"/>
      <c r="C24" s="276"/>
      <c r="D24" s="276"/>
    </row>
    <row r="25" spans="1:4" ht="15.75" x14ac:dyDescent="0.25">
      <c r="A25" s="278" t="s">
        <v>827</v>
      </c>
      <c r="B25" s="276"/>
      <c r="C25" s="276"/>
      <c r="D25" s="276">
        <f>N(data!C416)</f>
        <v>1014230.0700000001</v>
      </c>
    </row>
    <row r="26" spans="1:4" ht="15.75" x14ac:dyDescent="0.25">
      <c r="A26" s="278" t="s">
        <v>824</v>
      </c>
      <c r="B26" s="276"/>
      <c r="C26" s="276"/>
      <c r="D26" s="276" t="str">
        <f>IF(OR(N(data!C416)&gt;1000000,N(data!C416)/(N(data!D418))&gt;0.01),"Yes","No")</f>
        <v>Yes</v>
      </c>
    </row>
    <row r="27" spans="1:4" ht="15.75" x14ac:dyDescent="0.25">
      <c r="A27" s="276"/>
      <c r="B27" s="276"/>
      <c r="C27" s="276"/>
      <c r="D27" s="276"/>
    </row>
    <row r="28" spans="1:4" ht="15.75" x14ac:dyDescent="0.25">
      <c r="A28" s="278" t="s">
        <v>825</v>
      </c>
      <c r="B28" s="276"/>
      <c r="C28" s="276"/>
      <c r="D28" s="278" t="s">
        <v>826</v>
      </c>
    </row>
    <row r="29" spans="1:4" ht="15.75" x14ac:dyDescent="0.25">
      <c r="A29" s="276" t="s">
        <v>1366</v>
      </c>
      <c r="B29" s="276"/>
      <c r="C29" s="276"/>
      <c r="D29" s="276">
        <v>89200.69</v>
      </c>
    </row>
    <row r="30" spans="1:4" ht="15.75" x14ac:dyDescent="0.25">
      <c r="A30" s="276" t="s">
        <v>1367</v>
      </c>
      <c r="B30" s="276"/>
      <c r="C30" s="276"/>
      <c r="D30" s="276">
        <v>36226.43</v>
      </c>
    </row>
    <row r="31" spans="1:4" ht="15.75" x14ac:dyDescent="0.25">
      <c r="A31" s="276" t="s">
        <v>1368</v>
      </c>
      <c r="B31" s="276"/>
      <c r="C31" s="276"/>
      <c r="D31" s="276">
        <v>195.5</v>
      </c>
    </row>
    <row r="32" spans="1:4" ht="15.75" x14ac:dyDescent="0.25">
      <c r="A32" s="276" t="s">
        <v>1369</v>
      </c>
      <c r="B32" s="276"/>
      <c r="C32" s="276"/>
      <c r="D32" s="276">
        <v>12728.75</v>
      </c>
    </row>
    <row r="33" spans="1:4" ht="15.75" x14ac:dyDescent="0.25">
      <c r="A33" s="276" t="s">
        <v>1370</v>
      </c>
      <c r="B33" s="276"/>
      <c r="C33" s="276"/>
      <c r="D33" s="276">
        <v>27000</v>
      </c>
    </row>
    <row r="34" spans="1:4" ht="15.75" x14ac:dyDescent="0.25">
      <c r="A34" s="276" t="s">
        <v>1371</v>
      </c>
      <c r="B34" s="276"/>
      <c r="C34" s="276"/>
      <c r="D34" s="276">
        <v>220597.90000000002</v>
      </c>
    </row>
    <row r="35" spans="1:4" ht="15.75" x14ac:dyDescent="0.25">
      <c r="A35" s="276" t="s">
        <v>1372</v>
      </c>
      <c r="B35" s="276"/>
      <c r="C35" s="276"/>
      <c r="D35" s="276">
        <v>15031.78</v>
      </c>
    </row>
    <row r="36" spans="1:4" ht="15.75" x14ac:dyDescent="0.25">
      <c r="A36" s="276" t="s">
        <v>1373</v>
      </c>
      <c r="B36" s="276"/>
      <c r="C36" s="276"/>
      <c r="D36" s="276">
        <v>184985.21</v>
      </c>
    </row>
    <row r="37" spans="1:4" ht="15.75" x14ac:dyDescent="0.25">
      <c r="A37" s="276" t="s">
        <v>1374</v>
      </c>
      <c r="D37" s="276">
        <v>9786.5400000000009</v>
      </c>
    </row>
    <row r="38" spans="1:4" ht="15.75" x14ac:dyDescent="0.25">
      <c r="A38" s="276" t="s">
        <v>1375</v>
      </c>
      <c r="D38" s="276">
        <v>10326.39</v>
      </c>
    </row>
    <row r="39" spans="1:4" ht="15.75" x14ac:dyDescent="0.25">
      <c r="A39" s="276" t="s">
        <v>1376</v>
      </c>
      <c r="D39" s="276">
        <v>148798.09</v>
      </c>
    </row>
    <row r="40" spans="1:4" ht="15.75" x14ac:dyDescent="0.25">
      <c r="A40" s="276" t="s">
        <v>1377</v>
      </c>
      <c r="D40" s="276">
        <v>258295.56000000003</v>
      </c>
    </row>
    <row r="41" spans="1:4" ht="15.75" x14ac:dyDescent="0.25">
      <c r="A41" s="276" t="s">
        <v>1378</v>
      </c>
      <c r="D41" s="276">
        <v>1057.23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B661-5CBB-4388-99CC-D2F53EF908FD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828</v>
      </c>
    </row>
    <row r="2" spans="1:7" ht="20.100000000000001" customHeight="1" x14ac:dyDescent="0.25">
      <c r="A2" s="62" t="s">
        <v>829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"&amp;data!C98</f>
        <v>Fiscal Year Ended:  06/30/2024</v>
      </c>
      <c r="C4" s="64"/>
      <c r="D4" s="65"/>
      <c r="E4" s="66"/>
      <c r="F4" s="64" t="str">
        <f>"License Number:  "&amp;"H-"&amp;FIXED(data!C99,0)</f>
        <v>License Number:  H-26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"&amp;data!C100</f>
        <v xml:space="preserve">  PeaceHealth St John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"&amp;data!C104</f>
        <v xml:space="preserve">  98632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830</v>
      </c>
      <c r="C7" s="67"/>
      <c r="D7" s="64" t="str">
        <f>"  "&amp;data!C105</f>
        <v xml:space="preserve">  Cowlitz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831</v>
      </c>
      <c r="C8" s="67"/>
      <c r="D8" s="64" t="str">
        <f>"  "&amp;data!C106</f>
        <v xml:space="preserve">  Kendall Sawa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832</v>
      </c>
      <c r="C9" s="67"/>
      <c r="D9" s="64" t="str">
        <f>"  "&amp;data!C107</f>
        <v xml:space="preserve">  Tracey Fernandez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833</v>
      </c>
      <c r="C10" s="67"/>
      <c r="D10" s="64" t="str">
        <f>"  "&amp;data!C109</f>
        <v xml:space="preserve">  (360) 514-2002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834</v>
      </c>
      <c r="C11" s="67"/>
      <c r="D11" s="64" t="str">
        <f>"  "&amp;data!C110</f>
        <v xml:space="preserve">  (360) 514-6670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835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00000000000001" customHeight="1" x14ac:dyDescent="0.25">
      <c r="A16" s="78" t="str">
        <f>IF(data!C115&gt;0," X","")</f>
        <v/>
      </c>
      <c r="B16" s="67" t="s">
        <v>307</v>
      </c>
      <c r="C16" s="79" t="str">
        <f>IF(data!C119&gt;0," X","")</f>
        <v/>
      </c>
      <c r="D16" s="80" t="s">
        <v>836</v>
      </c>
      <c r="E16" s="228" t="str">
        <f>IF(data!C122&gt;0," X","")</f>
        <v/>
      </c>
      <c r="F16" s="81" t="s">
        <v>332</v>
      </c>
      <c r="G16" s="67"/>
    </row>
    <row r="17" spans="1:7" ht="20.100000000000001" customHeight="1" x14ac:dyDescent="0.25">
      <c r="A17" s="78" t="str">
        <f>IF(data!C116&gt;0," X","")</f>
        <v/>
      </c>
      <c r="B17" s="67" t="s">
        <v>310</v>
      </c>
      <c r="C17" s="79" t="str">
        <f>IF(data!C120&gt;0," X","")</f>
        <v xml:space="preserve"> X</v>
      </c>
      <c r="D17" s="80" t="s">
        <v>412</v>
      </c>
      <c r="E17" s="228" t="str">
        <f>IF(data!C123&gt;0," X","")</f>
        <v/>
      </c>
      <c r="F17" s="81" t="s">
        <v>333</v>
      </c>
      <c r="G17" s="67"/>
    </row>
    <row r="18" spans="1:7" ht="20.100000000000001" customHeight="1" x14ac:dyDescent="0.25">
      <c r="A18" s="63"/>
      <c r="B18" s="67" t="s">
        <v>837</v>
      </c>
      <c r="C18" s="67"/>
      <c r="D18" s="67"/>
      <c r="E18" s="228" t="str">
        <f>IF(data!C124&gt;0," X","")</f>
        <v/>
      </c>
      <c r="F18" s="81" t="s">
        <v>334</v>
      </c>
      <c r="G18" s="67"/>
    </row>
    <row r="19" spans="1:7" ht="20.100000000000001" customHeight="1" x14ac:dyDescent="0.25">
      <c r="A19" s="78" t="str">
        <f>IF(data!C117&gt;0," X","")</f>
        <v/>
      </c>
      <c r="B19" s="80" t="s">
        <v>838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839</v>
      </c>
      <c r="C22" s="64"/>
      <c r="D22" s="64"/>
      <c r="E22" s="64"/>
      <c r="F22" s="78" t="s">
        <v>337</v>
      </c>
      <c r="G22" s="79" t="s">
        <v>242</v>
      </c>
    </row>
    <row r="23" spans="1:7" ht="20.100000000000001" customHeight="1" x14ac:dyDescent="0.25">
      <c r="A23" s="63"/>
      <c r="B23" s="64" t="s">
        <v>840</v>
      </c>
      <c r="C23" s="64"/>
      <c r="D23" s="64"/>
      <c r="E23" s="64"/>
      <c r="F23" s="63">
        <f>data!C129</f>
        <v>7064</v>
      </c>
      <c r="G23" s="67">
        <f>data!D129</f>
        <v>31287</v>
      </c>
    </row>
    <row r="24" spans="1:7" ht="20.100000000000001" customHeight="1" x14ac:dyDescent="0.25">
      <c r="A24" s="63"/>
      <c r="B24" s="64" t="s">
        <v>841</v>
      </c>
      <c r="C24" s="64"/>
      <c r="D24" s="64"/>
      <c r="E24" s="64"/>
      <c r="F24" s="63">
        <f>data!C130</f>
        <v>0</v>
      </c>
      <c r="G24" s="67">
        <f>data!D130</f>
        <v>0</v>
      </c>
    </row>
    <row r="25" spans="1:7" ht="20.100000000000001" customHeight="1" x14ac:dyDescent="0.25">
      <c r="A25" s="63"/>
      <c r="B25" s="64" t="s">
        <v>842</v>
      </c>
      <c r="C25" s="64"/>
      <c r="D25" s="64"/>
      <c r="E25" s="64"/>
      <c r="F25" s="63">
        <f>data!C131</f>
        <v>0</v>
      </c>
      <c r="G25" s="67">
        <f>data!D131</f>
        <v>0</v>
      </c>
    </row>
    <row r="26" spans="1:7" ht="20.100000000000001" customHeight="1" x14ac:dyDescent="0.25">
      <c r="A26" s="63">
        <v>11</v>
      </c>
      <c r="B26" s="64" t="s">
        <v>341</v>
      </c>
      <c r="C26" s="64"/>
      <c r="D26" s="64"/>
      <c r="E26" s="64"/>
      <c r="F26" s="63">
        <f>data!C132</f>
        <v>0</v>
      </c>
      <c r="G26" s="67">
        <f>data!D132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843</v>
      </c>
      <c r="C29" s="67"/>
      <c r="D29" s="79" t="s">
        <v>194</v>
      </c>
      <c r="E29" s="83" t="s">
        <v>843</v>
      </c>
      <c r="F29" s="67"/>
      <c r="G29" s="79" t="s">
        <v>194</v>
      </c>
    </row>
    <row r="30" spans="1:7" ht="20.100000000000001" customHeight="1" x14ac:dyDescent="0.25">
      <c r="A30" s="63"/>
      <c r="B30" s="64" t="s">
        <v>343</v>
      </c>
      <c r="C30" s="67"/>
      <c r="D30" s="67">
        <f>data!C134</f>
        <v>12</v>
      </c>
      <c r="E30" s="64" t="s">
        <v>349</v>
      </c>
      <c r="F30" s="67"/>
      <c r="G30" s="67">
        <f>data!C141</f>
        <v>0</v>
      </c>
    </row>
    <row r="31" spans="1:7" ht="20.100000000000001" customHeight="1" x14ac:dyDescent="0.25">
      <c r="A31" s="63"/>
      <c r="B31" s="83" t="s">
        <v>844</v>
      </c>
      <c r="C31" s="67"/>
      <c r="D31" s="67">
        <f>data!C135</f>
        <v>6</v>
      </c>
      <c r="E31" s="64" t="s">
        <v>350</v>
      </c>
      <c r="F31" s="67"/>
      <c r="G31" s="67">
        <f>data!C142</f>
        <v>0</v>
      </c>
    </row>
    <row r="32" spans="1:7" ht="20.100000000000001" customHeight="1" x14ac:dyDescent="0.25">
      <c r="A32" s="63"/>
      <c r="B32" s="83" t="s">
        <v>845</v>
      </c>
      <c r="C32" s="67"/>
      <c r="D32" s="67">
        <f>data!C136</f>
        <v>108</v>
      </c>
      <c r="E32" s="64" t="s">
        <v>846</v>
      </c>
      <c r="F32" s="67"/>
      <c r="G32" s="67">
        <f>data!C143</f>
        <v>0</v>
      </c>
    </row>
    <row r="33" spans="1:7" ht="20.100000000000001" customHeight="1" x14ac:dyDescent="0.25">
      <c r="A33" s="63"/>
      <c r="B33" s="83" t="s">
        <v>847</v>
      </c>
      <c r="C33" s="67"/>
      <c r="D33" s="67">
        <f>data!C137</f>
        <v>0</v>
      </c>
      <c r="E33" s="64" t="s">
        <v>848</v>
      </c>
      <c r="F33" s="67"/>
      <c r="G33" s="67">
        <f>data!C144</f>
        <v>0</v>
      </c>
    </row>
    <row r="34" spans="1:7" ht="20.100000000000001" customHeight="1" x14ac:dyDescent="0.25">
      <c r="A34" s="63"/>
      <c r="B34" s="83" t="s">
        <v>849</v>
      </c>
      <c r="C34" s="67"/>
      <c r="D34" s="67">
        <f>data!C138</f>
        <v>17</v>
      </c>
      <c r="E34" s="64" t="s">
        <v>352</v>
      </c>
      <c r="F34" s="67"/>
      <c r="G34" s="67">
        <f>data!E145</f>
        <v>163</v>
      </c>
    </row>
    <row r="35" spans="1:7" ht="20.100000000000001" customHeight="1" x14ac:dyDescent="0.25">
      <c r="A35" s="63"/>
      <c r="B35" s="83" t="s">
        <v>850</v>
      </c>
      <c r="C35" s="67"/>
      <c r="D35" s="67">
        <f>data!C139</f>
        <v>0</v>
      </c>
      <c r="E35" s="64" t="s">
        <v>851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data!C140</f>
        <v>20</v>
      </c>
      <c r="E36" s="64" t="s">
        <v>353</v>
      </c>
      <c r="F36" s="67"/>
      <c r="G36" s="67">
        <f>data!C146</f>
        <v>346</v>
      </c>
    </row>
    <row r="37" spans="1:7" ht="20.100000000000001" customHeight="1" x14ac:dyDescent="0.25">
      <c r="A37" s="63"/>
      <c r="E37" s="64" t="s">
        <v>354</v>
      </c>
      <c r="F37" s="67"/>
      <c r="G37" s="67">
        <f>data!C147</f>
        <v>6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852</v>
      </c>
      <c r="C40" s="91" t="s">
        <v>299</v>
      </c>
      <c r="D40" s="72">
        <f>data!C149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B8968-E02F-4463-AF69-63EE83E6D363}">
  <sheetPr codeName="Sheet4">
    <pageSetUpPr fitToPage="1"/>
  </sheetPr>
  <dimension ref="A1:G33"/>
  <sheetViews>
    <sheetView topLeftCell="A19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853</v>
      </c>
      <c r="G1" s="61" t="s">
        <v>854</v>
      </c>
    </row>
    <row r="2" spans="1:7" ht="20.100000000000001" customHeight="1" x14ac:dyDescent="0.25">
      <c r="A2" s="1" t="str">
        <f>"Hospital: "&amp;data!C100</f>
        <v>Hospital: PeaceHealth St John Medical Center</v>
      </c>
      <c r="G2" s="4" t="s">
        <v>855</v>
      </c>
    </row>
    <row r="3" spans="1:7" ht="20.100000000000001" customHeight="1" x14ac:dyDescent="0.25">
      <c r="G3" s="4" t="str">
        <f>"FYE: "&amp;data!C98</f>
        <v>FYE: 06/30/2024</v>
      </c>
    </row>
    <row r="4" spans="1:7" ht="20.100000000000001" customHeight="1" x14ac:dyDescent="0.25">
      <c r="A4" s="121" t="s">
        <v>856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857</v>
      </c>
      <c r="C5" s="74"/>
      <c r="D5" s="74"/>
      <c r="E5" s="125" t="s">
        <v>364</v>
      </c>
      <c r="F5" s="74"/>
      <c r="G5" s="74"/>
    </row>
    <row r="6" spans="1:7" ht="20.100000000000001" customHeight="1" x14ac:dyDescent="0.25">
      <c r="A6" s="126" t="s">
        <v>858</v>
      </c>
      <c r="B6" s="79" t="s">
        <v>337</v>
      </c>
      <c r="C6" s="79" t="s">
        <v>859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358</v>
      </c>
      <c r="B7" s="127">
        <f>data!B156</f>
        <v>4000</v>
      </c>
      <c r="C7" s="127">
        <f>data!B157</f>
        <v>18944</v>
      </c>
      <c r="D7" s="127">
        <f>data!B158</f>
        <v>44083</v>
      </c>
      <c r="E7" s="127">
        <f>data!B159</f>
        <v>276472955</v>
      </c>
      <c r="F7" s="127">
        <f>data!B160</f>
        <v>409287077</v>
      </c>
      <c r="G7" s="127">
        <f>data!B159+data!B160</f>
        <v>685760032</v>
      </c>
    </row>
    <row r="8" spans="1:7" ht="20.100000000000001" customHeight="1" x14ac:dyDescent="0.25">
      <c r="A8" s="63" t="s">
        <v>359</v>
      </c>
      <c r="B8" s="127">
        <f>data!C156</f>
        <v>1698</v>
      </c>
      <c r="C8" s="127">
        <f>data!C157</f>
        <v>7438</v>
      </c>
      <c r="D8" s="127">
        <f>data!C158</f>
        <v>29187</v>
      </c>
      <c r="E8" s="127">
        <f>data!C159</f>
        <v>102688472</v>
      </c>
      <c r="F8" s="127">
        <f>data!C160</f>
        <v>206057601</v>
      </c>
      <c r="G8" s="127">
        <f>data!C159+data!C160</f>
        <v>308746073</v>
      </c>
    </row>
    <row r="9" spans="1:7" ht="20.100000000000001" customHeight="1" x14ac:dyDescent="0.25">
      <c r="A9" s="63" t="s">
        <v>860</v>
      </c>
      <c r="B9" s="127">
        <f>data!D156</f>
        <v>1366</v>
      </c>
      <c r="C9" s="127">
        <f>data!D157</f>
        <v>4905</v>
      </c>
      <c r="D9" s="127">
        <f>data!D158</f>
        <v>34946</v>
      </c>
      <c r="E9" s="127">
        <f>data!D159</f>
        <v>78456317</v>
      </c>
      <c r="F9" s="127">
        <f>data!D160</f>
        <v>280419471</v>
      </c>
      <c r="G9" s="127">
        <f>data!D159+data!D160</f>
        <v>358875788</v>
      </c>
    </row>
    <row r="10" spans="1:7" ht="20.100000000000001" customHeight="1" x14ac:dyDescent="0.25">
      <c r="A10" s="78" t="s">
        <v>230</v>
      </c>
      <c r="B10" s="127">
        <f>data!E156</f>
        <v>7064</v>
      </c>
      <c r="C10" s="127">
        <f>data!E157</f>
        <v>31287</v>
      </c>
      <c r="D10" s="127">
        <f>data!E158</f>
        <v>108216</v>
      </c>
      <c r="E10" s="127">
        <f>data!E159</f>
        <v>457617744</v>
      </c>
      <c r="F10" s="127">
        <f>data!E160</f>
        <v>895764149</v>
      </c>
      <c r="G10" s="127">
        <f>E10+F10</f>
        <v>1353381893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861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857</v>
      </c>
      <c r="C14" s="133"/>
      <c r="D14" s="133"/>
      <c r="E14" s="133" t="s">
        <v>364</v>
      </c>
      <c r="F14" s="133"/>
      <c r="G14" s="133"/>
    </row>
    <row r="15" spans="1:7" ht="20.100000000000001" customHeight="1" x14ac:dyDescent="0.25">
      <c r="A15" s="126" t="s">
        <v>858</v>
      </c>
      <c r="B15" s="79" t="s">
        <v>337</v>
      </c>
      <c r="C15" s="79" t="s">
        <v>859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358</v>
      </c>
      <c r="B16" s="127">
        <f>data!B162</f>
        <v>0</v>
      </c>
      <c r="C16" s="127">
        <f>data!B163</f>
        <v>0</v>
      </c>
      <c r="D16" s="127">
        <f>data!B164</f>
        <v>0</v>
      </c>
      <c r="E16" s="127">
        <f>data!B165</f>
        <v>0</v>
      </c>
      <c r="F16" s="127">
        <f>data!B166</f>
        <v>0</v>
      </c>
      <c r="G16" s="127">
        <f>data!C165+data!C166</f>
        <v>0</v>
      </c>
    </row>
    <row r="17" spans="1:7" ht="20.100000000000001" customHeight="1" x14ac:dyDescent="0.25">
      <c r="A17" s="63" t="s">
        <v>359</v>
      </c>
      <c r="B17" s="127">
        <f>data!C162</f>
        <v>0</v>
      </c>
      <c r="C17" s="127">
        <f>data!C163</f>
        <v>0</v>
      </c>
      <c r="D17" s="127">
        <f>data!C164</f>
        <v>0</v>
      </c>
      <c r="E17" s="127">
        <f>data!C165</f>
        <v>0</v>
      </c>
      <c r="F17" s="127">
        <f>data!C166</f>
        <v>0</v>
      </c>
      <c r="G17" s="127">
        <f>data!C165+data!C166</f>
        <v>0</v>
      </c>
    </row>
    <row r="18" spans="1:7" ht="20.100000000000001" customHeight="1" x14ac:dyDescent="0.25">
      <c r="A18" s="63" t="s">
        <v>860</v>
      </c>
      <c r="B18" s="127">
        <f>data!D162</f>
        <v>0</v>
      </c>
      <c r="C18" s="127">
        <f>data!D163</f>
        <v>0</v>
      </c>
      <c r="D18" s="127">
        <f>data!D164</f>
        <v>0</v>
      </c>
      <c r="E18" s="127">
        <f>data!D165</f>
        <v>0</v>
      </c>
      <c r="F18" s="127">
        <f>data!D166</f>
        <v>0</v>
      </c>
      <c r="G18" s="127">
        <f>data!D165+data!D166</f>
        <v>0</v>
      </c>
    </row>
    <row r="19" spans="1:7" ht="20.100000000000001" customHeight="1" x14ac:dyDescent="0.25">
      <c r="A19" s="78" t="s">
        <v>230</v>
      </c>
      <c r="B19" s="127">
        <f>data!E162</f>
        <v>0</v>
      </c>
      <c r="C19" s="127">
        <f>data!E163</f>
        <v>0</v>
      </c>
      <c r="D19" s="127">
        <f>data!E164</f>
        <v>0</v>
      </c>
      <c r="E19" s="127">
        <f>data!E165</f>
        <v>0</v>
      </c>
      <c r="F19" s="127">
        <f>data!E166</f>
        <v>0</v>
      </c>
      <c r="G19" s="127">
        <f>data!E165+data!E166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862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857</v>
      </c>
      <c r="C23" s="74"/>
      <c r="D23" s="74"/>
      <c r="E23" s="74" t="s">
        <v>364</v>
      </c>
      <c r="F23" s="74"/>
      <c r="G23" s="74"/>
    </row>
    <row r="24" spans="1:7" ht="20.100000000000001" customHeight="1" x14ac:dyDescent="0.25">
      <c r="A24" s="126" t="s">
        <v>858</v>
      </c>
      <c r="B24" s="79" t="s">
        <v>337</v>
      </c>
      <c r="C24" s="79" t="s">
        <v>859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358</v>
      </c>
      <c r="B25" s="127">
        <f>data!B168</f>
        <v>0</v>
      </c>
      <c r="C25" s="127">
        <f>data!B169</f>
        <v>0</v>
      </c>
      <c r="D25" s="127">
        <f>data!B170</f>
        <v>0</v>
      </c>
      <c r="E25" s="127">
        <f>data!B171</f>
        <v>0</v>
      </c>
      <c r="F25" s="127">
        <f>data!B172</f>
        <v>0</v>
      </c>
      <c r="G25" s="127">
        <f>data!B171+data!B172</f>
        <v>0</v>
      </c>
    </row>
    <row r="26" spans="1:7" ht="20.100000000000001" customHeight="1" x14ac:dyDescent="0.25">
      <c r="A26" s="63" t="s">
        <v>359</v>
      </c>
      <c r="B26" s="127">
        <f>data!C168</f>
        <v>0</v>
      </c>
      <c r="C26" s="127">
        <f>data!C169</f>
        <v>0</v>
      </c>
      <c r="D26" s="127">
        <f>data!C170</f>
        <v>0</v>
      </c>
      <c r="E26" s="127">
        <f>data!C171</f>
        <v>0</v>
      </c>
      <c r="F26" s="127">
        <f>data!C172</f>
        <v>0</v>
      </c>
      <c r="G26" s="127">
        <f>data!C171+data!C172</f>
        <v>0</v>
      </c>
    </row>
    <row r="27" spans="1:7" ht="20.100000000000001" customHeight="1" x14ac:dyDescent="0.25">
      <c r="A27" s="63" t="s">
        <v>860</v>
      </c>
      <c r="B27" s="127">
        <f>data!D168</f>
        <v>0</v>
      </c>
      <c r="C27" s="127">
        <f>data!D169</f>
        <v>0</v>
      </c>
      <c r="D27" s="127">
        <f>data!D170</f>
        <v>0</v>
      </c>
      <c r="E27" s="127">
        <f>data!D171</f>
        <v>0</v>
      </c>
      <c r="F27" s="127">
        <f>data!D172</f>
        <v>0</v>
      </c>
      <c r="G27" s="127">
        <f>data!D171+data!D172</f>
        <v>0</v>
      </c>
    </row>
    <row r="28" spans="1:7" ht="20.100000000000001" customHeight="1" x14ac:dyDescent="0.25">
      <c r="A28" s="78" t="s">
        <v>230</v>
      </c>
      <c r="B28" s="127">
        <f>data!E168</f>
        <v>0</v>
      </c>
      <c r="C28" s="127">
        <f>data!E169</f>
        <v>0</v>
      </c>
      <c r="D28" s="127">
        <f>data!E170</f>
        <v>0</v>
      </c>
      <c r="E28" s="127">
        <f>data!E171</f>
        <v>0</v>
      </c>
      <c r="F28" s="127">
        <f>data!E172</f>
        <v>0</v>
      </c>
      <c r="G28" s="127">
        <f>data!E171+data!E172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863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864</v>
      </c>
      <c r="C32" s="139">
        <f>data!B175</f>
        <v>91749142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865</v>
      </c>
      <c r="C33" s="135">
        <f>data!C175</f>
        <v>60268293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495FC-DFC6-4084-B3BE-004F5F8FB5F8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367</v>
      </c>
      <c r="B1" s="62"/>
      <c r="C1" s="61" t="s">
        <v>866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"&amp;data!C100</f>
        <v>Hospital: PeaceHealth St John Medical Center</v>
      </c>
      <c r="B3" s="69"/>
      <c r="C3" s="142" t="str">
        <f>"FYE: "&amp;data!C98</f>
        <v>FYE: 06/30/2024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368</v>
      </c>
      <c r="C5" s="123"/>
    </row>
    <row r="6" spans="1:3" ht="20.100000000000001" customHeight="1" x14ac:dyDescent="0.25">
      <c r="A6" s="143">
        <v>2</v>
      </c>
      <c r="B6" s="64" t="s">
        <v>867</v>
      </c>
      <c r="C6" s="63">
        <f>data!C183</f>
        <v>10270452.039999999</v>
      </c>
    </row>
    <row r="7" spans="1:3" ht="20.100000000000001" customHeight="1" x14ac:dyDescent="0.25">
      <c r="A7" s="144">
        <v>3</v>
      </c>
      <c r="B7" s="83" t="s">
        <v>370</v>
      </c>
      <c r="C7" s="63">
        <f>data!C184</f>
        <v>242107.44</v>
      </c>
    </row>
    <row r="8" spans="1:3" ht="20.100000000000001" customHeight="1" x14ac:dyDescent="0.25">
      <c r="A8" s="144">
        <v>4</v>
      </c>
      <c r="B8" s="64" t="s">
        <v>371</v>
      </c>
      <c r="C8" s="63">
        <f>data!C185</f>
        <v>481409.93</v>
      </c>
    </row>
    <row r="9" spans="1:3" ht="20.100000000000001" customHeight="1" x14ac:dyDescent="0.25">
      <c r="A9" s="144">
        <v>5</v>
      </c>
      <c r="B9" s="64" t="s">
        <v>372</v>
      </c>
      <c r="C9" s="63">
        <f>data!C186</f>
        <v>20532059.030000001</v>
      </c>
    </row>
    <row r="10" spans="1:3" ht="20.100000000000001" customHeight="1" x14ac:dyDescent="0.25">
      <c r="A10" s="144">
        <v>6</v>
      </c>
      <c r="B10" s="64" t="s">
        <v>373</v>
      </c>
      <c r="C10" s="63">
        <f>data!C187</f>
        <v>120552.63</v>
      </c>
    </row>
    <row r="11" spans="1:3" ht="20.100000000000001" customHeight="1" x14ac:dyDescent="0.25">
      <c r="A11" s="144">
        <v>7</v>
      </c>
      <c r="B11" s="64" t="s">
        <v>374</v>
      </c>
      <c r="C11" s="63">
        <f>data!C188</f>
        <v>9112007.8800000008</v>
      </c>
    </row>
    <row r="12" spans="1:3" ht="20.100000000000001" customHeight="1" x14ac:dyDescent="0.25">
      <c r="A12" s="144">
        <v>8</v>
      </c>
      <c r="B12" s="64" t="s">
        <v>375</v>
      </c>
      <c r="C12" s="63">
        <f>data!C189</f>
        <v>1541578.97</v>
      </c>
    </row>
    <row r="13" spans="1:3" ht="20.100000000000001" customHeight="1" x14ac:dyDescent="0.25">
      <c r="A13" s="144">
        <v>9</v>
      </c>
      <c r="B13" s="64" t="s">
        <v>375</v>
      </c>
      <c r="C13" s="63">
        <f>data!C190</f>
        <v>848112.94</v>
      </c>
    </row>
    <row r="14" spans="1:3" ht="20.100000000000001" customHeight="1" x14ac:dyDescent="0.25">
      <c r="A14" s="144">
        <v>10</v>
      </c>
      <c r="B14" s="64" t="s">
        <v>868</v>
      </c>
      <c r="C14" s="63">
        <f>data!D191</f>
        <v>43148280.859999992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376</v>
      </c>
      <c r="C17" s="77"/>
    </row>
    <row r="18" spans="1:3" ht="20.100000000000001" customHeight="1" x14ac:dyDescent="0.25">
      <c r="A18" s="63">
        <v>12</v>
      </c>
      <c r="B18" s="64" t="s">
        <v>869</v>
      </c>
      <c r="C18" s="63">
        <f>data!C193</f>
        <v>995151.83</v>
      </c>
    </row>
    <row r="19" spans="1:3" ht="20.100000000000001" customHeight="1" x14ac:dyDescent="0.25">
      <c r="A19" s="63">
        <v>13</v>
      </c>
      <c r="B19" s="64" t="s">
        <v>870</v>
      </c>
      <c r="C19" s="63">
        <f>data!C194</f>
        <v>1310368.18</v>
      </c>
    </row>
    <row r="20" spans="1:3" ht="20.100000000000001" customHeight="1" x14ac:dyDescent="0.25">
      <c r="A20" s="63">
        <v>14</v>
      </c>
      <c r="B20" s="64" t="s">
        <v>871</v>
      </c>
      <c r="C20" s="63">
        <f>data!D195</f>
        <v>2305520.0099999998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379</v>
      </c>
      <c r="C23" s="123"/>
    </row>
    <row r="24" spans="1:3" ht="20.100000000000001" customHeight="1" x14ac:dyDescent="0.25">
      <c r="A24" s="63">
        <v>16</v>
      </c>
      <c r="B24" s="75" t="s">
        <v>872</v>
      </c>
      <c r="C24" s="148"/>
    </row>
    <row r="25" spans="1:3" ht="20.100000000000001" customHeight="1" x14ac:dyDescent="0.25">
      <c r="A25" s="63">
        <v>17</v>
      </c>
      <c r="B25" s="64" t="s">
        <v>873</v>
      </c>
      <c r="C25" s="63">
        <f>data!C197</f>
        <v>3536030.4</v>
      </c>
    </row>
    <row r="26" spans="1:3" ht="20.100000000000001" customHeight="1" x14ac:dyDescent="0.25">
      <c r="A26" s="63">
        <v>18</v>
      </c>
      <c r="B26" s="64" t="s">
        <v>381</v>
      </c>
      <c r="C26" s="63">
        <f>data!C198</f>
        <v>1135657.32</v>
      </c>
    </row>
    <row r="27" spans="1:3" ht="20.100000000000001" customHeight="1" x14ac:dyDescent="0.25">
      <c r="A27" s="63">
        <v>19</v>
      </c>
      <c r="B27" s="64" t="s">
        <v>874</v>
      </c>
      <c r="C27" s="63">
        <f>data!D199</f>
        <v>4671687.72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875</v>
      </c>
      <c r="C30" s="133"/>
    </row>
    <row r="31" spans="1:3" ht="20.100000000000001" customHeight="1" x14ac:dyDescent="0.25">
      <c r="A31" s="63">
        <v>21</v>
      </c>
      <c r="B31" s="64" t="s">
        <v>383</v>
      </c>
      <c r="C31" s="63">
        <f>data!C201</f>
        <v>398984.33</v>
      </c>
    </row>
    <row r="32" spans="1:3" ht="20.100000000000001" customHeight="1" x14ac:dyDescent="0.25">
      <c r="A32" s="63">
        <v>22</v>
      </c>
      <c r="B32" s="64" t="s">
        <v>876</v>
      </c>
      <c r="C32" s="63">
        <f>data!C202</f>
        <v>12098321.32</v>
      </c>
    </row>
    <row r="33" spans="1:3" ht="20.100000000000001" customHeight="1" x14ac:dyDescent="0.25">
      <c r="A33" s="63">
        <v>23</v>
      </c>
      <c r="B33" s="64" t="s">
        <v>159</v>
      </c>
      <c r="C33" s="63">
        <f>data!C203</f>
        <v>0</v>
      </c>
    </row>
    <row r="34" spans="1:3" ht="20.100000000000001" customHeight="1" x14ac:dyDescent="0.25">
      <c r="A34" s="63">
        <v>24</v>
      </c>
      <c r="B34" s="64" t="s">
        <v>877</v>
      </c>
      <c r="C34" s="63">
        <f>data!D204</f>
        <v>12497305.65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385</v>
      </c>
      <c r="C37" s="123"/>
    </row>
    <row r="38" spans="1:3" ht="20.100000000000001" customHeight="1" x14ac:dyDescent="0.25">
      <c r="A38" s="63">
        <v>26</v>
      </c>
      <c r="B38" s="64" t="s">
        <v>878</v>
      </c>
      <c r="C38" s="63">
        <f>data!C206</f>
        <v>0</v>
      </c>
    </row>
    <row r="39" spans="1:3" ht="20.100000000000001" customHeight="1" x14ac:dyDescent="0.25">
      <c r="A39" s="63">
        <v>27</v>
      </c>
      <c r="B39" s="64" t="s">
        <v>387</v>
      </c>
      <c r="C39" s="63">
        <f>data!C207</f>
        <v>20779.259999999998</v>
      </c>
    </row>
    <row r="40" spans="1:3" ht="20.100000000000001" customHeight="1" x14ac:dyDescent="0.25">
      <c r="A40" s="63">
        <v>28</v>
      </c>
      <c r="B40" s="64" t="s">
        <v>879</v>
      </c>
      <c r="C40" s="63">
        <f>data!D208</f>
        <v>20779.259999999998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D62D-96C0-4F9E-B4F9-F1E3629703E8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388</v>
      </c>
      <c r="B1" s="62"/>
      <c r="C1" s="62"/>
      <c r="D1" s="62"/>
      <c r="E1" s="62"/>
      <c r="F1" s="61" t="s">
        <v>880</v>
      </c>
    </row>
    <row r="3" spans="1:6" ht="20.100000000000001" customHeight="1" x14ac:dyDescent="0.25">
      <c r="A3" s="120" t="str">
        <f>"Hospital: "&amp;data!C100</f>
        <v>Hospital: PeaceHealth St John Medical Center</v>
      </c>
      <c r="F3" s="142" t="str">
        <f>"FYE: "&amp;data!C98</f>
        <v>FYE: 06/30/2024</v>
      </c>
    </row>
    <row r="4" spans="1:6" ht="20.100000000000001" customHeight="1" x14ac:dyDescent="0.25">
      <c r="A4" s="148" t="s">
        <v>389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881</v>
      </c>
      <c r="D5" s="151"/>
      <c r="E5" s="151"/>
      <c r="F5" s="151" t="s">
        <v>882</v>
      </c>
    </row>
    <row r="6" spans="1:6" ht="20.100000000000001" customHeight="1" x14ac:dyDescent="0.25">
      <c r="A6" s="152"/>
      <c r="B6" s="70"/>
      <c r="C6" s="153" t="s">
        <v>883</v>
      </c>
      <c r="D6" s="153" t="s">
        <v>391</v>
      </c>
      <c r="E6" s="153" t="s">
        <v>884</v>
      </c>
      <c r="F6" s="153" t="s">
        <v>883</v>
      </c>
    </row>
    <row r="7" spans="1:6" ht="20.100000000000001" customHeight="1" x14ac:dyDescent="0.25">
      <c r="A7" s="63">
        <v>1</v>
      </c>
      <c r="B7" s="67" t="s">
        <v>394</v>
      </c>
      <c r="C7" s="67">
        <f>data!B213</f>
        <v>3428725.4700000007</v>
      </c>
      <c r="D7" s="67">
        <f>data!C213</f>
        <v>0</v>
      </c>
      <c r="E7" s="67">
        <f>data!D213</f>
        <v>0</v>
      </c>
      <c r="F7" s="67">
        <f>data!E213</f>
        <v>3428725.4700000007</v>
      </c>
    </row>
    <row r="8" spans="1:6" ht="20.100000000000001" customHeight="1" x14ac:dyDescent="0.25">
      <c r="A8" s="63">
        <v>2</v>
      </c>
      <c r="B8" s="67" t="s">
        <v>395</v>
      </c>
      <c r="C8" s="67">
        <f>data!B214</f>
        <v>2724759.5700000003</v>
      </c>
      <c r="D8" s="67">
        <f>data!C214</f>
        <v>166127.73000000001</v>
      </c>
      <c r="E8" s="67">
        <f>data!D214</f>
        <v>0</v>
      </c>
      <c r="F8" s="67">
        <f>data!E214</f>
        <v>2890887.3000000003</v>
      </c>
    </row>
    <row r="9" spans="1:6" ht="20.100000000000001" customHeight="1" x14ac:dyDescent="0.25">
      <c r="A9" s="63">
        <v>3</v>
      </c>
      <c r="B9" s="67" t="s">
        <v>396</v>
      </c>
      <c r="C9" s="67">
        <f>data!B215</f>
        <v>171861814.09999996</v>
      </c>
      <c r="D9" s="67">
        <f>data!C215</f>
        <v>6142365.5199999996</v>
      </c>
      <c r="E9" s="67">
        <f>data!D215</f>
        <v>0</v>
      </c>
      <c r="F9" s="67">
        <f>data!E215</f>
        <v>178004179.61999997</v>
      </c>
    </row>
    <row r="10" spans="1:6" ht="20.100000000000001" customHeight="1" x14ac:dyDescent="0.25">
      <c r="A10" s="63">
        <v>4</v>
      </c>
      <c r="B10" s="67" t="s">
        <v>885</v>
      </c>
      <c r="C10" s="67">
        <f>data!B216</f>
        <v>0</v>
      </c>
      <c r="D10" s="67">
        <f>data!C216</f>
        <v>0</v>
      </c>
      <c r="E10" s="67">
        <f>data!D216</f>
        <v>0</v>
      </c>
      <c r="F10" s="67">
        <f>data!E216</f>
        <v>0</v>
      </c>
    </row>
    <row r="11" spans="1:6" ht="20.100000000000001" customHeight="1" x14ac:dyDescent="0.25">
      <c r="A11" s="63">
        <v>5</v>
      </c>
      <c r="B11" s="67" t="s">
        <v>886</v>
      </c>
      <c r="C11" s="67">
        <f>data!B217</f>
        <v>36130611.750000007</v>
      </c>
      <c r="D11" s="67">
        <f>data!C217</f>
        <v>3247235.27</v>
      </c>
      <c r="E11" s="67">
        <f>data!D217</f>
        <v>0</v>
      </c>
      <c r="F11" s="67">
        <f>data!E217</f>
        <v>39377847.020000011</v>
      </c>
    </row>
    <row r="12" spans="1:6" ht="20.100000000000001" customHeight="1" x14ac:dyDescent="0.25">
      <c r="A12" s="63">
        <v>6</v>
      </c>
      <c r="B12" s="67" t="s">
        <v>887</v>
      </c>
      <c r="C12" s="67">
        <f>data!B218</f>
        <v>75253883.5</v>
      </c>
      <c r="D12" s="67">
        <f>data!C218</f>
        <v>1391434.62</v>
      </c>
      <c r="E12" s="67">
        <f>data!D218</f>
        <v>513340</v>
      </c>
      <c r="F12" s="67">
        <f>data!E218</f>
        <v>76131978.120000005</v>
      </c>
    </row>
    <row r="13" spans="1:6" ht="20.100000000000001" customHeight="1" x14ac:dyDescent="0.25">
      <c r="A13" s="63">
        <v>7</v>
      </c>
      <c r="B13" s="67" t="s">
        <v>888</v>
      </c>
      <c r="C13" s="67">
        <f>data!B219</f>
        <v>0</v>
      </c>
      <c r="D13" s="67">
        <f>data!C219</f>
        <v>0</v>
      </c>
      <c r="E13" s="67">
        <f>data!D219</f>
        <v>0</v>
      </c>
      <c r="F13" s="67">
        <f>data!E219</f>
        <v>0</v>
      </c>
    </row>
    <row r="14" spans="1:6" ht="20.100000000000001" customHeight="1" x14ac:dyDescent="0.25">
      <c r="A14" s="63">
        <v>8</v>
      </c>
      <c r="B14" s="67" t="s">
        <v>401</v>
      </c>
      <c r="C14" s="67">
        <f>data!B220</f>
        <v>2028762.51</v>
      </c>
      <c r="D14" s="67">
        <f>data!C220</f>
        <v>52202.17</v>
      </c>
      <c r="E14" s="67">
        <f>data!D220</f>
        <v>0</v>
      </c>
      <c r="F14" s="67">
        <f>data!E220</f>
        <v>2080964.68</v>
      </c>
    </row>
    <row r="15" spans="1:6" ht="20.100000000000001" customHeight="1" x14ac:dyDescent="0.25">
      <c r="A15" s="63">
        <v>9</v>
      </c>
      <c r="B15" s="67" t="s">
        <v>889</v>
      </c>
      <c r="C15" s="67">
        <f>data!B221</f>
        <v>20007644.119999997</v>
      </c>
      <c r="D15" s="67">
        <f>data!C221</f>
        <v>10136066</v>
      </c>
      <c r="E15" s="67">
        <f>data!D221</f>
        <v>0</v>
      </c>
      <c r="F15" s="67">
        <f>data!E221</f>
        <v>30143710.119999997</v>
      </c>
    </row>
    <row r="16" spans="1:6" ht="20.100000000000001" customHeight="1" x14ac:dyDescent="0.25">
      <c r="A16" s="63">
        <v>10</v>
      </c>
      <c r="B16" s="67" t="s">
        <v>615</v>
      </c>
      <c r="C16" s="67">
        <f>data!B222</f>
        <v>311436201.01999998</v>
      </c>
      <c r="D16" s="67">
        <f>data!C222</f>
        <v>21135431.310000002</v>
      </c>
      <c r="E16" s="67">
        <f>data!D222</f>
        <v>513340</v>
      </c>
      <c r="F16" s="67">
        <f>data!E222</f>
        <v>332058292.32999998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403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881</v>
      </c>
      <c r="D21" s="4" t="s">
        <v>230</v>
      </c>
      <c r="E21" s="153"/>
      <c r="F21" s="153" t="s">
        <v>882</v>
      </c>
    </row>
    <row r="22" spans="1:6" ht="20.100000000000001" customHeight="1" x14ac:dyDescent="0.25">
      <c r="A22" s="154"/>
      <c r="B22" s="146"/>
      <c r="C22" s="153" t="s">
        <v>883</v>
      </c>
      <c r="D22" s="153" t="s">
        <v>890</v>
      </c>
      <c r="E22" s="153" t="s">
        <v>884</v>
      </c>
      <c r="F22" s="153" t="s">
        <v>883</v>
      </c>
    </row>
    <row r="23" spans="1:6" ht="20.100000000000001" customHeight="1" x14ac:dyDescent="0.25">
      <c r="A23" s="63">
        <v>11</v>
      </c>
      <c r="B23" s="155" t="s">
        <v>394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395</v>
      </c>
      <c r="C24" s="67">
        <f>data!B227</f>
        <v>2372669.6100000003</v>
      </c>
      <c r="D24" s="67">
        <f>data!C227</f>
        <v>51647.34</v>
      </c>
      <c r="E24" s="67">
        <f>data!D227</f>
        <v>0</v>
      </c>
      <c r="F24" s="67">
        <f>data!E227</f>
        <v>2424316.9500000002</v>
      </c>
    </row>
    <row r="25" spans="1:6" ht="20.100000000000001" customHeight="1" x14ac:dyDescent="0.25">
      <c r="A25" s="63">
        <v>13</v>
      </c>
      <c r="B25" s="67" t="s">
        <v>396</v>
      </c>
      <c r="C25" s="67">
        <f>data!B228</f>
        <v>129023723.67999998</v>
      </c>
      <c r="D25" s="67">
        <f>data!C228</f>
        <v>4899840.0999999996</v>
      </c>
      <c r="E25" s="67">
        <f>data!D228</f>
        <v>0</v>
      </c>
      <c r="F25" s="67">
        <f>data!E228</f>
        <v>133923563.77999997</v>
      </c>
    </row>
    <row r="26" spans="1:6" ht="20.100000000000001" customHeight="1" x14ac:dyDescent="0.25">
      <c r="A26" s="63">
        <v>14</v>
      </c>
      <c r="B26" s="67" t="s">
        <v>885</v>
      </c>
      <c r="C26" s="67">
        <f>data!B229</f>
        <v>0</v>
      </c>
      <c r="D26" s="67">
        <f>data!C229</f>
        <v>0</v>
      </c>
      <c r="E26" s="67">
        <f>data!D229</f>
        <v>0</v>
      </c>
      <c r="F26" s="67">
        <f>data!E229</f>
        <v>0</v>
      </c>
    </row>
    <row r="27" spans="1:6" ht="20.100000000000001" customHeight="1" x14ac:dyDescent="0.25">
      <c r="A27" s="63">
        <v>15</v>
      </c>
      <c r="B27" s="67" t="s">
        <v>886</v>
      </c>
      <c r="C27" s="67">
        <f>data!B230</f>
        <v>16606660.100000015</v>
      </c>
      <c r="D27" s="67">
        <f>data!C230</f>
        <v>1991328.1600000001</v>
      </c>
      <c r="E27" s="67">
        <f>data!D230</f>
        <v>0</v>
      </c>
      <c r="F27" s="67">
        <f>data!E230</f>
        <v>18597988.260000013</v>
      </c>
    </row>
    <row r="28" spans="1:6" ht="20.100000000000001" customHeight="1" x14ac:dyDescent="0.25">
      <c r="A28" s="63">
        <v>16</v>
      </c>
      <c r="B28" s="67" t="s">
        <v>887</v>
      </c>
      <c r="C28" s="67">
        <f>data!B231</f>
        <v>60778335.190000281</v>
      </c>
      <c r="D28" s="67">
        <f>data!C231</f>
        <v>3729593.94</v>
      </c>
      <c r="E28" s="67">
        <f>data!D231</f>
        <v>513182.59</v>
      </c>
      <c r="F28" s="67">
        <f>data!E231</f>
        <v>63994746.540000275</v>
      </c>
    </row>
    <row r="29" spans="1:6" ht="20.100000000000001" customHeight="1" x14ac:dyDescent="0.25">
      <c r="A29" s="63">
        <v>17</v>
      </c>
      <c r="B29" s="67" t="s">
        <v>888</v>
      </c>
      <c r="C29" s="67">
        <f>data!B232</f>
        <v>0</v>
      </c>
      <c r="D29" s="67">
        <f>data!C232</f>
        <v>0</v>
      </c>
      <c r="E29" s="67">
        <f>data!D232</f>
        <v>0</v>
      </c>
      <c r="F29" s="67">
        <f>data!E232</f>
        <v>0</v>
      </c>
    </row>
    <row r="30" spans="1:6" ht="20.100000000000001" customHeight="1" x14ac:dyDescent="0.25">
      <c r="A30" s="63">
        <v>18</v>
      </c>
      <c r="B30" s="67" t="s">
        <v>401</v>
      </c>
      <c r="C30" s="67">
        <f>data!B233</f>
        <v>1136280.46</v>
      </c>
      <c r="D30" s="67">
        <f>data!C233</f>
        <v>166012.29999999999</v>
      </c>
      <c r="E30" s="67">
        <f>data!D233</f>
        <v>0</v>
      </c>
      <c r="F30" s="67">
        <f>data!E233</f>
        <v>1302292.76</v>
      </c>
    </row>
    <row r="31" spans="1:6" ht="20.100000000000001" customHeight="1" x14ac:dyDescent="0.25">
      <c r="A31" s="63">
        <v>19</v>
      </c>
      <c r="B31" s="67" t="s">
        <v>889</v>
      </c>
      <c r="C31" s="67">
        <f>data!B234</f>
        <v>0</v>
      </c>
      <c r="D31" s="67">
        <f>data!C234</f>
        <v>0</v>
      </c>
      <c r="E31" s="67">
        <f>data!D234</f>
        <v>0</v>
      </c>
      <c r="F31" s="67">
        <f>data!E234</f>
        <v>0</v>
      </c>
    </row>
    <row r="32" spans="1:6" ht="20.100000000000001" customHeight="1" x14ac:dyDescent="0.25">
      <c r="A32" s="63">
        <v>20</v>
      </c>
      <c r="B32" s="67" t="s">
        <v>615</v>
      </c>
      <c r="C32" s="67">
        <f>data!B235</f>
        <v>209917669.04000029</v>
      </c>
      <c r="D32" s="67">
        <f>data!C235</f>
        <v>10838421.84</v>
      </c>
      <c r="E32" s="67">
        <f>data!D235</f>
        <v>513182.59</v>
      </c>
      <c r="F32" s="67">
        <f>data!E235</f>
        <v>220242908.29000026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E960-B0DD-4FF2-B7E4-31FE60EA6734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891</v>
      </c>
      <c r="B1" s="62"/>
      <c r="C1" s="62"/>
      <c r="D1" s="61" t="s">
        <v>892</v>
      </c>
    </row>
    <row r="2" spans="1:4" ht="20.100000000000001" customHeight="1" x14ac:dyDescent="0.25">
      <c r="A2" s="120" t="str">
        <f>"Hospital: "&amp;data!C100</f>
        <v>Hospital: PeaceHealth St John Medical Center</v>
      </c>
      <c r="B2" s="69"/>
      <c r="C2" s="69"/>
      <c r="D2" s="142" t="str">
        <f>"FYE: "&amp;data!C98</f>
        <v>FYE: 06/30/2024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893</v>
      </c>
      <c r="C4" s="156" t="s">
        <v>894</v>
      </c>
      <c r="D4" s="157"/>
    </row>
    <row r="5" spans="1:4" ht="20.100000000000001" customHeight="1" x14ac:dyDescent="0.25">
      <c r="A5" s="124">
        <v>1</v>
      </c>
      <c r="B5" s="158"/>
      <c r="C5" s="80" t="s">
        <v>405</v>
      </c>
      <c r="D5" s="67">
        <f>data!D239</f>
        <v>7469608.75</v>
      </c>
    </row>
    <row r="6" spans="1:4" ht="20.100000000000001" customHeight="1" x14ac:dyDescent="0.25">
      <c r="A6" s="63">
        <v>2</v>
      </c>
      <c r="B6" s="69"/>
      <c r="C6" s="142" t="s">
        <v>501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358</v>
      </c>
      <c r="D7" s="67">
        <f>data!C241</f>
        <v>544458746.79999995</v>
      </c>
    </row>
    <row r="8" spans="1:4" ht="20.100000000000001" customHeight="1" x14ac:dyDescent="0.25">
      <c r="A8" s="63">
        <v>4</v>
      </c>
      <c r="B8" s="158">
        <v>5820</v>
      </c>
      <c r="C8" s="67" t="s">
        <v>359</v>
      </c>
      <c r="D8" s="67">
        <f>data!C242</f>
        <v>247729443.24000001</v>
      </c>
    </row>
    <row r="9" spans="1:4" ht="20.100000000000001" customHeight="1" x14ac:dyDescent="0.25">
      <c r="A9" s="63">
        <v>5</v>
      </c>
      <c r="B9" s="158">
        <v>5830</v>
      </c>
      <c r="C9" s="67" t="s">
        <v>371</v>
      </c>
      <c r="D9" s="67">
        <f>data!C243</f>
        <v>6324187.8899999997</v>
      </c>
    </row>
    <row r="10" spans="1:4" ht="20.100000000000001" customHeight="1" x14ac:dyDescent="0.25">
      <c r="A10" s="63">
        <v>6</v>
      </c>
      <c r="B10" s="158">
        <v>5840</v>
      </c>
      <c r="C10" s="67" t="s">
        <v>410</v>
      </c>
      <c r="D10" s="67">
        <f>data!C244</f>
        <v>37349788.369999997</v>
      </c>
    </row>
    <row r="11" spans="1:4" ht="20.100000000000001" customHeight="1" x14ac:dyDescent="0.25">
      <c r="A11" s="63">
        <v>7</v>
      </c>
      <c r="B11" s="158">
        <v>5850</v>
      </c>
      <c r="C11" s="67" t="s">
        <v>895</v>
      </c>
      <c r="D11" s="67">
        <f>data!C245</f>
        <v>103511407.98999999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data!C246</f>
        <v>3687047.6</v>
      </c>
    </row>
    <row r="13" spans="1:4" ht="20.100000000000001" customHeight="1" x14ac:dyDescent="0.25">
      <c r="A13" s="63">
        <v>9</v>
      </c>
      <c r="B13" s="67"/>
      <c r="C13" s="67" t="s">
        <v>896</v>
      </c>
      <c r="D13" s="67">
        <f>data!D247</f>
        <v>943060621.88999999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414</v>
      </c>
      <c r="D15" s="153"/>
    </row>
    <row r="16" spans="1:4" ht="20.100000000000001" customHeight="1" x14ac:dyDescent="0.25">
      <c r="A16" s="152">
        <v>12</v>
      </c>
      <c r="B16" s="79"/>
      <c r="C16" s="64" t="s">
        <v>897</v>
      </c>
      <c r="D16" s="63">
        <f>data!C249</f>
        <v>24800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416</v>
      </c>
      <c r="D18" s="67">
        <f>data!C251</f>
        <v>6697494.4199999999</v>
      </c>
    </row>
    <row r="19" spans="1:4" ht="20.100000000000001" customHeight="1" x14ac:dyDescent="0.25">
      <c r="A19" s="161">
        <v>15</v>
      </c>
      <c r="B19" s="158">
        <v>5910</v>
      </c>
      <c r="C19" s="80" t="s">
        <v>898</v>
      </c>
      <c r="D19" s="67">
        <f>data!C252</f>
        <v>25185546.640000001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899</v>
      </c>
      <c r="D22" s="67">
        <f>data!D254</f>
        <v>31883041.060000002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420</v>
      </c>
      <c r="D24" s="67">
        <f>data!C256</f>
        <v>3037829.05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900</v>
      </c>
      <c r="D26" s="67">
        <f>data!C257</f>
        <v>0</v>
      </c>
    </row>
    <row r="27" spans="1:4" ht="20.100000000000001" customHeight="1" x14ac:dyDescent="0.25">
      <c r="A27" s="144">
        <v>23</v>
      </c>
      <c r="B27" s="163" t="s">
        <v>901</v>
      </c>
      <c r="C27" s="79"/>
      <c r="D27" s="67">
        <f>data!D258</f>
        <v>3037829.05</v>
      </c>
    </row>
    <row r="28" spans="1:4" ht="20.100000000000001" customHeight="1" x14ac:dyDescent="0.25">
      <c r="A28" s="72">
        <v>24</v>
      </c>
      <c r="B28" s="138" t="s">
        <v>902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2025-01-23T19:19:29Z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MSIP_Label_e91dc423-65f1-41d9-8923-1f6f695e4d76_Enabled">
    <vt:lpwstr>true</vt:lpwstr>
  </property>
  <property fmtid="{D5CDD505-2E9C-101B-9397-08002B2CF9AE}" pid="11" name="MSIP_Label_e91dc423-65f1-41d9-8923-1f6f695e4d76_SetDate">
    <vt:lpwstr>2023-12-20T20:32:27Z</vt:lpwstr>
  </property>
  <property fmtid="{D5CDD505-2E9C-101B-9397-08002B2CF9AE}" pid="12" name="MSIP_Label_e91dc423-65f1-41d9-8923-1f6f695e4d76_Method">
    <vt:lpwstr>Standard</vt:lpwstr>
  </property>
  <property fmtid="{D5CDD505-2E9C-101B-9397-08002B2CF9AE}" pid="13" name="MSIP_Label_e91dc423-65f1-41d9-8923-1f6f695e4d76_Name">
    <vt:lpwstr>AIP_GenBusinessUse_v2</vt:lpwstr>
  </property>
  <property fmtid="{D5CDD505-2E9C-101B-9397-08002B2CF9AE}" pid="14" name="MSIP_Label_e91dc423-65f1-41d9-8923-1f6f695e4d76_SiteId">
    <vt:lpwstr>0c4d6a21-2cf4-4197-9333-aa5fadb76709</vt:lpwstr>
  </property>
  <property fmtid="{D5CDD505-2E9C-101B-9397-08002B2CF9AE}" pid="15" name="MSIP_Label_e91dc423-65f1-41d9-8923-1f6f695e4d76_ActionId">
    <vt:lpwstr>a915c06c-631e-454b-a33c-429505149262</vt:lpwstr>
  </property>
  <property fmtid="{D5CDD505-2E9C-101B-9397-08002B2CF9AE}" pid="16" name="MSIP_Label_e91dc423-65f1-41d9-8923-1f6f695e4d76_ContentBits">
    <vt:lpwstr>2</vt:lpwstr>
  </property>
</Properties>
</file>