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F4AD1CD8-3FD6-499B-816E-3DB503070006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2" i="24" l="1"/>
  <c r="C394" i="24" l="1"/>
  <c r="C391" i="24"/>
  <c r="C372" i="24" l="1"/>
  <c r="C359" i="24"/>
  <c r="C418" i="24"/>
  <c r="C413" i="24" l="1"/>
  <c r="C406" i="24"/>
  <c r="C404" i="24"/>
  <c r="C402" i="24"/>
  <c r="C389" i="24" s="1"/>
  <c r="C401" i="24"/>
  <c r="C358" i="24" l="1"/>
  <c r="C335" i="24" l="1"/>
  <c r="C322" i="24"/>
  <c r="C226" i="24"/>
  <c r="B226" i="24"/>
  <c r="C213" i="24"/>
  <c r="C216" i="24"/>
  <c r="B216" i="24"/>
  <c r="B213" i="24"/>
  <c r="C298" i="24"/>
  <c r="C290" i="24"/>
  <c r="C289" i="24"/>
  <c r="C287" i="24"/>
  <c r="C286" i="24"/>
  <c r="C284" i="24"/>
  <c r="C283" i="24"/>
  <c r="C271" i="24"/>
  <c r="D158" i="24" l="1"/>
  <c r="D157" i="24"/>
  <c r="D155" i="24"/>
  <c r="D154" i="24"/>
  <c r="BX93" i="24" l="1"/>
  <c r="BW93" i="24"/>
  <c r="BV93" i="24"/>
  <c r="BU93" i="24"/>
  <c r="BT93" i="24"/>
  <c r="BS93" i="24"/>
  <c r="BM93" i="24"/>
  <c r="BL93" i="24"/>
  <c r="BK93" i="24"/>
  <c r="BI93" i="24"/>
  <c r="BH93" i="24"/>
  <c r="BC93" i="24"/>
  <c r="BB93" i="24"/>
  <c r="AW93" i="24"/>
  <c r="AV93" i="24"/>
  <c r="AU93" i="24"/>
  <c r="AT93" i="24"/>
  <c r="AS93" i="24"/>
  <c r="AR93" i="24"/>
  <c r="AQ93" i="24"/>
  <c r="AP93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V93" i="24"/>
  <c r="U93" i="24"/>
  <c r="T93" i="24"/>
  <c r="S93" i="24"/>
  <c r="R93" i="24"/>
  <c r="Q93" i="24"/>
  <c r="P93" i="24"/>
  <c r="O93" i="24"/>
  <c r="N93" i="24"/>
  <c r="M93" i="24"/>
  <c r="L93" i="24"/>
  <c r="K93" i="24"/>
  <c r="J93" i="24"/>
  <c r="I93" i="24"/>
  <c r="H93" i="24"/>
  <c r="G93" i="24"/>
  <c r="F93" i="24"/>
  <c r="E93" i="24"/>
  <c r="D93" i="24"/>
  <c r="CB93" i="24"/>
  <c r="CA93" i="24"/>
  <c r="BZ93" i="24"/>
  <c r="BY93" i="24"/>
  <c r="C93" i="24"/>
  <c r="CC90" i="24" l="1"/>
  <c r="CB90" i="24"/>
  <c r="CA90" i="24"/>
  <c r="BZ90" i="24"/>
  <c r="BY90" i="24"/>
  <c r="BX90" i="24"/>
  <c r="BW90" i="24"/>
  <c r="BV90" i="24"/>
  <c r="BU90" i="24"/>
  <c r="BT90" i="24"/>
  <c r="BS90" i="24"/>
  <c r="BR90" i="24"/>
  <c r="BQ90" i="24"/>
  <c r="BP90" i="24"/>
  <c r="BO90" i="24"/>
  <c r="BN90" i="24"/>
  <c r="BM90" i="24"/>
  <c r="BL90" i="24"/>
  <c r="BK90" i="24"/>
  <c r="BJ90" i="24"/>
  <c r="BI90" i="24"/>
  <c r="BH90" i="24"/>
  <c r="BG90" i="24"/>
  <c r="BF90" i="24"/>
  <c r="BE90" i="24"/>
  <c r="BD90" i="24"/>
  <c r="BC90" i="24"/>
  <c r="BB90" i="24"/>
  <c r="BA90" i="24"/>
  <c r="AZ90" i="24"/>
  <c r="AY90" i="24"/>
  <c r="AX90" i="24"/>
  <c r="AW90" i="24"/>
  <c r="AV90" i="24"/>
  <c r="AU90" i="24"/>
  <c r="AT90" i="24"/>
  <c r="AS90" i="24"/>
  <c r="AR90" i="24"/>
  <c r="AQ90" i="24"/>
  <c r="AP90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V90" i="24"/>
  <c r="U90" i="24"/>
  <c r="T90" i="24"/>
  <c r="S90" i="24"/>
  <c r="R90" i="24"/>
  <c r="Q90" i="24"/>
  <c r="P90" i="24"/>
  <c r="O90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AV88" i="24" l="1"/>
  <c r="AP88" i="24"/>
  <c r="AL88" i="24"/>
  <c r="AJ88" i="24"/>
  <c r="AG88" i="24"/>
  <c r="AE88" i="24"/>
  <c r="AD88" i="24"/>
  <c r="AC88" i="24"/>
  <c r="AB88" i="24"/>
  <c r="AA88" i="24"/>
  <c r="Z88" i="24"/>
  <c r="Y88" i="24"/>
  <c r="X88" i="24"/>
  <c r="W88" i="24"/>
  <c r="V88" i="24"/>
  <c r="U88" i="24"/>
  <c r="T88" i="24"/>
  <c r="R88" i="24"/>
  <c r="Q88" i="24"/>
  <c r="P88" i="24"/>
  <c r="O88" i="24"/>
  <c r="E88" i="24"/>
  <c r="C88" i="24"/>
  <c r="L88" i="24" l="1"/>
  <c r="AU88" i="24"/>
  <c r="AI88" i="24"/>
  <c r="K88" i="24"/>
  <c r="AT88" i="24"/>
  <c r="AH88" i="24"/>
  <c r="J88" i="24"/>
  <c r="AS88" i="24"/>
  <c r="I88" i="24"/>
  <c r="AR88" i="24"/>
  <c r="AF88" i="24"/>
  <c r="H88" i="24"/>
  <c r="AQ88" i="24"/>
  <c r="S88" i="24"/>
  <c r="G88" i="24"/>
  <c r="F88" i="24"/>
  <c r="AO88" i="24"/>
  <c r="AN88" i="24"/>
  <c r="D88" i="24"/>
  <c r="AM88" i="24"/>
  <c r="N88" i="24"/>
  <c r="AK88" i="24"/>
  <c r="M88" i="24"/>
  <c r="AV87" i="24"/>
  <c r="AU87" i="24"/>
  <c r="AT87" i="24"/>
  <c r="AS87" i="24"/>
  <c r="AR87" i="24"/>
  <c r="AQ87" i="24"/>
  <c r="AP87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CC84" i="24" l="1"/>
  <c r="CB84" i="24"/>
  <c r="CA84" i="24"/>
  <c r="BZ84" i="24"/>
  <c r="BY84" i="24"/>
  <c r="BX84" i="24"/>
  <c r="BW84" i="24"/>
  <c r="BV84" i="24"/>
  <c r="BU84" i="24"/>
  <c r="BT84" i="24"/>
  <c r="BS84" i="24"/>
  <c r="BR84" i="24"/>
  <c r="BQ84" i="24"/>
  <c r="BP84" i="24"/>
  <c r="BO84" i="24"/>
  <c r="BN84" i="24"/>
  <c r="BM84" i="24"/>
  <c r="BL84" i="24"/>
  <c r="BK84" i="24"/>
  <c r="BJ84" i="24"/>
  <c r="BI84" i="24"/>
  <c r="BH84" i="24"/>
  <c r="BG84" i="24"/>
  <c r="BF84" i="24"/>
  <c r="BE84" i="24"/>
  <c r="BD84" i="24"/>
  <c r="BC84" i="24"/>
  <c r="BB84" i="24"/>
  <c r="BA84" i="24"/>
  <c r="AZ84" i="24"/>
  <c r="AY84" i="24"/>
  <c r="AX84" i="24"/>
  <c r="AW84" i="24"/>
  <c r="AV84" i="24"/>
  <c r="AU84" i="24"/>
  <c r="AT84" i="24"/>
  <c r="AS84" i="24"/>
  <c r="AR84" i="24"/>
  <c r="AQ84" i="24"/>
  <c r="AP84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CD83" i="24" l="1"/>
  <c r="CC83" i="24"/>
  <c r="CB83" i="24"/>
  <c r="CA83" i="24"/>
  <c r="BZ83" i="24"/>
  <c r="BY83" i="24"/>
  <c r="BX83" i="24"/>
  <c r="BW83" i="24"/>
  <c r="BV83" i="24"/>
  <c r="BU83" i="24"/>
  <c r="BT83" i="24"/>
  <c r="BS83" i="24"/>
  <c r="BR83" i="24"/>
  <c r="BQ83" i="24"/>
  <c r="BP83" i="24"/>
  <c r="BO83" i="24"/>
  <c r="BN83" i="24"/>
  <c r="BM83" i="24"/>
  <c r="BL83" i="24"/>
  <c r="BK83" i="24"/>
  <c r="BJ83" i="24"/>
  <c r="BI83" i="24"/>
  <c r="BH83" i="24"/>
  <c r="BG83" i="24"/>
  <c r="BF83" i="24"/>
  <c r="BE83" i="24"/>
  <c r="BD83" i="24"/>
  <c r="BC83" i="24"/>
  <c r="BB83" i="24"/>
  <c r="BA83" i="24"/>
  <c r="AZ83" i="24"/>
  <c r="AY83" i="24"/>
  <c r="AX83" i="24"/>
  <c r="AW83" i="24"/>
  <c r="AV83" i="24"/>
  <c r="AU83" i="24"/>
  <c r="AT83" i="24"/>
  <c r="AS83" i="24"/>
  <c r="AR83" i="24"/>
  <c r="AQ83" i="24"/>
  <c r="AP83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CD80" i="24"/>
  <c r="CC80" i="24"/>
  <c r="CB80" i="24"/>
  <c r="CA80" i="24"/>
  <c r="BZ80" i="24"/>
  <c r="BY80" i="24"/>
  <c r="BX80" i="24"/>
  <c r="BW80" i="24"/>
  <c r="BV80" i="24"/>
  <c r="BU80" i="24"/>
  <c r="BT80" i="24"/>
  <c r="BS80" i="24"/>
  <c r="BR80" i="24"/>
  <c r="BQ80" i="24"/>
  <c r="BP80" i="24"/>
  <c r="BO80" i="24"/>
  <c r="BN80" i="24"/>
  <c r="BM80" i="24"/>
  <c r="BL80" i="24"/>
  <c r="BK80" i="24"/>
  <c r="BJ80" i="24"/>
  <c r="BI80" i="24"/>
  <c r="BH80" i="24"/>
  <c r="BG80" i="24"/>
  <c r="BF80" i="24"/>
  <c r="BE80" i="24"/>
  <c r="BD80" i="24"/>
  <c r="BC80" i="24"/>
  <c r="BB80" i="24"/>
  <c r="BA80" i="24"/>
  <c r="AZ80" i="24"/>
  <c r="AY80" i="24"/>
  <c r="AX80" i="24"/>
  <c r="AW80" i="24"/>
  <c r="AV80" i="24"/>
  <c r="AU80" i="24"/>
  <c r="AT80" i="24"/>
  <c r="AS80" i="24"/>
  <c r="AR80" i="24"/>
  <c r="AQ80" i="24"/>
  <c r="AP80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CD79" i="24"/>
  <c r="CC79" i="24"/>
  <c r="CB79" i="24"/>
  <c r="CA79" i="24"/>
  <c r="BZ79" i="24"/>
  <c r="BY79" i="24"/>
  <c r="BX79" i="24"/>
  <c r="BW79" i="24"/>
  <c r="BV79" i="24"/>
  <c r="BU79" i="24"/>
  <c r="BT79" i="24"/>
  <c r="BS79" i="24"/>
  <c r="BR79" i="24"/>
  <c r="BQ79" i="24"/>
  <c r="BP79" i="24"/>
  <c r="BO79" i="24"/>
  <c r="BN79" i="24"/>
  <c r="BM79" i="24"/>
  <c r="BL79" i="24"/>
  <c r="BK79" i="24"/>
  <c r="BJ79" i="24"/>
  <c r="BI79" i="24"/>
  <c r="BH79" i="24"/>
  <c r="BG79" i="24"/>
  <c r="BF79" i="24"/>
  <c r="BE79" i="24"/>
  <c r="BD79" i="24"/>
  <c r="BC79" i="24"/>
  <c r="BB79" i="24"/>
  <c r="BA79" i="24"/>
  <c r="AZ79" i="24"/>
  <c r="AY79" i="24"/>
  <c r="AX79" i="24"/>
  <c r="AW79" i="24"/>
  <c r="AV79" i="24"/>
  <c r="AU79" i="24"/>
  <c r="AT79" i="24"/>
  <c r="AS79" i="24"/>
  <c r="AR79" i="24"/>
  <c r="AQ79" i="24"/>
  <c r="AP79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CD77" i="24" l="1"/>
  <c r="CC77" i="24"/>
  <c r="CB77" i="24"/>
  <c r="CA77" i="24"/>
  <c r="BZ77" i="24"/>
  <c r="BY77" i="24"/>
  <c r="BX77" i="24"/>
  <c r="BW77" i="24"/>
  <c r="BV77" i="24"/>
  <c r="BU77" i="24"/>
  <c r="BT77" i="24"/>
  <c r="BS77" i="24"/>
  <c r="BR77" i="24"/>
  <c r="BQ77" i="24"/>
  <c r="BP77" i="24"/>
  <c r="BO77" i="24"/>
  <c r="BN77" i="24"/>
  <c r="BM77" i="24"/>
  <c r="BL77" i="24"/>
  <c r="BK77" i="24"/>
  <c r="BJ77" i="24"/>
  <c r="BI77" i="24"/>
  <c r="BH77" i="24"/>
  <c r="BG77" i="24"/>
  <c r="BF77" i="24"/>
  <c r="BE77" i="24"/>
  <c r="BD77" i="24"/>
  <c r="BC77" i="24"/>
  <c r="BB77" i="24"/>
  <c r="BA77" i="24"/>
  <c r="AZ77" i="24"/>
  <c r="AY77" i="24"/>
  <c r="AX77" i="24"/>
  <c r="AW77" i="24"/>
  <c r="AV77" i="24"/>
  <c r="AU77" i="24"/>
  <c r="AT77" i="24"/>
  <c r="AS77" i="24"/>
  <c r="AR77" i="24"/>
  <c r="AQ77" i="24"/>
  <c r="AP77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CD76" i="24"/>
  <c r="CB76" i="24"/>
  <c r="CA76" i="24"/>
  <c r="BZ76" i="24"/>
  <c r="BY76" i="24"/>
  <c r="BX76" i="24"/>
  <c r="BW76" i="24"/>
  <c r="BV76" i="24"/>
  <c r="BU76" i="24"/>
  <c r="BT76" i="24"/>
  <c r="BS76" i="24"/>
  <c r="BR76" i="24"/>
  <c r="BQ76" i="24"/>
  <c r="BP76" i="24"/>
  <c r="BO76" i="24"/>
  <c r="BN76" i="24"/>
  <c r="BM76" i="24"/>
  <c r="BL76" i="24"/>
  <c r="BK76" i="24"/>
  <c r="BJ76" i="24"/>
  <c r="BI76" i="24"/>
  <c r="BH76" i="24"/>
  <c r="BG76" i="24"/>
  <c r="BF76" i="24"/>
  <c r="BE76" i="24"/>
  <c r="BD76" i="24"/>
  <c r="BC76" i="24"/>
  <c r="BB76" i="24"/>
  <c r="BA76" i="24"/>
  <c r="AZ76" i="24"/>
  <c r="AY76" i="24"/>
  <c r="AX76" i="24"/>
  <c r="AW76" i="24"/>
  <c r="AV76" i="24"/>
  <c r="AU76" i="24"/>
  <c r="AT76" i="24"/>
  <c r="AS76" i="24"/>
  <c r="AR76" i="24"/>
  <c r="AQ76" i="24"/>
  <c r="AP76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CD74" i="24"/>
  <c r="CC74" i="24"/>
  <c r="CB74" i="24"/>
  <c r="CA74" i="24"/>
  <c r="BZ74" i="24"/>
  <c r="BY74" i="24"/>
  <c r="BX74" i="24"/>
  <c r="BW74" i="24"/>
  <c r="BV74" i="24"/>
  <c r="BU74" i="24"/>
  <c r="BT74" i="24"/>
  <c r="BS74" i="24"/>
  <c r="BR74" i="24"/>
  <c r="BQ74" i="24"/>
  <c r="BP74" i="24"/>
  <c r="BO74" i="24"/>
  <c r="BN74" i="24"/>
  <c r="BM74" i="24"/>
  <c r="BL74" i="24"/>
  <c r="BK74" i="24"/>
  <c r="BJ74" i="24"/>
  <c r="BI74" i="24"/>
  <c r="BH74" i="24"/>
  <c r="BG74" i="24"/>
  <c r="BF74" i="24"/>
  <c r="BE74" i="24"/>
  <c r="BD74" i="24"/>
  <c r="BC74" i="24"/>
  <c r="BB74" i="24"/>
  <c r="BA74" i="24"/>
  <c r="AZ74" i="24"/>
  <c r="AY74" i="24"/>
  <c r="AX74" i="24"/>
  <c r="AW74" i="24"/>
  <c r="AV74" i="24"/>
  <c r="AU74" i="24"/>
  <c r="AT74" i="24"/>
  <c r="AS74" i="24"/>
  <c r="AR74" i="24"/>
  <c r="AQ74" i="24"/>
  <c r="AP74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V74" i="24"/>
  <c r="U74" i="24"/>
  <c r="T74" i="24"/>
  <c r="S74" i="24"/>
  <c r="R74" i="24"/>
  <c r="Q74" i="24"/>
  <c r="P74" i="24"/>
  <c r="O74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CD72" i="24"/>
  <c r="CC72" i="24"/>
  <c r="CB72" i="24"/>
  <c r="CA72" i="24"/>
  <c r="BZ72" i="24"/>
  <c r="BY72" i="24"/>
  <c r="BX72" i="24"/>
  <c r="BW72" i="24"/>
  <c r="BV72" i="24"/>
  <c r="BU72" i="24"/>
  <c r="BT72" i="24"/>
  <c r="BS72" i="24"/>
  <c r="BR72" i="24"/>
  <c r="BQ72" i="24"/>
  <c r="BP72" i="24"/>
  <c r="BO72" i="24"/>
  <c r="BN72" i="24"/>
  <c r="BM72" i="24"/>
  <c r="BL72" i="24"/>
  <c r="BK72" i="24"/>
  <c r="BJ72" i="24"/>
  <c r="BI72" i="24"/>
  <c r="BH72" i="24"/>
  <c r="BG72" i="24"/>
  <c r="BF72" i="24"/>
  <c r="BE72" i="24"/>
  <c r="BD72" i="24"/>
  <c r="BC72" i="24"/>
  <c r="BB72" i="24"/>
  <c r="BA72" i="24"/>
  <c r="AZ72" i="24"/>
  <c r="AY72" i="24"/>
  <c r="AX72" i="24"/>
  <c r="AW72" i="24"/>
  <c r="AV72" i="24"/>
  <c r="AU72" i="24"/>
  <c r="AT72" i="24"/>
  <c r="AS72" i="24"/>
  <c r="AR72" i="24"/>
  <c r="AQ72" i="24"/>
  <c r="AP72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V72" i="24"/>
  <c r="U72" i="24"/>
  <c r="T72" i="24"/>
  <c r="S72" i="24"/>
  <c r="R72" i="24"/>
  <c r="Q72" i="24"/>
  <c r="P72" i="24"/>
  <c r="O72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CC68" i="24"/>
  <c r="CB68" i="24"/>
  <c r="CA68" i="24"/>
  <c r="BZ68" i="24"/>
  <c r="BY68" i="24"/>
  <c r="BX68" i="24"/>
  <c r="BW68" i="24"/>
  <c r="BV68" i="24"/>
  <c r="BU68" i="24"/>
  <c r="BT68" i="24"/>
  <c r="BS68" i="24"/>
  <c r="BR68" i="24"/>
  <c r="BQ68" i="24"/>
  <c r="BP68" i="24"/>
  <c r="BO68" i="24"/>
  <c r="BN68" i="24"/>
  <c r="BM68" i="24"/>
  <c r="BL68" i="24"/>
  <c r="BK68" i="24"/>
  <c r="BJ68" i="24"/>
  <c r="BI68" i="24"/>
  <c r="BH68" i="24"/>
  <c r="BG68" i="24"/>
  <c r="BF68" i="24"/>
  <c r="BE68" i="24"/>
  <c r="BD68" i="24"/>
  <c r="BC68" i="24"/>
  <c r="BB68" i="24"/>
  <c r="BA68" i="24"/>
  <c r="AZ68" i="24"/>
  <c r="AY68" i="24"/>
  <c r="AX68" i="24"/>
  <c r="AW68" i="24"/>
  <c r="AV68" i="24"/>
  <c r="AU68" i="24"/>
  <c r="AT68" i="24"/>
  <c r="AS68" i="24"/>
  <c r="AR68" i="24"/>
  <c r="AQ68" i="24"/>
  <c r="AP68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CC66" i="24"/>
  <c r="CB66" i="24"/>
  <c r="CA66" i="24"/>
  <c r="BZ66" i="24"/>
  <c r="BY66" i="24"/>
  <c r="BX66" i="24"/>
  <c r="BW66" i="24"/>
  <c r="BV66" i="24"/>
  <c r="BU66" i="24"/>
  <c r="BT66" i="24"/>
  <c r="BS66" i="24"/>
  <c r="BR66" i="24"/>
  <c r="BQ66" i="24"/>
  <c r="BP66" i="24"/>
  <c r="BO66" i="24"/>
  <c r="BN66" i="24"/>
  <c r="BM66" i="24"/>
  <c r="BL66" i="24"/>
  <c r="BK66" i="24"/>
  <c r="BJ66" i="24"/>
  <c r="BI66" i="24"/>
  <c r="BH66" i="24"/>
  <c r="BG66" i="24"/>
  <c r="BF66" i="24"/>
  <c r="BE66" i="24"/>
  <c r="BD66" i="24"/>
  <c r="BC66" i="24"/>
  <c r="BB66" i="24"/>
  <c r="BA66" i="24"/>
  <c r="AZ66" i="24"/>
  <c r="AY66" i="24"/>
  <c r="AX66" i="24"/>
  <c r="AW66" i="24"/>
  <c r="AV66" i="24"/>
  <c r="AU66" i="24"/>
  <c r="AT66" i="24"/>
  <c r="AS66" i="24"/>
  <c r="AR66" i="24"/>
  <c r="AQ66" i="24"/>
  <c r="AP66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V66" i="24"/>
  <c r="U66" i="24"/>
  <c r="T66" i="24"/>
  <c r="S66" i="24"/>
  <c r="R66" i="24"/>
  <c r="Q66" i="24"/>
  <c r="P66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CC65" i="24"/>
  <c r="CB65" i="24"/>
  <c r="CA65" i="24"/>
  <c r="BZ65" i="24"/>
  <c r="BY65" i="24"/>
  <c r="BX65" i="24"/>
  <c r="BW65" i="24"/>
  <c r="BV65" i="24"/>
  <c r="BU65" i="24"/>
  <c r="BT65" i="24"/>
  <c r="BS65" i="24"/>
  <c r="BR65" i="24"/>
  <c r="BQ65" i="24"/>
  <c r="BP65" i="24"/>
  <c r="BO65" i="24"/>
  <c r="BN65" i="24"/>
  <c r="BM65" i="24"/>
  <c r="BL65" i="24"/>
  <c r="BK65" i="24"/>
  <c r="BJ65" i="24"/>
  <c r="BI65" i="24"/>
  <c r="BH65" i="24"/>
  <c r="BG65" i="24"/>
  <c r="BF65" i="24"/>
  <c r="BE65" i="24"/>
  <c r="BD65" i="24"/>
  <c r="BC65" i="24"/>
  <c r="BB65" i="24"/>
  <c r="BA65" i="24"/>
  <c r="AZ65" i="24"/>
  <c r="AY65" i="24"/>
  <c r="AX65" i="24"/>
  <c r="AW65" i="24"/>
  <c r="AV65" i="24"/>
  <c r="AU65" i="24"/>
  <c r="AT65" i="24"/>
  <c r="AS65" i="24"/>
  <c r="AR65" i="24"/>
  <c r="AQ65" i="24"/>
  <c r="AP65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CC61" i="24" l="1"/>
  <c r="CB61" i="24"/>
  <c r="CA61" i="24"/>
  <c r="BZ61" i="24"/>
  <c r="BY61" i="24"/>
  <c r="BX61" i="24"/>
  <c r="BW61" i="24"/>
  <c r="BV61" i="24"/>
  <c r="BU61" i="24"/>
  <c r="BT61" i="24"/>
  <c r="BS61" i="24"/>
  <c r="BR61" i="24"/>
  <c r="BQ61" i="24"/>
  <c r="BP61" i="24"/>
  <c r="BO61" i="24"/>
  <c r="BN61" i="24"/>
  <c r="BM61" i="24"/>
  <c r="BL61" i="24"/>
  <c r="BK61" i="24"/>
  <c r="BJ61" i="24"/>
  <c r="BI61" i="24"/>
  <c r="BH61" i="24"/>
  <c r="BG61" i="24"/>
  <c r="BF61" i="24"/>
  <c r="BE61" i="24"/>
  <c r="BD61" i="24"/>
  <c r="BC61" i="24"/>
  <c r="BB61" i="24"/>
  <c r="BA61" i="24"/>
  <c r="AZ61" i="24"/>
  <c r="AY61" i="24"/>
  <c r="AX61" i="24"/>
  <c r="AW61" i="24"/>
  <c r="AV61" i="24"/>
  <c r="AU61" i="24"/>
  <c r="AT61" i="24"/>
  <c r="AS61" i="24"/>
  <c r="AR61" i="24"/>
  <c r="AQ61" i="24"/>
  <c r="AP61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CD71" i="24"/>
  <c r="CC71" i="24"/>
  <c r="CB71" i="24"/>
  <c r="CA71" i="24"/>
  <c r="BZ71" i="24"/>
  <c r="BY71" i="24"/>
  <c r="BX71" i="24"/>
  <c r="BW71" i="24"/>
  <c r="BV71" i="24"/>
  <c r="BU71" i="24"/>
  <c r="BT71" i="24"/>
  <c r="BS71" i="24"/>
  <c r="BR71" i="24"/>
  <c r="BQ71" i="24"/>
  <c r="BP71" i="24"/>
  <c r="BO71" i="24"/>
  <c r="BN71" i="24"/>
  <c r="BM71" i="24"/>
  <c r="BL71" i="24"/>
  <c r="BK71" i="24"/>
  <c r="BJ71" i="24"/>
  <c r="BI71" i="24"/>
  <c r="BH71" i="24"/>
  <c r="BG71" i="24"/>
  <c r="BF71" i="24"/>
  <c r="BE71" i="24"/>
  <c r="BD71" i="24"/>
  <c r="BC71" i="24"/>
  <c r="BB71" i="24"/>
  <c r="BA71" i="24"/>
  <c r="AZ71" i="24"/>
  <c r="AY71" i="24"/>
  <c r="AX71" i="24"/>
  <c r="AW71" i="24"/>
  <c r="AV71" i="24"/>
  <c r="AU71" i="24"/>
  <c r="AT71" i="24"/>
  <c r="AS71" i="24"/>
  <c r="AR71" i="24"/>
  <c r="AQ71" i="24"/>
  <c r="AP71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V71" i="24"/>
  <c r="U71" i="24"/>
  <c r="T71" i="24"/>
  <c r="S71" i="24"/>
  <c r="R71" i="24"/>
  <c r="Q71" i="24"/>
  <c r="P71" i="24"/>
  <c r="O71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CC64" i="24" l="1"/>
  <c r="CB64" i="24"/>
  <c r="CA64" i="24"/>
  <c r="BZ64" i="24"/>
  <c r="BY64" i="24"/>
  <c r="BX64" i="24"/>
  <c r="BW64" i="24"/>
  <c r="BV64" i="24"/>
  <c r="BU64" i="24"/>
  <c r="BT64" i="24"/>
  <c r="BS64" i="24"/>
  <c r="BR64" i="24"/>
  <c r="BQ64" i="24"/>
  <c r="BP64" i="24"/>
  <c r="BO64" i="24"/>
  <c r="BN64" i="24"/>
  <c r="BM64" i="24"/>
  <c r="BL64" i="24"/>
  <c r="BK64" i="24"/>
  <c r="BJ64" i="24"/>
  <c r="BI64" i="24"/>
  <c r="BH64" i="24"/>
  <c r="BG64" i="24"/>
  <c r="BF64" i="24"/>
  <c r="BE64" i="24"/>
  <c r="BD64" i="24"/>
  <c r="BC64" i="24"/>
  <c r="BB64" i="24"/>
  <c r="BA64" i="24"/>
  <c r="AZ64" i="24"/>
  <c r="AY64" i="24"/>
  <c r="AX64" i="24"/>
  <c r="AW64" i="24"/>
  <c r="AV64" i="24"/>
  <c r="AU64" i="24"/>
  <c r="AT64" i="24"/>
  <c r="AS64" i="24"/>
  <c r="AR64" i="24"/>
  <c r="AQ64" i="24"/>
  <c r="AP64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CC63" i="24" l="1"/>
  <c r="CB63" i="24"/>
  <c r="CA63" i="24"/>
  <c r="BZ63" i="24"/>
  <c r="BY63" i="24"/>
  <c r="BX63" i="24"/>
  <c r="BW63" i="24"/>
  <c r="BV63" i="24"/>
  <c r="BU63" i="24"/>
  <c r="BT63" i="24"/>
  <c r="BS63" i="24"/>
  <c r="BR63" i="24"/>
  <c r="BQ63" i="24"/>
  <c r="BP63" i="24"/>
  <c r="BO63" i="24"/>
  <c r="BN63" i="24"/>
  <c r="BM63" i="24"/>
  <c r="BL63" i="24"/>
  <c r="BK63" i="24"/>
  <c r="BJ63" i="24"/>
  <c r="BI63" i="24"/>
  <c r="BH63" i="24"/>
  <c r="BG63" i="24"/>
  <c r="BF63" i="24"/>
  <c r="BE63" i="24"/>
  <c r="BD63" i="24"/>
  <c r="BC63" i="24"/>
  <c r="BB63" i="24"/>
  <c r="BA63" i="24"/>
  <c r="AZ63" i="24"/>
  <c r="AY63" i="24"/>
  <c r="AX63" i="24"/>
  <c r="AW63" i="24"/>
  <c r="AV63" i="24"/>
  <c r="AU63" i="24"/>
  <c r="AT63" i="24"/>
  <c r="AS63" i="24"/>
  <c r="AR63" i="24"/>
  <c r="AQ63" i="24"/>
  <c r="AP63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CC60" i="24" l="1"/>
  <c r="CB60" i="24"/>
  <c r="CA60" i="24"/>
  <c r="BZ60" i="24"/>
  <c r="BY60" i="24"/>
  <c r="BX60" i="24"/>
  <c r="BW60" i="24"/>
  <c r="BV60" i="24"/>
  <c r="BU60" i="24"/>
  <c r="BT60" i="24"/>
  <c r="BS60" i="24"/>
  <c r="BR60" i="24"/>
  <c r="BQ60" i="24"/>
  <c r="BP60" i="24"/>
  <c r="BO60" i="24"/>
  <c r="BN60" i="24"/>
  <c r="BM60" i="24"/>
  <c r="BL60" i="24"/>
  <c r="BK60" i="24"/>
  <c r="BJ60" i="24"/>
  <c r="BI60" i="24"/>
  <c r="BH60" i="24"/>
  <c r="BG60" i="24"/>
  <c r="BF60" i="24"/>
  <c r="BE60" i="24"/>
  <c r="BD60" i="24"/>
  <c r="BC60" i="24"/>
  <c r="BB60" i="24"/>
  <c r="BA60" i="24"/>
  <c r="AZ60" i="24"/>
  <c r="AY60" i="24"/>
  <c r="AX60" i="24"/>
  <c r="AW60" i="24"/>
  <c r="AV60" i="24"/>
  <c r="AU60" i="24"/>
  <c r="AT60" i="24"/>
  <c r="AS60" i="24"/>
  <c r="AR60" i="24"/>
  <c r="AQ60" i="24"/>
  <c r="AP60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CC51" i="24" l="1"/>
  <c r="CB51" i="24"/>
  <c r="CA51" i="24"/>
  <c r="BZ51" i="24"/>
  <c r="BY51" i="24"/>
  <c r="BX51" i="24"/>
  <c r="BW51" i="24"/>
  <c r="BV51" i="24"/>
  <c r="BU51" i="24"/>
  <c r="BT51" i="24"/>
  <c r="BS51" i="24"/>
  <c r="BR51" i="24"/>
  <c r="BQ51" i="24"/>
  <c r="BP51" i="24"/>
  <c r="BO51" i="24"/>
  <c r="BN51" i="24"/>
  <c r="BM51" i="24"/>
  <c r="BL51" i="24"/>
  <c r="BK51" i="24"/>
  <c r="BJ51" i="24"/>
  <c r="BI51" i="24"/>
  <c r="BH51" i="24"/>
  <c r="BG51" i="24"/>
  <c r="BF51" i="24"/>
  <c r="BE51" i="24"/>
  <c r="BD51" i="24"/>
  <c r="BC51" i="24"/>
  <c r="BB51" i="24"/>
  <c r="BA51" i="24"/>
  <c r="AZ51" i="24"/>
  <c r="AY51" i="24"/>
  <c r="AX51" i="24"/>
  <c r="AW51" i="24"/>
  <c r="AV51" i="24"/>
  <c r="AU51" i="24"/>
  <c r="AT51" i="24"/>
  <c r="AS51" i="24"/>
  <c r="AR51" i="24"/>
  <c r="AQ51" i="24"/>
  <c r="AP51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D47" i="24" l="1"/>
  <c r="E47" i="24"/>
  <c r="F47" i="24"/>
  <c r="G47" i="24"/>
  <c r="H47" i="24"/>
  <c r="I47" i="24"/>
  <c r="J47" i="24"/>
  <c r="K47" i="24"/>
  <c r="L47" i="24"/>
  <c r="M47" i="24"/>
  <c r="N47" i="24"/>
  <c r="O47" i="24"/>
  <c r="P47" i="24"/>
  <c r="Q47" i="24"/>
  <c r="R47" i="24"/>
  <c r="S47" i="24"/>
  <c r="T47" i="24"/>
  <c r="U47" i="24"/>
  <c r="V47" i="24"/>
  <c r="W47" i="24"/>
  <c r="X47" i="24"/>
  <c r="Y47" i="24"/>
  <c r="Z47" i="24"/>
  <c r="AA47" i="24"/>
  <c r="AB47" i="24"/>
  <c r="AC47" i="24"/>
  <c r="AD47" i="24"/>
  <c r="AE47" i="24"/>
  <c r="AF47" i="24"/>
  <c r="AG47" i="24"/>
  <c r="AH47" i="24"/>
  <c r="AI47" i="24"/>
  <c r="AJ47" i="24"/>
  <c r="AK47" i="24"/>
  <c r="AL47" i="24"/>
  <c r="AM47" i="24"/>
  <c r="AN47" i="24"/>
  <c r="AO47" i="24"/>
  <c r="AP47" i="24"/>
  <c r="AQ47" i="24"/>
  <c r="AR47" i="24"/>
  <c r="AS47" i="24"/>
  <c r="AT47" i="24"/>
  <c r="AU47" i="24"/>
  <c r="AV47" i="24"/>
  <c r="AW47" i="24"/>
  <c r="AX47" i="24"/>
  <c r="AY47" i="24"/>
  <c r="AZ47" i="24"/>
  <c r="BA47" i="24"/>
  <c r="BB47" i="24"/>
  <c r="BC47" i="24"/>
  <c r="BD47" i="24"/>
  <c r="BE47" i="24"/>
  <c r="BF47" i="24"/>
  <c r="BG47" i="24"/>
  <c r="BH47" i="24"/>
  <c r="BI47" i="24"/>
  <c r="BJ47" i="24"/>
  <c r="BK47" i="24"/>
  <c r="BL47" i="24"/>
  <c r="BM47" i="24"/>
  <c r="BN47" i="24"/>
  <c r="BO47" i="24"/>
  <c r="BP47" i="24"/>
  <c r="BQ47" i="24"/>
  <c r="BR47" i="24"/>
  <c r="BS47" i="24"/>
  <c r="BT47" i="24"/>
  <c r="BU47" i="24"/>
  <c r="BV47" i="24"/>
  <c r="BW47" i="24"/>
  <c r="BX47" i="24"/>
  <c r="BY47" i="24"/>
  <c r="BZ47" i="24"/>
  <c r="CA47" i="24"/>
  <c r="CB47" i="24"/>
  <c r="CC47" i="24"/>
  <c r="C47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C2" i="30"/>
  <c r="DB2" i="30"/>
  <c r="CY2" i="30"/>
  <c r="CV2" i="30"/>
  <c r="CT2" i="30"/>
  <c r="CR2" i="30"/>
  <c r="CQ2" i="30"/>
  <c r="CO2" i="30"/>
  <c r="CN2" i="30"/>
  <c r="CM2" i="30"/>
  <c r="CL2" i="30"/>
  <c r="CK2" i="30"/>
  <c r="CJ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Y2" i="30"/>
  <c r="X2" i="30"/>
  <c r="W2" i="30"/>
  <c r="U2" i="30"/>
  <c r="T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I367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5" i="8"/>
  <c r="C164" i="8"/>
  <c r="C161" i="8"/>
  <c r="C158" i="8"/>
  <c r="C157" i="8"/>
  <c r="C156" i="8"/>
  <c r="C155" i="8"/>
  <c r="C154" i="8"/>
  <c r="C153" i="8"/>
  <c r="C151" i="8"/>
  <c r="C150" i="8"/>
  <c r="C149" i="8"/>
  <c r="C148" i="8"/>
  <c r="C147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3" i="8"/>
  <c r="C32" i="8"/>
  <c r="C31" i="8"/>
  <c r="C29" i="8"/>
  <c r="C28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F11" i="6"/>
  <c r="E11" i="6"/>
  <c r="D11" i="6"/>
  <c r="C11" i="6"/>
  <c r="E10" i="6"/>
  <c r="D10" i="6"/>
  <c r="C10" i="6"/>
  <c r="E9" i="6"/>
  <c r="D9" i="6"/>
  <c r="C9" i="6"/>
  <c r="F8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F28" i="4"/>
  <c r="E28" i="4"/>
  <c r="C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C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F56" i="15" s="1"/>
  <c r="E55" i="15"/>
  <c r="D55" i="15"/>
  <c r="B55" i="15"/>
  <c r="E54" i="15"/>
  <c r="D54" i="15"/>
  <c r="B54" i="15"/>
  <c r="E53" i="15"/>
  <c r="D53" i="15"/>
  <c r="B53" i="15"/>
  <c r="F53" i="15" s="1"/>
  <c r="E52" i="15"/>
  <c r="D52" i="15"/>
  <c r="B52" i="15"/>
  <c r="F51" i="15"/>
  <c r="E51" i="15"/>
  <c r="D51" i="15"/>
  <c r="B51" i="15"/>
  <c r="H51" i="15" s="1"/>
  <c r="I51" i="15" s="1"/>
  <c r="E50" i="15"/>
  <c r="D50" i="15"/>
  <c r="B50" i="15"/>
  <c r="F50" i="15" s="1"/>
  <c r="E49" i="15"/>
  <c r="D49" i="15"/>
  <c r="B49" i="15"/>
  <c r="F49" i="15" s="1"/>
  <c r="E48" i="15"/>
  <c r="D48" i="15"/>
  <c r="B48" i="15"/>
  <c r="F47" i="15"/>
  <c r="E47" i="15"/>
  <c r="D47" i="15"/>
  <c r="B47" i="15"/>
  <c r="H47" i="15" s="1"/>
  <c r="I47" i="15" s="1"/>
  <c r="E46" i="15"/>
  <c r="D46" i="15"/>
  <c r="B46" i="15"/>
  <c r="E45" i="15"/>
  <c r="D45" i="15"/>
  <c r="B45" i="15"/>
  <c r="F45" i="15" s="1"/>
  <c r="E44" i="15"/>
  <c r="D44" i="15"/>
  <c r="B44" i="15"/>
  <c r="E43" i="15"/>
  <c r="D43" i="15"/>
  <c r="B43" i="15"/>
  <c r="F43" i="15" s="1"/>
  <c r="E42" i="15"/>
  <c r="D42" i="15"/>
  <c r="B42" i="15"/>
  <c r="E41" i="15"/>
  <c r="D41" i="15"/>
  <c r="B41" i="15"/>
  <c r="I40" i="15"/>
  <c r="B40" i="15"/>
  <c r="E39" i="15"/>
  <c r="D39" i="15"/>
  <c r="B39" i="15"/>
  <c r="H39" i="15" s="1"/>
  <c r="I39" i="15" s="1"/>
  <c r="E38" i="15"/>
  <c r="D38" i="15"/>
  <c r="B38" i="15"/>
  <c r="F38" i="15" s="1"/>
  <c r="E37" i="15"/>
  <c r="D37" i="15"/>
  <c r="B37" i="15"/>
  <c r="F37" i="15" s="1"/>
  <c r="E36" i="15"/>
  <c r="D36" i="15"/>
  <c r="B36" i="15"/>
  <c r="F36" i="15" s="1"/>
  <c r="E35" i="15"/>
  <c r="D35" i="15"/>
  <c r="B35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H29" i="15" s="1"/>
  <c r="I29" i="15" s="1"/>
  <c r="E28" i="15"/>
  <c r="D28" i="15"/>
  <c r="B28" i="15"/>
  <c r="E27" i="15"/>
  <c r="D27" i="15"/>
  <c r="B27" i="15"/>
  <c r="F27" i="15" s="1"/>
  <c r="E26" i="15"/>
  <c r="D26" i="15"/>
  <c r="B26" i="15"/>
  <c r="E25" i="15"/>
  <c r="D25" i="15"/>
  <c r="B25" i="15"/>
  <c r="E24" i="15"/>
  <c r="D24" i="15"/>
  <c r="B24" i="15"/>
  <c r="H24" i="15" s="1"/>
  <c r="I24" i="15" s="1"/>
  <c r="E23" i="15"/>
  <c r="D23" i="15"/>
  <c r="B23" i="15"/>
  <c r="E22" i="15"/>
  <c r="D22" i="15"/>
  <c r="B22" i="15"/>
  <c r="F22" i="15" s="1"/>
  <c r="E21" i="15"/>
  <c r="D21" i="15"/>
  <c r="B21" i="15"/>
  <c r="H21" i="15" s="1"/>
  <c r="I21" i="15" s="1"/>
  <c r="E20" i="15"/>
  <c r="D20" i="15"/>
  <c r="B20" i="15"/>
  <c r="H20" i="15" s="1"/>
  <c r="I20" i="15" s="1"/>
  <c r="E19" i="15"/>
  <c r="D19" i="15"/>
  <c r="B19" i="15"/>
  <c r="E18" i="15"/>
  <c r="D18" i="15"/>
  <c r="B18" i="15"/>
  <c r="F18" i="15" s="1"/>
  <c r="E17" i="15"/>
  <c r="D17" i="15"/>
  <c r="B17" i="15"/>
  <c r="F17" i="15" s="1"/>
  <c r="E16" i="15"/>
  <c r="D16" i="15"/>
  <c r="B16" i="15"/>
  <c r="H16" i="15" s="1"/>
  <c r="I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H612" i="24"/>
  <c r="D420" i="24"/>
  <c r="D381" i="24"/>
  <c r="BQ2" i="30" s="1"/>
  <c r="D366" i="24"/>
  <c r="C120" i="8" s="1"/>
  <c r="D360" i="24"/>
  <c r="C113" i="8" s="1"/>
  <c r="D340" i="24"/>
  <c r="C86" i="8" s="1"/>
  <c r="D339" i="24"/>
  <c r="C85" i="8" s="1"/>
  <c r="D329" i="24"/>
  <c r="C74" i="8" s="1"/>
  <c r="D324" i="24"/>
  <c r="D306" i="24"/>
  <c r="C49" i="8" s="1"/>
  <c r="D299" i="24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E215" i="24"/>
  <c r="E214" i="24"/>
  <c r="F10" i="6" s="1"/>
  <c r="E213" i="24"/>
  <c r="E212" i="24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E169" i="24"/>
  <c r="G28" i="4" s="1"/>
  <c r="E168" i="24"/>
  <c r="D28" i="4" s="1"/>
  <c r="E167" i="24"/>
  <c r="E166" i="24"/>
  <c r="B28" i="4" s="1"/>
  <c r="E164" i="24"/>
  <c r="F19" i="4" s="1"/>
  <c r="E163" i="24"/>
  <c r="E162" i="24"/>
  <c r="D19" i="4" s="1"/>
  <c r="E161" i="24"/>
  <c r="E160" i="24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E91" i="24"/>
  <c r="G612" i="24" s="1"/>
  <c r="CE90" i="24"/>
  <c r="I380" i="36" s="1"/>
  <c r="AV89" i="24"/>
  <c r="AU89" i="24"/>
  <c r="AE46" i="31" s="1"/>
  <c r="AT89" i="24"/>
  <c r="AE45" i="31" s="1"/>
  <c r="AS89" i="24"/>
  <c r="AE44" i="31" s="1"/>
  <c r="AR89" i="24"/>
  <c r="AQ89" i="24"/>
  <c r="AP89" i="24"/>
  <c r="AO89" i="24"/>
  <c r="AE40" i="31" s="1"/>
  <c r="AN89" i="24"/>
  <c r="AE39" i="31" s="1"/>
  <c r="AM89" i="24"/>
  <c r="AE38" i="31" s="1"/>
  <c r="AL89" i="24"/>
  <c r="AK89" i="24"/>
  <c r="AE36" i="31" s="1"/>
  <c r="AJ89" i="24"/>
  <c r="AI89" i="24"/>
  <c r="AH89" i="24"/>
  <c r="AG89" i="24"/>
  <c r="AF89" i="24"/>
  <c r="AE89" i="24"/>
  <c r="AD89" i="24"/>
  <c r="AC89" i="24"/>
  <c r="AE28" i="31" s="1"/>
  <c r="AB89" i="24"/>
  <c r="AA89" i="24"/>
  <c r="AE26" i="31" s="1"/>
  <c r="Z89" i="24"/>
  <c r="Y89" i="24"/>
  <c r="AE24" i="31" s="1"/>
  <c r="X89" i="24"/>
  <c r="W89" i="24"/>
  <c r="V89" i="24"/>
  <c r="U89" i="24"/>
  <c r="T89" i="24"/>
  <c r="S89" i="24"/>
  <c r="R89" i="24"/>
  <c r="Q89" i="24"/>
  <c r="AE16" i="31" s="1"/>
  <c r="P89" i="24"/>
  <c r="O89" i="24"/>
  <c r="N89" i="24"/>
  <c r="M89" i="24"/>
  <c r="AE12" i="31" s="1"/>
  <c r="L89" i="24"/>
  <c r="K89" i="24"/>
  <c r="J89" i="24"/>
  <c r="I89" i="24"/>
  <c r="AE8" i="31" s="1"/>
  <c r="H89" i="24"/>
  <c r="AE7" i="31" s="1"/>
  <c r="G89" i="24"/>
  <c r="F89" i="24"/>
  <c r="E89" i="24"/>
  <c r="AE4" i="31" s="1"/>
  <c r="D89" i="24"/>
  <c r="C89" i="24"/>
  <c r="CE88" i="24"/>
  <c r="I377" i="36" s="1"/>
  <c r="CE87" i="24"/>
  <c r="I376" i="36" s="1"/>
  <c r="CE84" i="24"/>
  <c r="I372" i="36" s="1"/>
  <c r="CE83" i="24"/>
  <c r="C414" i="24" s="1"/>
  <c r="D39" i="35" s="1"/>
  <c r="CE82" i="24"/>
  <c r="CE81" i="24"/>
  <c r="CE80" i="24"/>
  <c r="C411" i="24" s="1"/>
  <c r="C163" i="8" s="1"/>
  <c r="CE79" i="24"/>
  <c r="C410" i="24" s="1"/>
  <c r="CZ2" i="30" s="1"/>
  <c r="CE78" i="24"/>
  <c r="CE77" i="24"/>
  <c r="C408" i="24" s="1"/>
  <c r="CX2" i="30" s="1"/>
  <c r="CE76" i="24"/>
  <c r="C407" i="24" s="1"/>
  <c r="CW2" i="30" s="1"/>
  <c r="CE75" i="24"/>
  <c r="CE74" i="24"/>
  <c r="C405" i="24" s="1"/>
  <c r="CU2" i="30" s="1"/>
  <c r="CE73" i="24"/>
  <c r="CE72" i="24"/>
  <c r="C403" i="24" s="1"/>
  <c r="CE71" i="24"/>
  <c r="CE70" i="24"/>
  <c r="CD69" i="24"/>
  <c r="CC69" i="24"/>
  <c r="CB69" i="24"/>
  <c r="CA69" i="24"/>
  <c r="BZ69" i="24"/>
  <c r="BY69" i="24"/>
  <c r="BX69" i="24"/>
  <c r="BW69" i="24"/>
  <c r="BV69" i="24"/>
  <c r="O73" i="31" s="1"/>
  <c r="BU69" i="24"/>
  <c r="BT69" i="24"/>
  <c r="O71" i="31" s="1"/>
  <c r="BS69" i="24"/>
  <c r="BR69" i="24"/>
  <c r="BQ69" i="24"/>
  <c r="BP69" i="24"/>
  <c r="BO69" i="24"/>
  <c r="BN69" i="24"/>
  <c r="BM69" i="24"/>
  <c r="BL69" i="24"/>
  <c r="O63" i="31" s="1"/>
  <c r="BK69" i="24"/>
  <c r="BJ69" i="24"/>
  <c r="BI69" i="24"/>
  <c r="BH69" i="24"/>
  <c r="O59" i="31" s="1"/>
  <c r="BG69" i="24"/>
  <c r="BF69" i="24"/>
  <c r="BE69" i="24"/>
  <c r="BD69" i="24"/>
  <c r="BC69" i="24"/>
  <c r="BB69" i="24"/>
  <c r="BA69" i="24"/>
  <c r="AZ69" i="24"/>
  <c r="O51" i="31" s="1"/>
  <c r="AY69" i="24"/>
  <c r="AX69" i="24"/>
  <c r="AW69" i="24"/>
  <c r="AV69" i="24"/>
  <c r="O47" i="31" s="1"/>
  <c r="AU69" i="24"/>
  <c r="AT69" i="24"/>
  <c r="AS69" i="24"/>
  <c r="AR69" i="24"/>
  <c r="AQ69" i="24"/>
  <c r="AP69" i="24"/>
  <c r="AO69" i="24"/>
  <c r="O40" i="31" s="1"/>
  <c r="AN69" i="24"/>
  <c r="O39" i="31" s="1"/>
  <c r="AM69" i="24"/>
  <c r="AL69" i="24"/>
  <c r="AK69" i="24"/>
  <c r="AJ69" i="24"/>
  <c r="O35" i="31" s="1"/>
  <c r="AI69" i="24"/>
  <c r="AH69" i="24"/>
  <c r="AG69" i="24"/>
  <c r="O32" i="31" s="1"/>
  <c r="AF69" i="24"/>
  <c r="AE69" i="24"/>
  <c r="AD69" i="24"/>
  <c r="AC69" i="24"/>
  <c r="AB69" i="24"/>
  <c r="O27" i="31" s="1"/>
  <c r="AA69" i="24"/>
  <c r="Z69" i="24"/>
  <c r="Y69" i="24"/>
  <c r="X69" i="24"/>
  <c r="O23" i="31" s="1"/>
  <c r="W69" i="24"/>
  <c r="V69" i="24"/>
  <c r="U69" i="24"/>
  <c r="T69" i="24"/>
  <c r="S69" i="24"/>
  <c r="O18" i="31" s="1"/>
  <c r="R69" i="24"/>
  <c r="Q69" i="24"/>
  <c r="P69" i="24"/>
  <c r="O15" i="31" s="1"/>
  <c r="O69" i="24"/>
  <c r="O14" i="31" s="1"/>
  <c r="N69" i="24"/>
  <c r="M69" i="24"/>
  <c r="L69" i="24"/>
  <c r="O11" i="31" s="1"/>
  <c r="K69" i="24"/>
  <c r="J69" i="24"/>
  <c r="I69" i="24"/>
  <c r="I19" i="36" s="1"/>
  <c r="H69" i="24"/>
  <c r="G69" i="24"/>
  <c r="O6" i="31" s="1"/>
  <c r="F69" i="24"/>
  <c r="E69" i="24"/>
  <c r="D69" i="24"/>
  <c r="O3" i="31" s="1"/>
  <c r="C69" i="24"/>
  <c r="CE68" i="24"/>
  <c r="I370" i="36" s="1"/>
  <c r="CE66" i="24"/>
  <c r="I368" i="36" s="1"/>
  <c r="CE65" i="24"/>
  <c r="CE64" i="24"/>
  <c r="I366" i="36" s="1"/>
  <c r="CE63" i="24"/>
  <c r="I365" i="36" s="1"/>
  <c r="CA62" i="24"/>
  <c r="BB62" i="24"/>
  <c r="AT62" i="24"/>
  <c r="CE61" i="24"/>
  <c r="I363" i="36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M67" i="31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M54" i="31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M31" i="31" s="1"/>
  <c r="AE52" i="24"/>
  <c r="AE67" i="24" s="1"/>
  <c r="AD52" i="24"/>
  <c r="AD67" i="24" s="1"/>
  <c r="AC52" i="24"/>
  <c r="AC67" i="24" s="1"/>
  <c r="AB52" i="24"/>
  <c r="AB67" i="24" s="1"/>
  <c r="AA52" i="24"/>
  <c r="AA67" i="24" s="1"/>
  <c r="M26" i="31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M20" i="31" s="1"/>
  <c r="T52" i="24"/>
  <c r="T67" i="24" s="1"/>
  <c r="S52" i="24"/>
  <c r="S67" i="24" s="1"/>
  <c r="R52" i="24"/>
  <c r="R67" i="24" s="1"/>
  <c r="Q52" i="24"/>
  <c r="Q67" i="24" s="1"/>
  <c r="M16" i="31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M3" i="31" s="1"/>
  <c r="C52" i="24"/>
  <c r="C67" i="24" s="1"/>
  <c r="C17" i="36" s="1"/>
  <c r="CE51" i="24"/>
  <c r="B49" i="24"/>
  <c r="CD48" i="24"/>
  <c r="CC48" i="24"/>
  <c r="CC62" i="24" s="1"/>
  <c r="CB48" i="24"/>
  <c r="CB62" i="24" s="1"/>
  <c r="CA48" i="24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H70" i="31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G236" i="36" s="1"/>
  <c r="BC48" i="24"/>
  <c r="BC62" i="24" s="1"/>
  <c r="BB48" i="24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F204" i="36" s="1"/>
  <c r="AU48" i="24"/>
  <c r="AU62" i="24" s="1"/>
  <c r="AT48" i="24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C108" i="36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E44" i="36" s="1"/>
  <c r="K48" i="24"/>
  <c r="K62" i="24" s="1"/>
  <c r="H10" i="31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H22" i="15" l="1"/>
  <c r="I22" i="15" s="1"/>
  <c r="H38" i="15"/>
  <c r="I38" i="15" s="1"/>
  <c r="H53" i="15"/>
  <c r="I53" i="15" s="1"/>
  <c r="F69" i="15"/>
  <c r="H50" i="15"/>
  <c r="I50" i="15" s="1"/>
  <c r="F29" i="15"/>
  <c r="F16" i="15"/>
  <c r="H45" i="15"/>
  <c r="I45" i="15" s="1"/>
  <c r="H36" i="15"/>
  <c r="I36" i="15" s="1"/>
  <c r="H18" i="15"/>
  <c r="I18" i="15" s="1"/>
  <c r="H49" i="15"/>
  <c r="I49" i="15" s="1"/>
  <c r="H65" i="15"/>
  <c r="I65" i="15" s="1"/>
  <c r="F58" i="15"/>
  <c r="F20" i="15"/>
  <c r="F24" i="15"/>
  <c r="F34" i="15"/>
  <c r="H56" i="15"/>
  <c r="I56" i="15" s="1"/>
  <c r="H27" i="15"/>
  <c r="I27" i="15" s="1"/>
  <c r="F39" i="15"/>
  <c r="H17" i="15"/>
  <c r="I17" i="15" s="1"/>
  <c r="F21" i="15"/>
  <c r="F59" i="15"/>
  <c r="C162" i="8"/>
  <c r="CS2" i="30"/>
  <c r="DA2" i="30"/>
  <c r="C166" i="8"/>
  <c r="D415" i="24"/>
  <c r="CP2" i="30" s="1"/>
  <c r="DD2" i="30"/>
  <c r="C159" i="8"/>
  <c r="C160" i="8"/>
  <c r="D416" i="24"/>
  <c r="D40" i="35" s="1"/>
  <c r="D341" i="24"/>
  <c r="C87" i="8" s="1"/>
  <c r="F12" i="6"/>
  <c r="C288" i="24"/>
  <c r="F9" i="6"/>
  <c r="C285" i="24"/>
  <c r="D612" i="24"/>
  <c r="CF90" i="24"/>
  <c r="C218" i="36"/>
  <c r="I26" i="36"/>
  <c r="D122" i="36"/>
  <c r="F58" i="36"/>
  <c r="E26" i="36"/>
  <c r="C90" i="36"/>
  <c r="I154" i="36"/>
  <c r="E218" i="36"/>
  <c r="H122" i="36"/>
  <c r="F186" i="36"/>
  <c r="BK85" i="24"/>
  <c r="G277" i="36" s="1"/>
  <c r="D339" i="36"/>
  <c r="I307" i="36"/>
  <c r="E83" i="36"/>
  <c r="O8" i="31"/>
  <c r="E179" i="36"/>
  <c r="C243" i="36"/>
  <c r="AE85" i="24"/>
  <c r="C149" i="36" s="1"/>
  <c r="E51" i="36"/>
  <c r="C115" i="36"/>
  <c r="D275" i="36"/>
  <c r="D19" i="36"/>
  <c r="G115" i="36"/>
  <c r="H275" i="36"/>
  <c r="G19" i="36"/>
  <c r="F612" i="24"/>
  <c r="F211" i="36"/>
  <c r="G85" i="24"/>
  <c r="C19" i="15" s="1"/>
  <c r="G19" i="15" s="1"/>
  <c r="O85" i="24"/>
  <c r="C680" i="24" s="1"/>
  <c r="M39" i="31"/>
  <c r="E177" i="36"/>
  <c r="R85" i="24"/>
  <c r="C30" i="15" s="1"/>
  <c r="G30" i="15" s="1"/>
  <c r="C81" i="36"/>
  <c r="CB85" i="24"/>
  <c r="C373" i="36" s="1"/>
  <c r="AG85" i="24"/>
  <c r="E149" i="36" s="1"/>
  <c r="AU85" i="24"/>
  <c r="C712" i="24" s="1"/>
  <c r="AH85" i="24"/>
  <c r="F149" i="36" s="1"/>
  <c r="AW85" i="24"/>
  <c r="C61" i="15" s="1"/>
  <c r="AX85" i="24"/>
  <c r="H213" i="36" s="1"/>
  <c r="AY85" i="24"/>
  <c r="C625" i="24" s="1"/>
  <c r="F113" i="36"/>
  <c r="D44" i="36"/>
  <c r="H16" i="31"/>
  <c r="C76" i="36"/>
  <c r="Q85" i="24"/>
  <c r="M42" i="31"/>
  <c r="AQ85" i="24"/>
  <c r="H177" i="36"/>
  <c r="H28" i="31"/>
  <c r="H108" i="36"/>
  <c r="AC85" i="24"/>
  <c r="H52" i="31"/>
  <c r="BA85" i="24"/>
  <c r="D236" i="36"/>
  <c r="H64" i="31"/>
  <c r="BM85" i="24"/>
  <c r="I268" i="36"/>
  <c r="G332" i="36"/>
  <c r="H76" i="31"/>
  <c r="BY85" i="24"/>
  <c r="H29" i="31"/>
  <c r="I108" i="36"/>
  <c r="AD85" i="24"/>
  <c r="H41" i="31"/>
  <c r="G172" i="36"/>
  <c r="AP85" i="24"/>
  <c r="M22" i="31"/>
  <c r="I81" i="36"/>
  <c r="M34" i="31"/>
  <c r="G145" i="36"/>
  <c r="H21" i="31"/>
  <c r="H76" i="36"/>
  <c r="V85" i="24"/>
  <c r="H57" i="31"/>
  <c r="I236" i="36"/>
  <c r="BF85" i="24"/>
  <c r="M23" i="31"/>
  <c r="C113" i="36"/>
  <c r="H22" i="31"/>
  <c r="I76" i="36"/>
  <c r="W85" i="24"/>
  <c r="M25" i="31"/>
  <c r="E113" i="36"/>
  <c r="M69" i="31"/>
  <c r="G305" i="36"/>
  <c r="M5" i="31"/>
  <c r="F17" i="36"/>
  <c r="F85" i="24"/>
  <c r="M41" i="31"/>
  <c r="G177" i="36"/>
  <c r="M77" i="31"/>
  <c r="H337" i="36"/>
  <c r="H51" i="31"/>
  <c r="AZ85" i="24"/>
  <c r="C236" i="36"/>
  <c r="H7" i="31"/>
  <c r="H12" i="36"/>
  <c r="H85" i="24"/>
  <c r="H45" i="31"/>
  <c r="D204" i="36"/>
  <c r="H74" i="31"/>
  <c r="E332" i="36"/>
  <c r="H8" i="31"/>
  <c r="I12" i="36"/>
  <c r="I85" i="24"/>
  <c r="H32" i="31"/>
  <c r="E140" i="36"/>
  <c r="H68" i="31"/>
  <c r="F300" i="36"/>
  <c r="M33" i="31"/>
  <c r="F145" i="36"/>
  <c r="H75" i="31"/>
  <c r="BX85" i="24"/>
  <c r="F332" i="36"/>
  <c r="D17" i="36"/>
  <c r="H9" i="31"/>
  <c r="C44" i="36"/>
  <c r="J85" i="24"/>
  <c r="CE52" i="24"/>
  <c r="H37" i="31"/>
  <c r="C172" i="36"/>
  <c r="AL85" i="24"/>
  <c r="O7" i="31"/>
  <c r="H19" i="36"/>
  <c r="O31" i="31"/>
  <c r="D147" i="36"/>
  <c r="O55" i="31"/>
  <c r="G243" i="36"/>
  <c r="C371" i="36"/>
  <c r="O79" i="31"/>
  <c r="AE21" i="31"/>
  <c r="H90" i="36"/>
  <c r="AE33" i="31"/>
  <c r="F154" i="36"/>
  <c r="H79" i="31"/>
  <c r="C364" i="36"/>
  <c r="M43" i="31"/>
  <c r="I177" i="36"/>
  <c r="M74" i="31"/>
  <c r="E337" i="36"/>
  <c r="O9" i="31"/>
  <c r="C51" i="36"/>
  <c r="O21" i="31"/>
  <c r="H83" i="36"/>
  <c r="O33" i="31"/>
  <c r="F147" i="36"/>
  <c r="O45" i="31"/>
  <c r="D211" i="36"/>
  <c r="O57" i="31"/>
  <c r="I243" i="36"/>
  <c r="G307" i="36"/>
  <c r="O69" i="31"/>
  <c r="C615" i="24"/>
  <c r="CD85" i="24"/>
  <c r="AE11" i="31"/>
  <c r="E58" i="36"/>
  <c r="AE23" i="31"/>
  <c r="C122" i="36"/>
  <c r="AE35" i="31"/>
  <c r="H154" i="36"/>
  <c r="C42" i="8"/>
  <c r="H15" i="15"/>
  <c r="I15" i="15" s="1"/>
  <c r="H33" i="15"/>
  <c r="I33" i="15" s="1"/>
  <c r="F33" i="15"/>
  <c r="F57" i="15"/>
  <c r="F241" i="36"/>
  <c r="AT85" i="24"/>
  <c r="F46" i="15"/>
  <c r="H46" i="15"/>
  <c r="I46" i="15" s="1"/>
  <c r="C268" i="36"/>
  <c r="H58" i="31"/>
  <c r="M12" i="31"/>
  <c r="F49" i="36"/>
  <c r="M24" i="31"/>
  <c r="D113" i="36"/>
  <c r="M36" i="31"/>
  <c r="I145" i="36"/>
  <c r="M48" i="31"/>
  <c r="G209" i="36"/>
  <c r="M60" i="31"/>
  <c r="E273" i="36"/>
  <c r="H12" i="31"/>
  <c r="M85" i="24"/>
  <c r="H72" i="31"/>
  <c r="C332" i="36"/>
  <c r="BU85" i="24"/>
  <c r="M51" i="31"/>
  <c r="C241" i="36"/>
  <c r="H3" i="31"/>
  <c r="D12" i="36"/>
  <c r="D85" i="24"/>
  <c r="H27" i="31"/>
  <c r="AB85" i="24"/>
  <c r="H67" i="31"/>
  <c r="E300" i="36"/>
  <c r="BP85" i="24"/>
  <c r="M27" i="31"/>
  <c r="G113" i="36"/>
  <c r="M57" i="31"/>
  <c r="I241" i="36"/>
  <c r="H15" i="31"/>
  <c r="P85" i="24"/>
  <c r="H31" i="31"/>
  <c r="D140" i="36"/>
  <c r="H53" i="31"/>
  <c r="E236" i="36"/>
  <c r="BB85" i="24"/>
  <c r="M9" i="31"/>
  <c r="C49" i="36"/>
  <c r="BW85" i="24"/>
  <c r="I44" i="36"/>
  <c r="H20" i="31"/>
  <c r="G76" i="36"/>
  <c r="U85" i="24"/>
  <c r="H44" i="31"/>
  <c r="C204" i="36"/>
  <c r="AS85" i="24"/>
  <c r="H56" i="31"/>
  <c r="H236" i="36"/>
  <c r="BE85" i="24"/>
  <c r="H80" i="31"/>
  <c r="D364" i="36"/>
  <c r="M21" i="31"/>
  <c r="H81" i="36"/>
  <c r="M45" i="31"/>
  <c r="D209" i="36"/>
  <c r="M10" i="31"/>
  <c r="D49" i="36"/>
  <c r="M40" i="31"/>
  <c r="F177" i="36"/>
  <c r="D367" i="24"/>
  <c r="H64" i="15"/>
  <c r="I64" i="15" s="1"/>
  <c r="F64" i="15"/>
  <c r="H33" i="31"/>
  <c r="F140" i="36"/>
  <c r="M46" i="31"/>
  <c r="E209" i="36"/>
  <c r="M70" i="31"/>
  <c r="H305" i="36"/>
  <c r="H17" i="31"/>
  <c r="D76" i="36"/>
  <c r="M15" i="31"/>
  <c r="I49" i="36"/>
  <c r="O19" i="31"/>
  <c r="F83" i="36"/>
  <c r="O43" i="31"/>
  <c r="I179" i="36"/>
  <c r="O67" i="31"/>
  <c r="E307" i="36"/>
  <c r="AE9" i="31"/>
  <c r="C58" i="36"/>
  <c r="H34" i="31"/>
  <c r="G140" i="36"/>
  <c r="AI85" i="24"/>
  <c r="H300" i="36"/>
  <c r="BS85" i="24"/>
  <c r="CE48" i="24"/>
  <c r="M11" i="31"/>
  <c r="E49" i="36"/>
  <c r="M35" i="31"/>
  <c r="H145" i="36"/>
  <c r="M71" i="31"/>
  <c r="I305" i="36"/>
  <c r="H38" i="31"/>
  <c r="D172" i="36"/>
  <c r="AM85" i="24"/>
  <c r="H78" i="31"/>
  <c r="I332" i="36"/>
  <c r="CA85" i="24"/>
  <c r="M73" i="31"/>
  <c r="D337" i="36"/>
  <c r="CC85" i="24"/>
  <c r="F23" i="15"/>
  <c r="H23" i="15"/>
  <c r="I23" i="15" s="1"/>
  <c r="M72" i="31"/>
  <c r="C337" i="36"/>
  <c r="H59" i="31"/>
  <c r="D268" i="36"/>
  <c r="BH85" i="24"/>
  <c r="H24" i="31"/>
  <c r="D108" i="36"/>
  <c r="Y85" i="24"/>
  <c r="H36" i="31"/>
  <c r="I140" i="36"/>
  <c r="AK85" i="24"/>
  <c r="H48" i="31"/>
  <c r="G204" i="36"/>
  <c r="H60" i="31"/>
  <c r="E268" i="36"/>
  <c r="BI85" i="24"/>
  <c r="M13" i="31"/>
  <c r="G49" i="36"/>
  <c r="M37" i="31"/>
  <c r="C177" i="36"/>
  <c r="M49" i="31"/>
  <c r="H209" i="36"/>
  <c r="H61" i="31"/>
  <c r="F268" i="36"/>
  <c r="BJ85" i="24"/>
  <c r="M75" i="31"/>
  <c r="F337" i="36"/>
  <c r="H25" i="31"/>
  <c r="E108" i="36"/>
  <c r="Z85" i="24"/>
  <c r="H49" i="31"/>
  <c r="H204" i="36"/>
  <c r="M2" i="31"/>
  <c r="CE67" i="24"/>
  <c r="I369" i="36" s="1"/>
  <c r="M14" i="31"/>
  <c r="H49" i="36"/>
  <c r="M38" i="31"/>
  <c r="D177" i="36"/>
  <c r="M50" i="31"/>
  <c r="I209" i="36"/>
  <c r="M62" i="31"/>
  <c r="G273" i="36"/>
  <c r="H2" i="31"/>
  <c r="C12" i="36"/>
  <c r="C85" i="24"/>
  <c r="CE62" i="24"/>
  <c r="I364" i="36" s="1"/>
  <c r="H42" i="31"/>
  <c r="H172" i="36"/>
  <c r="H62" i="31"/>
  <c r="G268" i="36"/>
  <c r="M52" i="31"/>
  <c r="D241" i="36"/>
  <c r="CE69" i="24"/>
  <c r="I371" i="36" s="1"/>
  <c r="BG85" i="24"/>
  <c r="AE13" i="31"/>
  <c r="G58" i="36"/>
  <c r="AE25" i="31"/>
  <c r="E122" i="36"/>
  <c r="AE37" i="31"/>
  <c r="C186" i="36"/>
  <c r="C68" i="8"/>
  <c r="F52" i="15"/>
  <c r="H52" i="15"/>
  <c r="I52" i="15" s="1"/>
  <c r="H55" i="15"/>
  <c r="I55" i="15" s="1"/>
  <c r="F55" i="15"/>
  <c r="F179" i="36"/>
  <c r="M47" i="31"/>
  <c r="F209" i="36"/>
  <c r="H50" i="31"/>
  <c r="I204" i="36"/>
  <c r="H6" i="31"/>
  <c r="G12" i="36"/>
  <c r="H26" i="31"/>
  <c r="F108" i="36"/>
  <c r="AA85" i="24"/>
  <c r="H43" i="31"/>
  <c r="I172" i="36"/>
  <c r="AR85" i="24"/>
  <c r="M55" i="31"/>
  <c r="G241" i="36"/>
  <c r="M79" i="31"/>
  <c r="C369" i="36"/>
  <c r="AF85" i="24"/>
  <c r="G108" i="36"/>
  <c r="H40" i="31"/>
  <c r="F172" i="36"/>
  <c r="M29" i="31"/>
  <c r="I113" i="36"/>
  <c r="M65" i="31"/>
  <c r="C305" i="36"/>
  <c r="H46" i="31"/>
  <c r="E204" i="36"/>
  <c r="M58" i="31"/>
  <c r="C273" i="36"/>
  <c r="BN85" i="24"/>
  <c r="F24" i="6"/>
  <c r="E233" i="24"/>
  <c r="CF2" i="38"/>
  <c r="D258" i="24"/>
  <c r="D5" i="7"/>
  <c r="F30" i="15"/>
  <c r="H30" i="15"/>
  <c r="I30" i="15" s="1"/>
  <c r="F63" i="15"/>
  <c r="E305" i="36"/>
  <c r="H77" i="31"/>
  <c r="H332" i="36"/>
  <c r="BZ85" i="24"/>
  <c r="M6" i="31"/>
  <c r="G17" i="36"/>
  <c r="M30" i="31"/>
  <c r="C145" i="36"/>
  <c r="M66" i="31"/>
  <c r="D305" i="36"/>
  <c r="AO85" i="24"/>
  <c r="AE5" i="31"/>
  <c r="F26" i="36"/>
  <c r="AE17" i="31"/>
  <c r="D90" i="36"/>
  <c r="AE41" i="31"/>
  <c r="G186" i="36"/>
  <c r="F48" i="15"/>
  <c r="H4" i="31"/>
  <c r="E12" i="36"/>
  <c r="E85" i="24"/>
  <c r="M17" i="31"/>
  <c r="D81" i="36"/>
  <c r="M53" i="31"/>
  <c r="E241" i="36"/>
  <c r="L85" i="24"/>
  <c r="H11" i="31"/>
  <c r="H69" i="31"/>
  <c r="G300" i="36"/>
  <c r="BR85" i="24"/>
  <c r="H5" i="31"/>
  <c r="F12" i="36"/>
  <c r="H65" i="31"/>
  <c r="C300" i="36"/>
  <c r="M18" i="31"/>
  <c r="E81" i="36"/>
  <c r="M78" i="31"/>
  <c r="I337" i="36"/>
  <c r="H13" i="31"/>
  <c r="G44" i="36"/>
  <c r="AV85" i="24"/>
  <c r="H47" i="31"/>
  <c r="M59" i="31"/>
  <c r="D273" i="36"/>
  <c r="K85" i="24"/>
  <c r="BO85" i="24"/>
  <c r="AE29" i="31"/>
  <c r="I122" i="36"/>
  <c r="H19" i="15"/>
  <c r="I19" i="15" s="1"/>
  <c r="F19" i="15"/>
  <c r="H18" i="31"/>
  <c r="E76" i="36"/>
  <c r="S85" i="24"/>
  <c r="H54" i="31"/>
  <c r="F236" i="36"/>
  <c r="BC85" i="24"/>
  <c r="H66" i="31"/>
  <c r="D300" i="36"/>
  <c r="M19" i="31"/>
  <c r="F81" i="36"/>
  <c r="T85" i="24"/>
  <c r="H14" i="31"/>
  <c r="H44" i="36"/>
  <c r="H30" i="31"/>
  <c r="C140" i="36"/>
  <c r="H73" i="31"/>
  <c r="D332" i="36"/>
  <c r="BV85" i="24"/>
  <c r="M7" i="31"/>
  <c r="H17" i="36"/>
  <c r="M61" i="31"/>
  <c r="F273" i="36"/>
  <c r="O4" i="31"/>
  <c r="E19" i="36"/>
  <c r="O16" i="31"/>
  <c r="C83" i="36"/>
  <c r="O28" i="31"/>
  <c r="H115" i="36"/>
  <c r="O52" i="31"/>
  <c r="D243" i="36"/>
  <c r="I275" i="36"/>
  <c r="O64" i="31"/>
  <c r="O76" i="31"/>
  <c r="G339" i="36"/>
  <c r="N85" i="24"/>
  <c r="BQ85" i="24"/>
  <c r="AE6" i="31"/>
  <c r="G26" i="36"/>
  <c r="AE18" i="31"/>
  <c r="E90" i="36"/>
  <c r="AE30" i="31"/>
  <c r="C154" i="36"/>
  <c r="AE42" i="31"/>
  <c r="H186" i="36"/>
  <c r="I384" i="36"/>
  <c r="L612" i="24"/>
  <c r="F25" i="15"/>
  <c r="H25" i="15"/>
  <c r="I25" i="15" s="1"/>
  <c r="F44" i="36"/>
  <c r="D145" i="36"/>
  <c r="D218" i="36"/>
  <c r="E371" i="36"/>
  <c r="M28" i="31"/>
  <c r="H113" i="36"/>
  <c r="O24" i="31"/>
  <c r="D115" i="36"/>
  <c r="O72" i="31"/>
  <c r="C339" i="36"/>
  <c r="AE2" i="31"/>
  <c r="C26" i="36"/>
  <c r="CE89" i="24"/>
  <c r="O12" i="31"/>
  <c r="F51" i="36"/>
  <c r="O36" i="31"/>
  <c r="I147" i="36"/>
  <c r="O48" i="31"/>
  <c r="G211" i="36"/>
  <c r="F28" i="15"/>
  <c r="O13" i="31"/>
  <c r="G51" i="36"/>
  <c r="O25" i="31"/>
  <c r="E115" i="36"/>
  <c r="O37" i="31"/>
  <c r="C179" i="36"/>
  <c r="O49" i="31"/>
  <c r="H211" i="36"/>
  <c r="O61" i="31"/>
  <c r="F275" i="36"/>
  <c r="AE3" i="31"/>
  <c r="D26" i="36"/>
  <c r="AE15" i="31"/>
  <c r="I58" i="36"/>
  <c r="AE27" i="31"/>
  <c r="G122" i="36"/>
  <c r="I382" i="36"/>
  <c r="I612" i="24"/>
  <c r="D383" i="24"/>
  <c r="H51" i="36"/>
  <c r="M63" i="31"/>
  <c r="H273" i="36"/>
  <c r="O60" i="31"/>
  <c r="E275" i="36"/>
  <c r="AE14" i="31"/>
  <c r="H58" i="36"/>
  <c r="I381" i="36"/>
  <c r="CF91" i="24"/>
  <c r="F44" i="15"/>
  <c r="H44" i="15"/>
  <c r="I44" i="15" s="1"/>
  <c r="H63" i="31"/>
  <c r="BL85" i="24"/>
  <c r="M4" i="31"/>
  <c r="E17" i="36"/>
  <c r="M64" i="31"/>
  <c r="I273" i="36"/>
  <c r="M76" i="31"/>
  <c r="G337" i="36"/>
  <c r="H140" i="36"/>
  <c r="AJ85" i="24"/>
  <c r="H35" i="31"/>
  <c r="O2" i="31"/>
  <c r="C19" i="36"/>
  <c r="O26" i="31"/>
  <c r="F115" i="36"/>
  <c r="O38" i="31"/>
  <c r="D179" i="36"/>
  <c r="O50" i="31"/>
  <c r="I211" i="36"/>
  <c r="O62" i="31"/>
  <c r="G275" i="36"/>
  <c r="O74" i="31"/>
  <c r="E339" i="36"/>
  <c r="I383" i="36"/>
  <c r="J612" i="24"/>
  <c r="G19" i="4"/>
  <c r="E19" i="4"/>
  <c r="E220" i="24"/>
  <c r="H26" i="15"/>
  <c r="I26" i="15" s="1"/>
  <c r="F26" i="15"/>
  <c r="H42" i="15"/>
  <c r="I42" i="15" s="1"/>
  <c r="F42" i="15"/>
  <c r="H268" i="36"/>
  <c r="H39" i="31"/>
  <c r="AN85" i="24"/>
  <c r="E172" i="36"/>
  <c r="O17" i="31"/>
  <c r="D83" i="36"/>
  <c r="O41" i="31"/>
  <c r="G179" i="36"/>
  <c r="F54" i="15"/>
  <c r="F122" i="36"/>
  <c r="D186" i="36"/>
  <c r="X85" i="24"/>
  <c r="H23" i="31"/>
  <c r="O5" i="31"/>
  <c r="F19" i="36"/>
  <c r="O29" i="31"/>
  <c r="I115" i="36"/>
  <c r="O53" i="31"/>
  <c r="E243" i="36"/>
  <c r="O65" i="31"/>
  <c r="C307" i="36"/>
  <c r="O77" i="31"/>
  <c r="H339" i="36"/>
  <c r="M8" i="31"/>
  <c r="I17" i="36"/>
  <c r="M32" i="31"/>
  <c r="E145" i="36"/>
  <c r="M44" i="31"/>
  <c r="C209" i="36"/>
  <c r="M56" i="31"/>
  <c r="H241" i="36"/>
  <c r="M68" i="31"/>
  <c r="F305" i="36"/>
  <c r="M80" i="31"/>
  <c r="D369" i="36"/>
  <c r="H55" i="31"/>
  <c r="BD85" i="24"/>
  <c r="H71" i="31"/>
  <c r="I300" i="36"/>
  <c r="BT85" i="24"/>
  <c r="O30" i="31"/>
  <c r="C147" i="36"/>
  <c r="O42" i="31"/>
  <c r="H179" i="36"/>
  <c r="O54" i="31"/>
  <c r="F243" i="36"/>
  <c r="O66" i="31"/>
  <c r="D307" i="36"/>
  <c r="O78" i="31"/>
  <c r="I339" i="36"/>
  <c r="AE20" i="31"/>
  <c r="G90" i="36"/>
  <c r="H35" i="15"/>
  <c r="I35" i="15" s="1"/>
  <c r="F35" i="15"/>
  <c r="H37" i="15"/>
  <c r="I37" i="15" s="1"/>
  <c r="G81" i="36"/>
  <c r="E186" i="36"/>
  <c r="AE19" i="31"/>
  <c r="F90" i="36"/>
  <c r="AE31" i="31"/>
  <c r="D154" i="36"/>
  <c r="AE43" i="31"/>
  <c r="I186" i="36"/>
  <c r="AE32" i="31"/>
  <c r="E154" i="36"/>
  <c r="E147" i="36"/>
  <c r="G83" i="36"/>
  <c r="O20" i="31"/>
  <c r="C211" i="36"/>
  <c r="O44" i="31"/>
  <c r="O56" i="31"/>
  <c r="H243" i="36"/>
  <c r="F307" i="36"/>
  <c r="O68" i="31"/>
  <c r="O80" i="31"/>
  <c r="D371" i="36"/>
  <c r="AE10" i="31"/>
  <c r="D58" i="36"/>
  <c r="AE22" i="31"/>
  <c r="I90" i="36"/>
  <c r="AE34" i="31"/>
  <c r="G154" i="36"/>
  <c r="AE47" i="31"/>
  <c r="F218" i="36"/>
  <c r="G10" i="4"/>
  <c r="DF2" i="30"/>
  <c r="C170" i="8"/>
  <c r="F420" i="24"/>
  <c r="H19" i="31"/>
  <c r="F76" i="36"/>
  <c r="O10" i="31"/>
  <c r="D51" i="36"/>
  <c r="O22" i="31"/>
  <c r="I83" i="36"/>
  <c r="O34" i="31"/>
  <c r="G147" i="36"/>
  <c r="O46" i="31"/>
  <c r="E211" i="36"/>
  <c r="O58" i="31"/>
  <c r="C275" i="36"/>
  <c r="O70" i="31"/>
  <c r="H307" i="36"/>
  <c r="H41" i="15"/>
  <c r="I41" i="15" s="1"/>
  <c r="F41" i="15"/>
  <c r="H26" i="36"/>
  <c r="D615" i="34"/>
  <c r="C715" i="34"/>
  <c r="C648" i="34"/>
  <c r="M716" i="34" s="1"/>
  <c r="I51" i="36"/>
  <c r="BK2" i="30"/>
  <c r="I362" i="36"/>
  <c r="O75" i="31"/>
  <c r="F339" i="36"/>
  <c r="H147" i="36"/>
  <c r="C146" i="8" l="1"/>
  <c r="CI2" i="30"/>
  <c r="C167" i="8"/>
  <c r="E414" i="24"/>
  <c r="D350" i="24"/>
  <c r="F32" i="6"/>
  <c r="C292" i="24"/>
  <c r="C30" i="8"/>
  <c r="V2" i="30"/>
  <c r="C27" i="8"/>
  <c r="S2" i="30"/>
  <c r="D291" i="24"/>
  <c r="D293" i="24" s="1"/>
  <c r="C75" i="15"/>
  <c r="G75" i="15" s="1"/>
  <c r="C635" i="24"/>
  <c r="C63" i="15"/>
  <c r="G63" i="15" s="1"/>
  <c r="G21" i="36"/>
  <c r="C672" i="24"/>
  <c r="C696" i="24"/>
  <c r="C43" i="15"/>
  <c r="G43" i="15" s="1"/>
  <c r="H43" i="15" s="1"/>
  <c r="I43" i="15" s="1"/>
  <c r="C683" i="24"/>
  <c r="C45" i="15"/>
  <c r="G45" i="15" s="1"/>
  <c r="D85" i="36"/>
  <c r="C27" i="15"/>
  <c r="G27" i="15" s="1"/>
  <c r="H53" i="36"/>
  <c r="G213" i="36"/>
  <c r="C62" i="15"/>
  <c r="C631" i="24"/>
  <c r="C92" i="15"/>
  <c r="G92" i="15" s="1"/>
  <c r="C622" i="24"/>
  <c r="C616" i="24"/>
  <c r="C698" i="24"/>
  <c r="C699" i="24"/>
  <c r="C59" i="15"/>
  <c r="G59" i="15" s="1"/>
  <c r="C46" i="15"/>
  <c r="G46" i="15" s="1"/>
  <c r="I213" i="36"/>
  <c r="E213" i="36"/>
  <c r="H63" i="15"/>
  <c r="I63" i="15" s="1"/>
  <c r="E21" i="36"/>
  <c r="C670" i="24"/>
  <c r="C17" i="15"/>
  <c r="G17" i="15" s="1"/>
  <c r="C91" i="15"/>
  <c r="G91" i="15" s="1"/>
  <c r="I341" i="36"/>
  <c r="C647" i="24"/>
  <c r="G309" i="36"/>
  <c r="C82" i="15"/>
  <c r="G82" i="15" s="1"/>
  <c r="C626" i="24"/>
  <c r="C74" i="15"/>
  <c r="G74" i="15" s="1"/>
  <c r="C617" i="24"/>
  <c r="F277" i="36"/>
  <c r="C704" i="24"/>
  <c r="C51" i="15"/>
  <c r="G51" i="15" s="1"/>
  <c r="D181" i="36"/>
  <c r="C700" i="24"/>
  <c r="G149" i="36"/>
  <c r="C47" i="15"/>
  <c r="G47" i="15" s="1"/>
  <c r="D21" i="36"/>
  <c r="C16" i="15"/>
  <c r="G16" i="15" s="1"/>
  <c r="C669" i="24"/>
  <c r="I53" i="36"/>
  <c r="C681" i="24"/>
  <c r="C28" i="15"/>
  <c r="E85" i="36"/>
  <c r="C31" i="15"/>
  <c r="G31" i="15" s="1"/>
  <c r="C684" i="24"/>
  <c r="D149" i="36"/>
  <c r="C44" i="15"/>
  <c r="G44" i="15" s="1"/>
  <c r="C697" i="24"/>
  <c r="E373" i="36"/>
  <c r="C94" i="15"/>
  <c r="G94" i="15" s="1"/>
  <c r="C675" i="24"/>
  <c r="C53" i="36"/>
  <c r="C22" i="15"/>
  <c r="G22" i="15" s="1"/>
  <c r="H117" i="36"/>
  <c r="C694" i="24"/>
  <c r="C41" i="15"/>
  <c r="G41" i="15" s="1"/>
  <c r="C117" i="36"/>
  <c r="C36" i="15"/>
  <c r="G36" i="15" s="1"/>
  <c r="C689" i="24"/>
  <c r="F309" i="36"/>
  <c r="C623" i="24"/>
  <c r="C81" i="15"/>
  <c r="G81" i="15" s="1"/>
  <c r="C21" i="36"/>
  <c r="C15" i="15"/>
  <c r="G15" i="15" s="1"/>
  <c r="C668" i="24"/>
  <c r="CE85" i="24"/>
  <c r="C614" i="24"/>
  <c r="H245" i="36"/>
  <c r="C69" i="15"/>
  <c r="C341" i="36"/>
  <c r="C641" i="24"/>
  <c r="C85" i="15"/>
  <c r="G85" i="15" s="1"/>
  <c r="C245" i="36"/>
  <c r="C628" i="24"/>
  <c r="C64" i="15"/>
  <c r="G64" i="15" s="1"/>
  <c r="C58" i="15"/>
  <c r="G58" i="15" s="1"/>
  <c r="D213" i="36"/>
  <c r="C711" i="24"/>
  <c r="C137" i="8"/>
  <c r="D12" i="35"/>
  <c r="E380" i="24"/>
  <c r="I85" i="36"/>
  <c r="C35" i="15"/>
  <c r="G35" i="15" s="1"/>
  <c r="C688" i="24"/>
  <c r="C695" i="24"/>
  <c r="I117" i="36"/>
  <c r="C42" i="15"/>
  <c r="G42" i="15" s="1"/>
  <c r="H149" i="36"/>
  <c r="C701" i="24"/>
  <c r="C48" i="15"/>
  <c r="D713" i="34"/>
  <c r="D708" i="34"/>
  <c r="D696" i="34"/>
  <c r="D684" i="34"/>
  <c r="D672" i="34"/>
  <c r="D628" i="34"/>
  <c r="D622" i="34"/>
  <c r="D616" i="34"/>
  <c r="D709" i="34"/>
  <c r="D697" i="34"/>
  <c r="D685" i="34"/>
  <c r="D673" i="34"/>
  <c r="D710" i="34"/>
  <c r="D698" i="34"/>
  <c r="D686" i="34"/>
  <c r="D674" i="34"/>
  <c r="D646" i="34"/>
  <c r="D621" i="34"/>
  <c r="D699" i="34"/>
  <c r="D687" i="34"/>
  <c r="D675" i="34"/>
  <c r="D643" i="34"/>
  <c r="D640" i="34"/>
  <c r="D637" i="34"/>
  <c r="D634" i="34"/>
  <c r="D631" i="34"/>
  <c r="D625" i="34"/>
  <c r="D701" i="34"/>
  <c r="D689" i="34"/>
  <c r="D677" i="34"/>
  <c r="D627" i="34"/>
  <c r="D716" i="34"/>
  <c r="D702" i="34"/>
  <c r="D690" i="34"/>
  <c r="D678" i="34"/>
  <c r="D647" i="34"/>
  <c r="D629" i="34"/>
  <c r="D619" i="34"/>
  <c r="D712" i="34"/>
  <c r="D703" i="34"/>
  <c r="D691" i="34"/>
  <c r="D679" i="34"/>
  <c r="D644" i="34"/>
  <c r="D641" i="34"/>
  <c r="D638" i="34"/>
  <c r="D635" i="34"/>
  <c r="D632" i="34"/>
  <c r="D624" i="34"/>
  <c r="D704" i="34"/>
  <c r="D705" i="34"/>
  <c r="D693" i="34"/>
  <c r="D681" i="34"/>
  <c r="D669" i="34"/>
  <c r="D706" i="34"/>
  <c r="D694" i="34"/>
  <c r="D682" i="34"/>
  <c r="D670" i="34"/>
  <c r="D645" i="34"/>
  <c r="D626" i="34"/>
  <c r="D623" i="34"/>
  <c r="D617" i="34"/>
  <c r="D707" i="34"/>
  <c r="D620" i="34"/>
  <c r="D711" i="34"/>
  <c r="D692" i="34"/>
  <c r="D688" i="34"/>
  <c r="D680" i="34"/>
  <c r="D633" i="34"/>
  <c r="D618" i="34"/>
  <c r="D676" i="34"/>
  <c r="D683" i="34"/>
  <c r="D639" i="34"/>
  <c r="D700" i="34"/>
  <c r="D671" i="34"/>
  <c r="D695" i="34"/>
  <c r="D636" i="34"/>
  <c r="D642" i="34"/>
  <c r="D630" i="34"/>
  <c r="D668" i="34"/>
  <c r="C679" i="24"/>
  <c r="G53" i="36"/>
  <c r="C26" i="15"/>
  <c r="G26" i="15" s="1"/>
  <c r="F85" i="36"/>
  <c r="C32" i="15"/>
  <c r="G32" i="15" s="1"/>
  <c r="C685" i="24"/>
  <c r="I149" i="36"/>
  <c r="C49" i="15"/>
  <c r="G49" i="15" s="1"/>
  <c r="C702" i="24"/>
  <c r="C121" i="8"/>
  <c r="D384" i="24"/>
  <c r="G341" i="36"/>
  <c r="C645" i="24"/>
  <c r="C89" i="15"/>
  <c r="G89" i="15" s="1"/>
  <c r="C637" i="24"/>
  <c r="H277" i="36"/>
  <c r="C76" i="15"/>
  <c r="G76" i="15" s="1"/>
  <c r="E181" i="36"/>
  <c r="C52" i="15"/>
  <c r="G52" i="15" s="1"/>
  <c r="C705" i="24"/>
  <c r="C643" i="24"/>
  <c r="E341" i="36"/>
  <c r="C87" i="15"/>
  <c r="G87" i="15" s="1"/>
  <c r="C674" i="24"/>
  <c r="C21" i="15"/>
  <c r="G21" i="15" s="1"/>
  <c r="I21" i="36"/>
  <c r="G245" i="36"/>
  <c r="C624" i="24"/>
  <c r="C68" i="15"/>
  <c r="G68" i="15" s="1"/>
  <c r="I378" i="36"/>
  <c r="K612" i="24"/>
  <c r="H341" i="36"/>
  <c r="C90" i="15"/>
  <c r="G90" i="15" s="1"/>
  <c r="C646" i="24"/>
  <c r="I181" i="36"/>
  <c r="C56" i="15"/>
  <c r="G56" i="15" s="1"/>
  <c r="C709" i="24"/>
  <c r="D373" i="36"/>
  <c r="C93" i="15"/>
  <c r="G93" i="15" s="1"/>
  <c r="C620" i="24"/>
  <c r="E309" i="36"/>
  <c r="C80" i="15"/>
  <c r="G80" i="15" s="1"/>
  <c r="C621" i="24"/>
  <c r="F341" i="36"/>
  <c r="C644" i="24"/>
  <c r="C88" i="15"/>
  <c r="G88" i="15" s="1"/>
  <c r="H181" i="36"/>
  <c r="C55" i="15"/>
  <c r="G55" i="15" s="1"/>
  <c r="C708" i="24"/>
  <c r="C713" i="24"/>
  <c r="F213" i="36"/>
  <c r="C60" i="15"/>
  <c r="H309" i="36"/>
  <c r="C639" i="24"/>
  <c r="C83" i="15"/>
  <c r="G83" i="15" s="1"/>
  <c r="C24" i="15"/>
  <c r="G24" i="15" s="1"/>
  <c r="E53" i="36"/>
  <c r="C677" i="24"/>
  <c r="E245" i="36"/>
  <c r="C632" i="24"/>
  <c r="C66" i="15"/>
  <c r="G66" i="15" s="1"/>
  <c r="D309" i="36"/>
  <c r="C79" i="15"/>
  <c r="G79" i="15" s="1"/>
  <c r="C627" i="24"/>
  <c r="D117" i="36"/>
  <c r="C37" i="15"/>
  <c r="G37" i="15" s="1"/>
  <c r="C690" i="24"/>
  <c r="C85" i="36"/>
  <c r="C29" i="15"/>
  <c r="G29" i="15" s="1"/>
  <c r="C682" i="24"/>
  <c r="C706" i="24"/>
  <c r="F181" i="36"/>
  <c r="C53" i="15"/>
  <c r="G53" i="15" s="1"/>
  <c r="D277" i="36"/>
  <c r="C72" i="15"/>
  <c r="G72" i="15" s="1"/>
  <c r="C636" i="24"/>
  <c r="G181" i="36"/>
  <c r="C707" i="24"/>
  <c r="C54" i="15"/>
  <c r="I309" i="36"/>
  <c r="C640" i="24"/>
  <c r="C84" i="15"/>
  <c r="G84" i="15" s="1"/>
  <c r="C73" i="15"/>
  <c r="G73" i="15" s="1"/>
  <c r="C634" i="24"/>
  <c r="E277" i="36"/>
  <c r="H21" i="36"/>
  <c r="C20" i="15"/>
  <c r="G20" i="15" s="1"/>
  <c r="C673" i="24"/>
  <c r="D245" i="36"/>
  <c r="C65" i="15"/>
  <c r="G65" i="15" s="1"/>
  <c r="C630" i="24"/>
  <c r="C277" i="36"/>
  <c r="C71" i="15"/>
  <c r="G71" i="15" s="1"/>
  <c r="C618" i="24"/>
  <c r="C691" i="24"/>
  <c r="E117" i="36"/>
  <c r="C38" i="15"/>
  <c r="G38" i="15" s="1"/>
  <c r="C710" i="24"/>
  <c r="C213" i="36"/>
  <c r="C57" i="15"/>
  <c r="G57" i="15" s="1"/>
  <c r="C25" i="15"/>
  <c r="G25" i="15" s="1"/>
  <c r="C678" i="24"/>
  <c r="F53" i="36"/>
  <c r="F16" i="6"/>
  <c r="F234" i="24"/>
  <c r="D53" i="36"/>
  <c r="C676" i="24"/>
  <c r="C23" i="15"/>
  <c r="G23" i="15" s="1"/>
  <c r="C39" i="15"/>
  <c r="G39" i="15" s="1"/>
  <c r="F117" i="36"/>
  <c r="C692" i="24"/>
  <c r="G117" i="36"/>
  <c r="C693" i="24"/>
  <c r="C40" i="15"/>
  <c r="G40" i="15" s="1"/>
  <c r="C181" i="36"/>
  <c r="C703" i="24"/>
  <c r="C50" i="15"/>
  <c r="G50" i="15" s="1"/>
  <c r="C638" i="24"/>
  <c r="I277" i="36"/>
  <c r="C77" i="15"/>
  <c r="G77" i="15" s="1"/>
  <c r="C78" i="15"/>
  <c r="G78" i="15" s="1"/>
  <c r="C619" i="24"/>
  <c r="C309" i="36"/>
  <c r="I245" i="36"/>
  <c r="C629" i="24"/>
  <c r="C70" i="15"/>
  <c r="G70" i="15" s="1"/>
  <c r="D341" i="36"/>
  <c r="C86" i="15"/>
  <c r="G86" i="15" s="1"/>
  <c r="C642" i="24"/>
  <c r="C67" i="15"/>
  <c r="G67" i="15" s="1"/>
  <c r="F245" i="36"/>
  <c r="C633" i="24"/>
  <c r="C33" i="15"/>
  <c r="G33" i="15" s="1"/>
  <c r="G85" i="36"/>
  <c r="C686" i="24"/>
  <c r="C18" i="15"/>
  <c r="G18" i="15" s="1"/>
  <c r="F21" i="36"/>
  <c r="C671" i="24"/>
  <c r="H85" i="36"/>
  <c r="C687" i="24"/>
  <c r="C34" i="15"/>
  <c r="G34" i="15" s="1"/>
  <c r="C34" i="8" l="1"/>
  <c r="Z2" i="30"/>
  <c r="C35" i="8"/>
  <c r="D308" i="24"/>
  <c r="C138" i="8"/>
  <c r="D417" i="24"/>
  <c r="D715" i="34"/>
  <c r="E623" i="34"/>
  <c r="G54" i="15"/>
  <c r="H54" i="15" s="1"/>
  <c r="I54" i="15" s="1"/>
  <c r="G69" i="15"/>
  <c r="H69" i="15" s="1"/>
  <c r="I69" i="15" s="1"/>
  <c r="C648" i="24"/>
  <c r="M716" i="24" s="1"/>
  <c r="D615" i="24"/>
  <c r="C715" i="24"/>
  <c r="E612" i="34"/>
  <c r="G48" i="15"/>
  <c r="H48" i="15" s="1"/>
  <c r="I48" i="15" s="1"/>
  <c r="I373" i="36"/>
  <c r="C716" i="24"/>
  <c r="G28" i="15"/>
  <c r="H28" i="15" s="1"/>
  <c r="I28" i="15" s="1"/>
  <c r="C50" i="8" l="1"/>
  <c r="D352" i="24"/>
  <c r="C103" i="8" s="1"/>
  <c r="F309" i="24"/>
  <c r="E709" i="34"/>
  <c r="E697" i="34"/>
  <c r="E685" i="34"/>
  <c r="E673" i="34"/>
  <c r="E710" i="34"/>
  <c r="E698" i="34"/>
  <c r="E686" i="34"/>
  <c r="E674" i="34"/>
  <c r="E646" i="34"/>
  <c r="E699" i="34"/>
  <c r="E687" i="34"/>
  <c r="E675" i="34"/>
  <c r="E643" i="34"/>
  <c r="E640" i="34"/>
  <c r="E637" i="34"/>
  <c r="E634" i="34"/>
  <c r="E631" i="34"/>
  <c r="E625" i="34"/>
  <c r="E711" i="34"/>
  <c r="E700" i="34"/>
  <c r="E688" i="34"/>
  <c r="E676" i="34"/>
  <c r="E716" i="34"/>
  <c r="E702" i="34"/>
  <c r="E690" i="34"/>
  <c r="E678" i="34"/>
  <c r="E647" i="34"/>
  <c r="E629" i="34"/>
  <c r="E712" i="34"/>
  <c r="E703" i="34"/>
  <c r="E691" i="34"/>
  <c r="E679" i="34"/>
  <c r="E644" i="34"/>
  <c r="E641" i="34"/>
  <c r="E638" i="34"/>
  <c r="E635" i="34"/>
  <c r="E632" i="34"/>
  <c r="E624" i="34"/>
  <c r="E704" i="34"/>
  <c r="E692" i="34"/>
  <c r="E680" i="34"/>
  <c r="E668" i="34"/>
  <c r="E705" i="34"/>
  <c r="E706" i="34"/>
  <c r="E694" i="34"/>
  <c r="E682" i="34"/>
  <c r="E670" i="34"/>
  <c r="E645" i="34"/>
  <c r="E626" i="34"/>
  <c r="E713" i="34"/>
  <c r="E707" i="34"/>
  <c r="E695" i="34"/>
  <c r="E683" i="34"/>
  <c r="E671" i="34"/>
  <c r="E642" i="34"/>
  <c r="E639" i="34"/>
  <c r="E636" i="34"/>
  <c r="E633" i="34"/>
  <c r="E630" i="34"/>
  <c r="E681" i="34"/>
  <c r="E677" i="34"/>
  <c r="E669" i="34"/>
  <c r="E672" i="34"/>
  <c r="E627" i="34"/>
  <c r="E708" i="34"/>
  <c r="E701" i="34"/>
  <c r="E693" i="34"/>
  <c r="E689" i="34"/>
  <c r="E628" i="34"/>
  <c r="E696" i="34"/>
  <c r="E684" i="34"/>
  <c r="D713" i="24"/>
  <c r="D701" i="24"/>
  <c r="D705" i="24"/>
  <c r="D709" i="24"/>
  <c r="D688" i="24"/>
  <c r="D676" i="24"/>
  <c r="D620" i="24"/>
  <c r="D702" i="24"/>
  <c r="D692" i="24"/>
  <c r="D680" i="24"/>
  <c r="D668" i="24"/>
  <c r="D618" i="24"/>
  <c r="D703" i="24"/>
  <c r="D687" i="24"/>
  <c r="D683" i="24"/>
  <c r="D642" i="24"/>
  <c r="D708" i="24"/>
  <c r="D695" i="24"/>
  <c r="D685" i="24"/>
  <c r="D675" i="24"/>
  <c r="D631" i="24"/>
  <c r="D629" i="24"/>
  <c r="D704" i="24"/>
  <c r="D682" i="24"/>
  <c r="D672" i="24"/>
  <c r="D646" i="24"/>
  <c r="D626" i="24"/>
  <c r="D622" i="24"/>
  <c r="D716" i="24"/>
  <c r="D689" i="24"/>
  <c r="D679" i="24"/>
  <c r="D669" i="24"/>
  <c r="D644" i="24"/>
  <c r="D640" i="24"/>
  <c r="D638" i="24"/>
  <c r="D636" i="24"/>
  <c r="D707" i="24"/>
  <c r="D693" i="24"/>
  <c r="D686" i="24"/>
  <c r="D634" i="24"/>
  <c r="D673" i="24"/>
  <c r="D632" i="24"/>
  <c r="D628" i="24"/>
  <c r="D711" i="24"/>
  <c r="D677" i="24"/>
  <c r="D647" i="24"/>
  <c r="D619" i="24"/>
  <c r="D699" i="24"/>
  <c r="D694" i="24"/>
  <c r="D627" i="24"/>
  <c r="D674" i="24"/>
  <c r="D643" i="24"/>
  <c r="D671" i="24"/>
  <c r="D710" i="24"/>
  <c r="D691" i="24"/>
  <c r="D681" i="24"/>
  <c r="D633" i="24"/>
  <c r="D625" i="24"/>
  <c r="D616" i="24"/>
  <c r="D639" i="24"/>
  <c r="D670" i="24"/>
  <c r="D690" i="24"/>
  <c r="D678" i="24"/>
  <c r="D698" i="24"/>
  <c r="D635" i="24"/>
  <c r="D637" i="24"/>
  <c r="D624" i="24"/>
  <c r="D684" i="24"/>
  <c r="D623" i="24"/>
  <c r="D621" i="24"/>
  <c r="D696" i="24"/>
  <c r="D641" i="24"/>
  <c r="D645" i="24"/>
  <c r="D617" i="24"/>
  <c r="D712" i="24"/>
  <c r="D706" i="24"/>
  <c r="D697" i="24"/>
  <c r="D700" i="24"/>
  <c r="D630" i="24"/>
  <c r="D421" i="24"/>
  <c r="C168" i="8"/>
  <c r="D715" i="24" l="1"/>
  <c r="E623" i="24"/>
  <c r="E612" i="24"/>
  <c r="C172" i="8"/>
  <c r="D424" i="24"/>
  <c r="C177" i="8" s="1"/>
  <c r="E715" i="34"/>
  <c r="F624" i="34"/>
  <c r="F711" i="34" l="1"/>
  <c r="F716" i="34"/>
  <c r="F710" i="34"/>
  <c r="F698" i="34"/>
  <c r="F686" i="34"/>
  <c r="F674" i="34"/>
  <c r="F646" i="34"/>
  <c r="F699" i="34"/>
  <c r="F687" i="34"/>
  <c r="F675" i="34"/>
  <c r="F643" i="34"/>
  <c r="F640" i="34"/>
  <c r="F637" i="34"/>
  <c r="F634" i="34"/>
  <c r="F631" i="34"/>
  <c r="F625" i="34"/>
  <c r="F700" i="34"/>
  <c r="F688" i="34"/>
  <c r="F676" i="34"/>
  <c r="F701" i="34"/>
  <c r="F689" i="34"/>
  <c r="F677" i="34"/>
  <c r="F627" i="34"/>
  <c r="F712" i="34"/>
  <c r="F703" i="34"/>
  <c r="F691" i="34"/>
  <c r="F679" i="34"/>
  <c r="F644" i="34"/>
  <c r="F641" i="34"/>
  <c r="F638" i="34"/>
  <c r="F635" i="34"/>
  <c r="F632" i="34"/>
  <c r="F704" i="34"/>
  <c r="F692" i="34"/>
  <c r="F680" i="34"/>
  <c r="F668" i="34"/>
  <c r="F705" i="34"/>
  <c r="F693" i="34"/>
  <c r="F681" i="34"/>
  <c r="F669" i="34"/>
  <c r="F706" i="34"/>
  <c r="F694" i="34"/>
  <c r="F713" i="34"/>
  <c r="F707" i="34"/>
  <c r="F695" i="34"/>
  <c r="F683" i="34"/>
  <c r="F671" i="34"/>
  <c r="F642" i="34"/>
  <c r="F639" i="34"/>
  <c r="F636" i="34"/>
  <c r="F633" i="34"/>
  <c r="F630" i="34"/>
  <c r="F708" i="34"/>
  <c r="F696" i="34"/>
  <c r="F684" i="34"/>
  <c r="F672" i="34"/>
  <c r="F628" i="34"/>
  <c r="F670" i="34"/>
  <c r="F626" i="34"/>
  <c r="F697" i="34"/>
  <c r="F645" i="34"/>
  <c r="F702" i="34"/>
  <c r="F629" i="34"/>
  <c r="F673" i="34"/>
  <c r="F682" i="34"/>
  <c r="F678" i="34"/>
  <c r="F647" i="34"/>
  <c r="F685" i="34"/>
  <c r="F690" i="34"/>
  <c r="F709" i="34"/>
  <c r="E702" i="24"/>
  <c r="E706" i="24"/>
  <c r="E705" i="24"/>
  <c r="E700" i="24"/>
  <c r="E689" i="24"/>
  <c r="E677" i="24"/>
  <c r="E627" i="24"/>
  <c r="E716" i="24"/>
  <c r="E693" i="24"/>
  <c r="E681" i="24"/>
  <c r="E669" i="24"/>
  <c r="E696" i="24"/>
  <c r="E679" i="24"/>
  <c r="E711" i="24"/>
  <c r="E704" i="24"/>
  <c r="E692" i="24"/>
  <c r="E682" i="24"/>
  <c r="E672" i="24"/>
  <c r="E646" i="24"/>
  <c r="E626" i="24"/>
  <c r="E644" i="24"/>
  <c r="E642" i="24"/>
  <c r="E640" i="24"/>
  <c r="E638" i="24"/>
  <c r="E636" i="24"/>
  <c r="E699" i="24"/>
  <c r="E683" i="24"/>
  <c r="E673" i="24"/>
  <c r="E632" i="24"/>
  <c r="E628" i="24"/>
  <c r="E690" i="24"/>
  <c r="E680" i="24"/>
  <c r="E670" i="24"/>
  <c r="E647" i="24"/>
  <c r="E645" i="24"/>
  <c r="E630" i="24"/>
  <c r="E625" i="24"/>
  <c r="E708" i="24"/>
  <c r="E694" i="24"/>
  <c r="E634" i="24"/>
  <c r="E637" i="24"/>
  <c r="E631" i="24"/>
  <c r="E684" i="24"/>
  <c r="E710" i="24"/>
  <c r="E701" i="24"/>
  <c r="E691" i="24"/>
  <c r="E686" i="24"/>
  <c r="E633" i="24"/>
  <c r="E703" i="24"/>
  <c r="E713" i="24"/>
  <c r="E676" i="24"/>
  <c r="E671" i="24"/>
  <c r="E639" i="24"/>
  <c r="E698" i="24"/>
  <c r="E709" i="24"/>
  <c r="E687" i="24"/>
  <c r="E674" i="24"/>
  <c r="E695" i="24"/>
  <c r="E678" i="24"/>
  <c r="E707" i="24"/>
  <c r="E643" i="24"/>
  <c r="E624" i="24"/>
  <c r="F624" i="24" s="1"/>
  <c r="F716" i="24" s="1"/>
  <c r="E685" i="24"/>
  <c r="E668" i="24"/>
  <c r="E688" i="24"/>
  <c r="E675" i="24"/>
  <c r="E629" i="24"/>
  <c r="E712" i="24"/>
  <c r="E697" i="24"/>
  <c r="E641" i="24"/>
  <c r="E635" i="24"/>
  <c r="F694" i="24" l="1"/>
  <c r="F711" i="24"/>
  <c r="F704" i="24"/>
  <c r="F693" i="24"/>
  <c r="F698" i="24"/>
  <c r="F680" i="24"/>
  <c r="F634" i="24"/>
  <c r="F673" i="24"/>
  <c r="F676" i="24"/>
  <c r="F686" i="24"/>
  <c r="F687" i="24"/>
  <c r="F699" i="24"/>
  <c r="F677" i="24"/>
  <c r="F636" i="24"/>
  <c r="F708" i="24"/>
  <c r="F638" i="24"/>
  <c r="F633" i="24"/>
  <c r="F642" i="24"/>
  <c r="F639" i="24"/>
  <c r="F644" i="24"/>
  <c r="F681" i="24"/>
  <c r="F645" i="24"/>
  <c r="F701" i="24"/>
  <c r="F672" i="24"/>
  <c r="F670" i="24"/>
  <c r="F632" i="24"/>
  <c r="F630" i="24"/>
  <c r="F682" i="24"/>
  <c r="F710" i="24"/>
  <c r="F628" i="24"/>
  <c r="F627" i="24"/>
  <c r="F696" i="24"/>
  <c r="F640" i="24"/>
  <c r="F629" i="24"/>
  <c r="F635" i="24"/>
  <c r="F674" i="24"/>
  <c r="F631" i="24"/>
  <c r="F702" i="24"/>
  <c r="F671" i="24"/>
  <c r="F647" i="24"/>
  <c r="F641" i="24"/>
  <c r="F691" i="24"/>
  <c r="F637" i="24"/>
  <c r="F709" i="24"/>
  <c r="F675" i="24"/>
  <c r="F678" i="24"/>
  <c r="F668" i="24"/>
  <c r="F695" i="24"/>
  <c r="F684" i="24"/>
  <c r="F713" i="24"/>
  <c r="F692" i="24"/>
  <c r="F690" i="24"/>
  <c r="F685" i="24"/>
  <c r="F683" i="24"/>
  <c r="F697" i="24"/>
  <c r="F669" i="24"/>
  <c r="F700" i="24"/>
  <c r="F707" i="24"/>
  <c r="F712" i="24"/>
  <c r="F688" i="24"/>
  <c r="F705" i="24"/>
  <c r="F679" i="24"/>
  <c r="F706" i="24"/>
  <c r="F703" i="24"/>
  <c r="F643" i="24"/>
  <c r="F646" i="24"/>
  <c r="F625" i="24"/>
  <c r="G625" i="24" s="1"/>
  <c r="F689" i="24"/>
  <c r="F626" i="24"/>
  <c r="F715" i="34"/>
  <c r="G625" i="34"/>
  <c r="E715" i="24"/>
  <c r="F715" i="24" l="1"/>
  <c r="G638" i="24"/>
  <c r="G709" i="24"/>
  <c r="G686" i="24"/>
  <c r="G700" i="24"/>
  <c r="G678" i="24"/>
  <c r="G629" i="24"/>
  <c r="G635" i="24"/>
  <c r="G688" i="24"/>
  <c r="G676" i="24"/>
  <c r="G687" i="24"/>
  <c r="G627" i="24"/>
  <c r="G632" i="24"/>
  <c r="G684" i="24"/>
  <c r="G634" i="24"/>
  <c r="G677" i="24"/>
  <c r="G685" i="24"/>
  <c r="G707" i="24"/>
  <c r="G647" i="24"/>
  <c r="G711" i="24"/>
  <c r="G643" i="24"/>
  <c r="G681" i="24"/>
  <c r="G704" i="24"/>
  <c r="G695" i="24"/>
  <c r="G699" i="24"/>
  <c r="G693" i="24"/>
  <c r="G682" i="24"/>
  <c r="G668" i="24"/>
  <c r="G708" i="24"/>
  <c r="G683" i="24"/>
  <c r="G689" i="24"/>
  <c r="G673" i="24"/>
  <c r="G672" i="24"/>
  <c r="G626" i="24"/>
  <c r="G710" i="24"/>
  <c r="G691" i="24"/>
  <c r="G716" i="24"/>
  <c r="G646" i="24"/>
  <c r="G705" i="24"/>
  <c r="G701" i="24"/>
  <c r="G679" i="24"/>
  <c r="G713" i="24"/>
  <c r="G703" i="24"/>
  <c r="G670" i="24"/>
  <c r="G698" i="24"/>
  <c r="G644" i="24"/>
  <c r="G702" i="24"/>
  <c r="G712" i="24"/>
  <c r="G675" i="24"/>
  <c r="G690" i="24"/>
  <c r="G641" i="24"/>
  <c r="G696" i="24"/>
  <c r="G706" i="24"/>
  <c r="G697" i="24"/>
  <c r="G669" i="24"/>
  <c r="G640" i="24"/>
  <c r="G671" i="24"/>
  <c r="G628" i="24"/>
  <c r="G637" i="24"/>
  <c r="G642" i="24"/>
  <c r="G692" i="24"/>
  <c r="G639" i="24"/>
  <c r="G636" i="24"/>
  <c r="G694" i="24"/>
  <c r="G633" i="24"/>
  <c r="G680" i="24"/>
  <c r="G630" i="24"/>
  <c r="G645" i="24"/>
  <c r="G631" i="24"/>
  <c r="G674" i="24"/>
  <c r="G710" i="34"/>
  <c r="G712" i="34"/>
  <c r="G699" i="34"/>
  <c r="G687" i="34"/>
  <c r="G675" i="34"/>
  <c r="G643" i="34"/>
  <c r="G640" i="34"/>
  <c r="G637" i="34"/>
  <c r="G634" i="34"/>
  <c r="G631" i="34"/>
  <c r="G700" i="34"/>
  <c r="G688" i="34"/>
  <c r="G676" i="34"/>
  <c r="G711" i="34"/>
  <c r="G701" i="34"/>
  <c r="G689" i="34"/>
  <c r="G677" i="34"/>
  <c r="G627" i="34"/>
  <c r="G702" i="34"/>
  <c r="G690" i="34"/>
  <c r="G678" i="34"/>
  <c r="G647" i="34"/>
  <c r="G629" i="34"/>
  <c r="G704" i="34"/>
  <c r="G692" i="34"/>
  <c r="G680" i="34"/>
  <c r="G668" i="34"/>
  <c r="G705" i="34"/>
  <c r="G693" i="34"/>
  <c r="G681" i="34"/>
  <c r="G669" i="34"/>
  <c r="G706" i="34"/>
  <c r="G694" i="34"/>
  <c r="G682" i="34"/>
  <c r="G670" i="34"/>
  <c r="G645" i="34"/>
  <c r="G626" i="34"/>
  <c r="G713" i="34"/>
  <c r="G707" i="34"/>
  <c r="G695" i="34"/>
  <c r="G708" i="34"/>
  <c r="G696" i="34"/>
  <c r="G684" i="34"/>
  <c r="G672" i="34"/>
  <c r="G628" i="34"/>
  <c r="H628" i="34" s="1"/>
  <c r="G709" i="34"/>
  <c r="G697" i="34"/>
  <c r="G685" i="34"/>
  <c r="G673" i="34"/>
  <c r="G703" i="34"/>
  <c r="G636" i="34"/>
  <c r="G679" i="34"/>
  <c r="G639" i="34"/>
  <c r="G691" i="34"/>
  <c r="G638" i="34"/>
  <c r="G716" i="34"/>
  <c r="G646" i="34"/>
  <c r="G632" i="34"/>
  <c r="G671" i="34"/>
  <c r="G686" i="34"/>
  <c r="G644" i="34"/>
  <c r="G630" i="34"/>
  <c r="G641" i="34"/>
  <c r="G683" i="34"/>
  <c r="G633" i="34"/>
  <c r="G698" i="34"/>
  <c r="G674" i="34"/>
  <c r="G635" i="34"/>
  <c r="G642" i="34"/>
  <c r="G715" i="24" l="1"/>
  <c r="H628" i="24"/>
  <c r="H711" i="34"/>
  <c r="H713" i="34"/>
  <c r="H700" i="34"/>
  <c r="H688" i="34"/>
  <c r="H676" i="34"/>
  <c r="H701" i="34"/>
  <c r="H689" i="34"/>
  <c r="H677" i="34"/>
  <c r="H702" i="34"/>
  <c r="H690" i="34"/>
  <c r="H678" i="34"/>
  <c r="H647" i="34"/>
  <c r="H629" i="34"/>
  <c r="H716" i="34"/>
  <c r="H703" i="34"/>
  <c r="H691" i="34"/>
  <c r="H679" i="34"/>
  <c r="H644" i="34"/>
  <c r="H641" i="34"/>
  <c r="H638" i="34"/>
  <c r="H635" i="34"/>
  <c r="H632" i="34"/>
  <c r="H705" i="34"/>
  <c r="H693" i="34"/>
  <c r="H681" i="34"/>
  <c r="H669" i="34"/>
  <c r="H706" i="34"/>
  <c r="H694" i="34"/>
  <c r="H682" i="34"/>
  <c r="H670" i="34"/>
  <c r="H645" i="34"/>
  <c r="H707" i="34"/>
  <c r="H695" i="34"/>
  <c r="H683" i="34"/>
  <c r="H671" i="34"/>
  <c r="H642" i="34"/>
  <c r="H639" i="34"/>
  <c r="H636" i="34"/>
  <c r="H633" i="34"/>
  <c r="H630" i="34"/>
  <c r="H708" i="34"/>
  <c r="H696" i="34"/>
  <c r="H709" i="34"/>
  <c r="H697" i="34"/>
  <c r="H685" i="34"/>
  <c r="H673" i="34"/>
  <c r="H698" i="34"/>
  <c r="H686" i="34"/>
  <c r="H674" i="34"/>
  <c r="H646" i="34"/>
  <c r="H712" i="34"/>
  <c r="H687" i="34"/>
  <c r="H680" i="34"/>
  <c r="H631" i="34"/>
  <c r="H672" i="34"/>
  <c r="H640" i="34"/>
  <c r="H692" i="34"/>
  <c r="H634" i="34"/>
  <c r="H684" i="34"/>
  <c r="H710" i="34"/>
  <c r="H668" i="34"/>
  <c r="H643" i="34"/>
  <c r="H699" i="34"/>
  <c r="H637" i="34"/>
  <c r="H704" i="34"/>
  <c r="H675" i="34"/>
  <c r="G715" i="34"/>
  <c r="H706" i="24" l="1"/>
  <c r="H716" i="24"/>
  <c r="H632" i="24"/>
  <c r="H644" i="24"/>
  <c r="H642" i="24"/>
  <c r="H708" i="24"/>
  <c r="H689" i="24"/>
  <c r="H698" i="24"/>
  <c r="H692" i="24"/>
  <c r="H713" i="24"/>
  <c r="H700" i="24"/>
  <c r="H630" i="24"/>
  <c r="H680" i="24"/>
  <c r="H702" i="24"/>
  <c r="H687" i="24"/>
  <c r="H671" i="24"/>
  <c r="H710" i="24"/>
  <c r="H681" i="24"/>
  <c r="H636" i="24"/>
  <c r="H669" i="24"/>
  <c r="H668" i="24"/>
  <c r="H686" i="24"/>
  <c r="H677" i="24"/>
  <c r="H646" i="24"/>
  <c r="H703" i="24"/>
  <c r="H679" i="24"/>
  <c r="H647" i="24"/>
  <c r="H678" i="24"/>
  <c r="H695" i="24"/>
  <c r="H696" i="24"/>
  <c r="H676" i="24"/>
  <c r="H643" i="24"/>
  <c r="H635" i="24"/>
  <c r="H691" i="24"/>
  <c r="H712" i="24"/>
  <c r="H641" i="24"/>
  <c r="H685" i="24"/>
  <c r="H697" i="24"/>
  <c r="H639" i="24"/>
  <c r="H631" i="24"/>
  <c r="H705" i="24"/>
  <c r="H683" i="24"/>
  <c r="H684" i="24"/>
  <c r="H640" i="24"/>
  <c r="H645" i="24"/>
  <c r="H637" i="24"/>
  <c r="H701" i="24"/>
  <c r="H675" i="24"/>
  <c r="H638" i="24"/>
  <c r="H699" i="24"/>
  <c r="H629" i="24"/>
  <c r="H670" i="24"/>
  <c r="H672" i="24"/>
  <c r="H634" i="24"/>
  <c r="H688" i="24"/>
  <c r="H711" i="24"/>
  <c r="H693" i="24"/>
  <c r="H704" i="24"/>
  <c r="H673" i="24"/>
  <c r="H690" i="24"/>
  <c r="H707" i="24"/>
  <c r="H633" i="24"/>
  <c r="H709" i="24"/>
  <c r="H682" i="24"/>
  <c r="H694" i="24"/>
  <c r="H674" i="24"/>
  <c r="H715" i="34"/>
  <c r="I629" i="34"/>
  <c r="H715" i="24" l="1"/>
  <c r="I629" i="24"/>
  <c r="I712" i="34"/>
  <c r="I701" i="34"/>
  <c r="I689" i="34"/>
  <c r="I677" i="34"/>
  <c r="I711" i="34"/>
  <c r="I702" i="34"/>
  <c r="I690" i="34"/>
  <c r="I678" i="34"/>
  <c r="I647" i="34"/>
  <c r="I716" i="34"/>
  <c r="I703" i="34"/>
  <c r="I691" i="34"/>
  <c r="I679" i="34"/>
  <c r="I644" i="34"/>
  <c r="I641" i="34"/>
  <c r="I638" i="34"/>
  <c r="I635" i="34"/>
  <c r="I632" i="34"/>
  <c r="I704" i="34"/>
  <c r="I692" i="34"/>
  <c r="I680" i="34"/>
  <c r="I668" i="34"/>
  <c r="I706" i="34"/>
  <c r="I694" i="34"/>
  <c r="I682" i="34"/>
  <c r="I670" i="34"/>
  <c r="I645" i="34"/>
  <c r="I707" i="34"/>
  <c r="I695" i="34"/>
  <c r="I683" i="34"/>
  <c r="I671" i="34"/>
  <c r="I642" i="34"/>
  <c r="I639" i="34"/>
  <c r="I636" i="34"/>
  <c r="I633" i="34"/>
  <c r="I630" i="34"/>
  <c r="I713" i="34"/>
  <c r="I708" i="34"/>
  <c r="I696" i="34"/>
  <c r="I684" i="34"/>
  <c r="I672" i="34"/>
  <c r="I709" i="34"/>
  <c r="I697" i="34"/>
  <c r="I698" i="34"/>
  <c r="I686" i="34"/>
  <c r="I674" i="34"/>
  <c r="I646" i="34"/>
  <c r="I710" i="34"/>
  <c r="I699" i="34"/>
  <c r="I687" i="34"/>
  <c r="I675" i="34"/>
  <c r="I643" i="34"/>
  <c r="I640" i="34"/>
  <c r="I637" i="34"/>
  <c r="I634" i="34"/>
  <c r="I631" i="34"/>
  <c r="I673" i="34"/>
  <c r="I681" i="34"/>
  <c r="I688" i="34"/>
  <c r="I669" i="34"/>
  <c r="I705" i="34"/>
  <c r="I676" i="34"/>
  <c r="I700" i="34"/>
  <c r="I693" i="34"/>
  <c r="I685" i="34"/>
  <c r="I676" i="24" l="1"/>
  <c r="I674" i="24"/>
  <c r="I640" i="24"/>
  <c r="I682" i="24"/>
  <c r="I644" i="24"/>
  <c r="I706" i="24"/>
  <c r="I636" i="24"/>
  <c r="I641" i="24"/>
  <c r="I633" i="24"/>
  <c r="I708" i="24"/>
  <c r="I672" i="24"/>
  <c r="I710" i="24"/>
  <c r="I711" i="24"/>
  <c r="I639" i="24"/>
  <c r="I713" i="24"/>
  <c r="I698" i="24"/>
  <c r="I675" i="24"/>
  <c r="I702" i="24"/>
  <c r="I696" i="24"/>
  <c r="I637" i="24"/>
  <c r="I688" i="24"/>
  <c r="I699" i="24"/>
  <c r="I692" i="24"/>
  <c r="I693" i="24"/>
  <c r="I709" i="24"/>
  <c r="I703" i="24"/>
  <c r="I645" i="24"/>
  <c r="I686" i="24"/>
  <c r="I646" i="24"/>
  <c r="I681" i="24"/>
  <c r="I707" i="24"/>
  <c r="I684" i="24"/>
  <c r="I642" i="24"/>
  <c r="I647" i="24"/>
  <c r="I638" i="24"/>
  <c r="I697" i="24"/>
  <c r="I704" i="24"/>
  <c r="I705" i="24"/>
  <c r="I630" i="24"/>
  <c r="J630" i="24" s="1"/>
  <c r="I669" i="24"/>
  <c r="I671" i="24"/>
  <c r="I685" i="24"/>
  <c r="I701" i="24"/>
  <c r="I687" i="24"/>
  <c r="I673" i="24"/>
  <c r="I691" i="24"/>
  <c r="I679" i="24"/>
  <c r="I700" i="24"/>
  <c r="I668" i="24"/>
  <c r="I635" i="24"/>
  <c r="I689" i="24"/>
  <c r="I680" i="24"/>
  <c r="I643" i="24"/>
  <c r="I677" i="24"/>
  <c r="I632" i="24"/>
  <c r="I694" i="24"/>
  <c r="I683" i="24"/>
  <c r="I678" i="24"/>
  <c r="I690" i="24"/>
  <c r="I695" i="24"/>
  <c r="I670" i="24"/>
  <c r="I716" i="24"/>
  <c r="I634" i="24"/>
  <c r="I631" i="24"/>
  <c r="I712" i="24"/>
  <c r="I715" i="34"/>
  <c r="J630" i="34"/>
  <c r="J634" i="24" l="1"/>
  <c r="J711" i="24"/>
  <c r="J694" i="24"/>
  <c r="J679" i="24"/>
  <c r="J683" i="24"/>
  <c r="J646" i="24"/>
  <c r="J701" i="24"/>
  <c r="J689" i="24"/>
  <c r="J643" i="24"/>
  <c r="J637" i="24"/>
  <c r="J645" i="24"/>
  <c r="J669" i="24"/>
  <c r="J675" i="24"/>
  <c r="J690" i="24"/>
  <c r="J700" i="24"/>
  <c r="J680" i="24"/>
  <c r="J685" i="24"/>
  <c r="J677" i="24"/>
  <c r="J686" i="24"/>
  <c r="J681" i="24"/>
  <c r="J633" i="24"/>
  <c r="J710" i="24"/>
  <c r="J702" i="24"/>
  <c r="J631" i="24"/>
  <c r="J698" i="24"/>
  <c r="J635" i="24"/>
  <c r="J704" i="24"/>
  <c r="J678" i="24"/>
  <c r="J705" i="24"/>
  <c r="J632" i="24"/>
  <c r="J640" i="24"/>
  <c r="J691" i="24"/>
  <c r="J672" i="24"/>
  <c r="J636" i="24"/>
  <c r="J713" i="24"/>
  <c r="J673" i="24"/>
  <c r="J699" i="24"/>
  <c r="J644" i="24"/>
  <c r="J638" i="24"/>
  <c r="J703" i="24"/>
  <c r="J697" i="24"/>
  <c r="J712" i="24"/>
  <c r="J688" i="24"/>
  <c r="J641" i="24"/>
  <c r="J696" i="24"/>
  <c r="J709" i="24"/>
  <c r="J684" i="24"/>
  <c r="J668" i="24"/>
  <c r="J707" i="24"/>
  <c r="J716" i="24"/>
  <c r="J695" i="24"/>
  <c r="J692" i="24"/>
  <c r="J693" i="24"/>
  <c r="J647" i="24"/>
  <c r="J674" i="24"/>
  <c r="J687" i="24"/>
  <c r="J682" i="24"/>
  <c r="J670" i="24"/>
  <c r="J671" i="24"/>
  <c r="J708" i="24"/>
  <c r="J639" i="24"/>
  <c r="J706" i="24"/>
  <c r="J642" i="24"/>
  <c r="J676" i="24"/>
  <c r="I715" i="24"/>
  <c r="J713" i="34"/>
  <c r="J716" i="34"/>
  <c r="J711" i="34"/>
  <c r="J702" i="34"/>
  <c r="J690" i="34"/>
  <c r="J678" i="34"/>
  <c r="J647" i="34"/>
  <c r="J703" i="34"/>
  <c r="J691" i="34"/>
  <c r="J679" i="34"/>
  <c r="J644" i="34"/>
  <c r="K644" i="34" s="1"/>
  <c r="J641" i="34"/>
  <c r="J638" i="34"/>
  <c r="J635" i="34"/>
  <c r="J632" i="34"/>
  <c r="J704" i="34"/>
  <c r="J692" i="34"/>
  <c r="J680" i="34"/>
  <c r="J668" i="34"/>
  <c r="J712" i="34"/>
  <c r="J705" i="34"/>
  <c r="J693" i="34"/>
  <c r="J681" i="34"/>
  <c r="J669" i="34"/>
  <c r="J707" i="34"/>
  <c r="J695" i="34"/>
  <c r="J683" i="34"/>
  <c r="J671" i="34"/>
  <c r="J642" i="34"/>
  <c r="J639" i="34"/>
  <c r="J636" i="34"/>
  <c r="J633" i="34"/>
  <c r="J708" i="34"/>
  <c r="J696" i="34"/>
  <c r="J684" i="34"/>
  <c r="J672" i="34"/>
  <c r="J709" i="34"/>
  <c r="J697" i="34"/>
  <c r="J685" i="34"/>
  <c r="J673" i="34"/>
  <c r="J698" i="34"/>
  <c r="J710" i="34"/>
  <c r="J699" i="34"/>
  <c r="J687" i="34"/>
  <c r="J675" i="34"/>
  <c r="J643" i="34"/>
  <c r="J640" i="34"/>
  <c r="J637" i="34"/>
  <c r="J634" i="34"/>
  <c r="J631" i="34"/>
  <c r="J700" i="34"/>
  <c r="J688" i="34"/>
  <c r="J676" i="34"/>
  <c r="J694" i="34"/>
  <c r="J646" i="34"/>
  <c r="J706" i="34"/>
  <c r="J689" i="34"/>
  <c r="J677" i="34"/>
  <c r="J645" i="34"/>
  <c r="J701" i="34"/>
  <c r="J686" i="34"/>
  <c r="J682" i="34"/>
  <c r="J674" i="34"/>
  <c r="J670" i="34"/>
  <c r="L647" i="24" l="1"/>
  <c r="L670" i="24" s="1"/>
  <c r="L713" i="24"/>
  <c r="L687" i="24"/>
  <c r="L674" i="24"/>
  <c r="L697" i="24"/>
  <c r="L712" i="24"/>
  <c r="L701" i="24"/>
  <c r="L690" i="24"/>
  <c r="L691" i="24"/>
  <c r="L710" i="24"/>
  <c r="L684" i="24"/>
  <c r="L703" i="24"/>
  <c r="L699" i="24"/>
  <c r="L671" i="24"/>
  <c r="L698" i="24"/>
  <c r="L673" i="24"/>
  <c r="L708" i="24"/>
  <c r="L682" i="24"/>
  <c r="L678" i="24"/>
  <c r="L692" i="24"/>
  <c r="L709" i="24"/>
  <c r="L702" i="24"/>
  <c r="L679" i="24"/>
  <c r="L704" i="24"/>
  <c r="L707" i="24"/>
  <c r="L669" i="24"/>
  <c r="L706" i="24"/>
  <c r="L686" i="24"/>
  <c r="L705" i="24"/>
  <c r="L689" i="24"/>
  <c r="L685" i="24"/>
  <c r="L683" i="24"/>
  <c r="L668" i="24"/>
  <c r="L715" i="24" s="1"/>
  <c r="L676" i="24"/>
  <c r="L672" i="24"/>
  <c r="L716" i="24"/>
  <c r="L695" i="24"/>
  <c r="L693" i="24"/>
  <c r="L677" i="24"/>
  <c r="L675" i="24"/>
  <c r="L696" i="24"/>
  <c r="K644" i="24"/>
  <c r="K672" i="24" s="1"/>
  <c r="J715" i="24"/>
  <c r="K703" i="34"/>
  <c r="K691" i="34"/>
  <c r="K679" i="34"/>
  <c r="K716" i="34"/>
  <c r="K704" i="34"/>
  <c r="K692" i="34"/>
  <c r="K680" i="34"/>
  <c r="K668" i="34"/>
  <c r="K715" i="34" s="1"/>
  <c r="K712" i="34"/>
  <c r="K705" i="34"/>
  <c r="K693" i="34"/>
  <c r="K681" i="34"/>
  <c r="K669" i="34"/>
  <c r="K706" i="34"/>
  <c r="K694" i="34"/>
  <c r="K682" i="34"/>
  <c r="K670" i="34"/>
  <c r="K708" i="34"/>
  <c r="K696" i="34"/>
  <c r="K684" i="34"/>
  <c r="K672" i="34"/>
  <c r="K713" i="34"/>
  <c r="K709" i="34"/>
  <c r="K697" i="34"/>
  <c r="K685" i="34"/>
  <c r="K673" i="34"/>
  <c r="K698" i="34"/>
  <c r="K686" i="34"/>
  <c r="K674" i="34"/>
  <c r="K710" i="34"/>
  <c r="K699" i="34"/>
  <c r="K700" i="34"/>
  <c r="K688" i="34"/>
  <c r="K676" i="34"/>
  <c r="K701" i="34"/>
  <c r="K689" i="34"/>
  <c r="K677" i="34"/>
  <c r="K690" i="34"/>
  <c r="K707" i="34"/>
  <c r="K711" i="34"/>
  <c r="K687" i="34"/>
  <c r="K695" i="34"/>
  <c r="K683" i="34"/>
  <c r="K671" i="34"/>
  <c r="K702" i="34"/>
  <c r="K678" i="34"/>
  <c r="K675" i="34"/>
  <c r="L647" i="34"/>
  <c r="J715" i="34"/>
  <c r="L680" i="24" l="1"/>
  <c r="L694" i="24"/>
  <c r="L681" i="24"/>
  <c r="L688" i="24"/>
  <c r="L700" i="24"/>
  <c r="L711" i="24"/>
  <c r="K694" i="24"/>
  <c r="M694" i="24" s="1"/>
  <c r="H119" i="36" s="1"/>
  <c r="K704" i="24"/>
  <c r="M704" i="24" s="1"/>
  <c r="D183" i="36" s="1"/>
  <c r="K707" i="24"/>
  <c r="M707" i="24" s="1"/>
  <c r="G183" i="36" s="1"/>
  <c r="K684" i="24"/>
  <c r="M684" i="24" s="1"/>
  <c r="E87" i="36" s="1"/>
  <c r="K700" i="24"/>
  <c r="M700" i="24" s="1"/>
  <c r="G151" i="36" s="1"/>
  <c r="K674" i="24"/>
  <c r="M674" i="24" s="1"/>
  <c r="I23" i="36" s="1"/>
  <c r="K682" i="24"/>
  <c r="M682" i="24" s="1"/>
  <c r="C87" i="36" s="1"/>
  <c r="K703" i="24"/>
  <c r="M703" i="24" s="1"/>
  <c r="C183" i="36" s="1"/>
  <c r="M672" i="24"/>
  <c r="G23" i="36" s="1"/>
  <c r="K673" i="24"/>
  <c r="M673" i="24" s="1"/>
  <c r="H23" i="36" s="1"/>
  <c r="K677" i="24"/>
  <c r="M677" i="24" s="1"/>
  <c r="K686" i="24"/>
  <c r="M686" i="24" s="1"/>
  <c r="G87" i="36" s="1"/>
  <c r="K689" i="24"/>
  <c r="M689" i="24" s="1"/>
  <c r="C119" i="36" s="1"/>
  <c r="K678" i="24"/>
  <c r="M678" i="24" s="1"/>
  <c r="K706" i="24"/>
  <c r="M706" i="24" s="1"/>
  <c r="F183" i="36" s="1"/>
  <c r="K688" i="24"/>
  <c r="M688" i="24" s="1"/>
  <c r="I87" i="36" s="1"/>
  <c r="K692" i="24"/>
  <c r="M692" i="24" s="1"/>
  <c r="K670" i="24"/>
  <c r="M670" i="24" s="1"/>
  <c r="E23" i="36" s="1"/>
  <c r="K713" i="24"/>
  <c r="M713" i="24" s="1"/>
  <c r="F215" i="36" s="1"/>
  <c r="K710" i="24"/>
  <c r="M710" i="24" s="1"/>
  <c r="C215" i="36" s="1"/>
  <c r="K676" i="24"/>
  <c r="M676" i="24" s="1"/>
  <c r="D55" i="36" s="1"/>
  <c r="K701" i="24"/>
  <c r="M701" i="24" s="1"/>
  <c r="H151" i="36" s="1"/>
  <c r="K716" i="24"/>
  <c r="K696" i="24"/>
  <c r="M696" i="24" s="1"/>
  <c r="C151" i="36" s="1"/>
  <c r="K695" i="24"/>
  <c r="M695" i="24" s="1"/>
  <c r="I119" i="36" s="1"/>
  <c r="K683" i="24"/>
  <c r="M683" i="24" s="1"/>
  <c r="D87" i="36" s="1"/>
  <c r="K671" i="24"/>
  <c r="M671" i="24" s="1"/>
  <c r="F23" i="36" s="1"/>
  <c r="K693" i="24"/>
  <c r="M693" i="24" s="1"/>
  <c r="K690" i="24"/>
  <c r="M690" i="24" s="1"/>
  <c r="D119" i="36" s="1"/>
  <c r="K691" i="24"/>
  <c r="M691" i="24" s="1"/>
  <c r="K668" i="24"/>
  <c r="K712" i="24"/>
  <c r="M712" i="24" s="1"/>
  <c r="E215" i="36" s="1"/>
  <c r="K711" i="24"/>
  <c r="K698" i="24"/>
  <c r="M698" i="24" s="1"/>
  <c r="E151" i="36" s="1"/>
  <c r="K685" i="24"/>
  <c r="M685" i="24" s="1"/>
  <c r="F87" i="36" s="1"/>
  <c r="K697" i="24"/>
  <c r="M697" i="24" s="1"/>
  <c r="D151" i="36" s="1"/>
  <c r="K675" i="24"/>
  <c r="M675" i="24" s="1"/>
  <c r="C55" i="36" s="1"/>
  <c r="K699" i="24"/>
  <c r="M699" i="24" s="1"/>
  <c r="F151" i="36" s="1"/>
  <c r="K705" i="24"/>
  <c r="M705" i="24" s="1"/>
  <c r="E183" i="36" s="1"/>
  <c r="K679" i="24"/>
  <c r="M679" i="24" s="1"/>
  <c r="K680" i="24"/>
  <c r="M680" i="24" s="1"/>
  <c r="H55" i="36" s="1"/>
  <c r="K687" i="24"/>
  <c r="M687" i="24" s="1"/>
  <c r="H87" i="36" s="1"/>
  <c r="K669" i="24"/>
  <c r="M669" i="24" s="1"/>
  <c r="D23" i="36" s="1"/>
  <c r="K702" i="24"/>
  <c r="M702" i="24" s="1"/>
  <c r="I151" i="36" s="1"/>
  <c r="K708" i="24"/>
  <c r="M708" i="24" s="1"/>
  <c r="H183" i="36" s="1"/>
  <c r="K709" i="24"/>
  <c r="M709" i="24" s="1"/>
  <c r="I183" i="36" s="1"/>
  <c r="K681" i="24"/>
  <c r="M681" i="24" s="1"/>
  <c r="I55" i="36" s="1"/>
  <c r="L716" i="34"/>
  <c r="L704" i="34"/>
  <c r="M704" i="34" s="1"/>
  <c r="L692" i="34"/>
  <c r="M692" i="34" s="1"/>
  <c r="L680" i="34"/>
  <c r="M680" i="34" s="1"/>
  <c r="L668" i="34"/>
  <c r="L712" i="34"/>
  <c r="M712" i="34" s="1"/>
  <c r="L705" i="34"/>
  <c r="M705" i="34" s="1"/>
  <c r="L693" i="34"/>
  <c r="M693" i="34" s="1"/>
  <c r="L681" i="34"/>
  <c r="M681" i="34" s="1"/>
  <c r="L669" i="34"/>
  <c r="M669" i="34" s="1"/>
  <c r="L706" i="34"/>
  <c r="M706" i="34" s="1"/>
  <c r="L694" i="34"/>
  <c r="M694" i="34" s="1"/>
  <c r="L682" i="34"/>
  <c r="M682" i="34" s="1"/>
  <c r="L670" i="34"/>
  <c r="M670" i="34" s="1"/>
  <c r="L707" i="34"/>
  <c r="M707" i="34" s="1"/>
  <c r="L695" i="34"/>
  <c r="M695" i="34" s="1"/>
  <c r="L683" i="34"/>
  <c r="M683" i="34" s="1"/>
  <c r="L671" i="34"/>
  <c r="M671" i="34" s="1"/>
  <c r="L713" i="34"/>
  <c r="M713" i="34" s="1"/>
  <c r="L709" i="34"/>
  <c r="M709" i="34" s="1"/>
  <c r="L697" i="34"/>
  <c r="M697" i="34" s="1"/>
  <c r="L685" i="34"/>
  <c r="M685" i="34" s="1"/>
  <c r="L673" i="34"/>
  <c r="M673" i="34" s="1"/>
  <c r="L698" i="34"/>
  <c r="M698" i="34" s="1"/>
  <c r="L686" i="34"/>
  <c r="M686" i="34" s="1"/>
  <c r="L674" i="34"/>
  <c r="M674" i="34" s="1"/>
  <c r="L710" i="34"/>
  <c r="M710" i="34" s="1"/>
  <c r="L699" i="34"/>
  <c r="M699" i="34" s="1"/>
  <c r="L687" i="34"/>
  <c r="M687" i="34" s="1"/>
  <c r="L675" i="34"/>
  <c r="M675" i="34" s="1"/>
  <c r="L700" i="34"/>
  <c r="M700" i="34" s="1"/>
  <c r="L701" i="34"/>
  <c r="M701" i="34" s="1"/>
  <c r="L689" i="34"/>
  <c r="M689" i="34" s="1"/>
  <c r="L677" i="34"/>
  <c r="M677" i="34" s="1"/>
  <c r="L711" i="34"/>
  <c r="M711" i="34" s="1"/>
  <c r="L702" i="34"/>
  <c r="M702" i="34" s="1"/>
  <c r="L690" i="34"/>
  <c r="M690" i="34" s="1"/>
  <c r="L678" i="34"/>
  <c r="M678" i="34" s="1"/>
  <c r="L688" i="34"/>
  <c r="M688" i="34" s="1"/>
  <c r="L684" i="34"/>
  <c r="M684" i="34" s="1"/>
  <c r="L696" i="34"/>
  <c r="M696" i="34" s="1"/>
  <c r="L691" i="34"/>
  <c r="M691" i="34" s="1"/>
  <c r="L672" i="34"/>
  <c r="M672" i="34" s="1"/>
  <c r="L676" i="34"/>
  <c r="M676" i="34" s="1"/>
  <c r="L708" i="34"/>
  <c r="M708" i="34" s="1"/>
  <c r="L679" i="34"/>
  <c r="M679" i="34" s="1"/>
  <c r="L703" i="34"/>
  <c r="M703" i="34" s="1"/>
  <c r="M711" i="24" l="1"/>
  <c r="D215" i="36" s="1"/>
  <c r="F55" i="36"/>
  <c r="F119" i="36"/>
  <c r="E119" i="36"/>
  <c r="E55" i="36"/>
  <c r="G119" i="36"/>
  <c r="G55" i="36"/>
  <c r="K715" i="24"/>
  <c r="M668" i="24"/>
  <c r="L715" i="34"/>
  <c r="M668" i="34"/>
  <c r="M715" i="34" s="1"/>
  <c r="M715" i="24" l="1"/>
  <c r="C23" i="36"/>
</calcChain>
</file>

<file path=xl/sharedStrings.xml><?xml version="1.0" encoding="utf-8"?>
<sst xmlns="http://schemas.openxmlformats.org/spreadsheetml/2006/main" count="6070" uniqueCount="1408">
  <si>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</si>
  <si>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</si>
  <si>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</si>
  <si>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</si>
  <si>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</si>
  <si>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</si>
  <si>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</si>
  <si>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</si>
  <si>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</si>
  <si>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</si>
  <si>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</si>
  <si>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</si>
  <si>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</si>
  <si>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</si>
  <si>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</si>
  <si>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</si>
  <si>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</si>
  <si>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</si>
  <si>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</si>
  <si>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</si>
  <si>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</si>
  <si>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</si>
  <si>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</si>
  <si>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</si>
  <si>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</si>
  <si>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</si>
  <si>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</si>
  <si>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</si>
  <si>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</si>
  <si>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</si>
  <si>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</si>
  <si>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</si>
  <si>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</si>
  <si>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</si>
  <si>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</si>
  <si>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</si>
  <si>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</si>
  <si>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</si>
  <si>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</si>
  <si>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</si>
  <si>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</si>
  <si>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</si>
  <si>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</si>
  <si>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</si>
  <si>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</si>
  <si>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</si>
  <si>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</si>
  <si>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</si>
  <si>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</si>
  <si>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</si>
  <si>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</si>
  <si>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</si>
  <si>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</si>
  <si>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</si>
  <si>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</si>
  <si>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</si>
  <si>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</si>
  <si>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</si>
  <si>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</si>
  <si>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</si>
  <si>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</si>
  <si>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</si>
  <si>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</si>
  <si>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</si>
  <si>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</si>
  <si>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</si>
  <si>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</si>
  <si>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</si>
  <si>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</si>
  <si>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</si>
  <si>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</si>
  <si>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</si>
  <si>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</si>
  <si>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</si>
  <si>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</si>
  <si>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</si>
  <si>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</si>
  <si>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</si>
  <si>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</si>
  <si>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</si>
  <si>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</si>
  <si>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</si>
  <si>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</si>
  <si>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</si>
  <si>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</si>
  <si>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</si>
  <si>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</si>
  <si>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</si>
  <si>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</si>
  <si>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</si>
  <si>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</si>
  <si>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</si>
  <si>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</si>
  <si>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</si>
  <si>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</si>
  <si>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</si>
  <si>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</si>
  <si>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</si>
  <si>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</si>
  <si>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</si>
  <si>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</si>
  <si>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</si>
  <si>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</si>
  <si>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</si>
  <si>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</si>
  <si>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</si>
  <si>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</si>
  <si>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</si>
  <si>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</si>
  <si>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</si>
  <si>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</si>
  <si>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</si>
  <si>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</si>
  <si>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</si>
  <si>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</si>
  <si>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</si>
  <si>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</si>
  <si>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</si>
  <si>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</si>
  <si>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</si>
  <si>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</si>
  <si>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</si>
  <si>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</si>
  <si>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</si>
  <si>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</si>
  <si>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</si>
  <si>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</si>
  <si>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</si>
  <si>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</si>
  <si>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</si>
  <si>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</si>
  <si>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</si>
  <si>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</si>
  <si>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</si>
  <si>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</si>
  <si>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</si>
  <si>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</si>
  <si>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</si>
  <si>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</si>
  <si>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</si>
  <si>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</si>
  <si>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</si>
  <si>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</si>
  <si>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</si>
  <si>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</si>
  <si>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</si>
  <si>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</si>
  <si>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</si>
  <si>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</si>
  <si>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</si>
  <si>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</si>
  <si>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</si>
  <si>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</si>
  <si>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</si>
  <si>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</si>
  <si>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</si>
  <si>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</si>
  <si>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</si>
  <si>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</si>
  <si>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</si>
  <si>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</si>
  <si>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</si>
  <si>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</si>
  <si>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</si>
  <si>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</si>
  <si>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</si>
  <si>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</si>
  <si>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</si>
  <si>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</si>
  <si>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</si>
  <si>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</si>
  <si>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</si>
  <si>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</si>
  <si>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</si>
  <si>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</si>
  <si>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</si>
  <si>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</si>
  <si>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</si>
  <si>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</si>
  <si>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</si>
  <si>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</si>
  <si>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</si>
  <si>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</si>
  <si>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</si>
  <si>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</si>
  <si>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</si>
  <si>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</si>
  <si>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</si>
  <si>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</si>
  <si>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</si>
  <si>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</si>
  <si>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</si>
  <si>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</si>
  <si>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</si>
  <si>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</si>
  <si>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</si>
  <si>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</si>
  <si>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</si>
  <si>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</si>
  <si>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</si>
  <si>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</si>
  <si>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</si>
  <si>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</si>
  <si>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</si>
  <si>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</si>
  <si>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</si>
  <si>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</si>
  <si>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</si>
  <si>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</si>
  <si>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</si>
  <si>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</si>
  <si>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</si>
  <si>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</si>
  <si>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</si>
  <si>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</si>
  <si>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</si>
  <si>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</si>
  <si>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</si>
  <si>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</si>
  <si>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</si>
  <si>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</si>
  <si>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</si>
  <si>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</si>
  <si>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</si>
  <si>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</si>
  <si>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</si>
  <si>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</si>
  <si>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</si>
  <si>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</si>
  <si>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</si>
  <si>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</si>
  <si>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</si>
  <si>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 xml:space="preserve"> 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</si>
  <si>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</si>
  <si>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</si>
  <si>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</si>
  <si>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</si>
  <si>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</si>
  <si>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</si>
  <si>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</si>
  <si>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</si>
  <si>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</si>
  <si>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</si>
  <si>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</si>
  <si>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</si>
  <si>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</si>
  <si>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</si>
  <si>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</si>
  <si>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</si>
  <si>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</si>
  <si>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</si>
  <si>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</si>
  <si>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</si>
  <si>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</si>
  <si>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</si>
  <si>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</si>
  <si>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</si>
  <si>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</si>
  <si>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</si>
  <si>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</si>
  <si>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</si>
  <si>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</si>
  <si>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</si>
  <si>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</si>
  <si>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</si>
  <si>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</si>
  <si>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</si>
  <si>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</si>
  <si>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</si>
  <si>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</si>
  <si>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</si>
  <si>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</si>
  <si>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</si>
  <si>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</si>
  <si>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</si>
  <si>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</si>
  <si>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</si>
  <si>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</si>
  <si>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</si>
  <si>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</si>
  <si>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</si>
  <si>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</si>
  <si>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</si>
  <si>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</si>
  <si>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</si>
  <si>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</si>
  <si>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</si>
  <si>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</si>
  <si>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</si>
  <si>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</si>
  <si>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</si>
  <si>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</si>
  <si>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</si>
  <si>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</si>
  <si>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</si>
  <si>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</si>
  <si>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</si>
  <si>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</si>
  <si>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</si>
  <si>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</si>
  <si>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</si>
  <si>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155</t>
  </si>
  <si>
    <t>Hospital Name</t>
  </si>
  <si>
    <t>Valley Medical Center</t>
  </si>
  <si>
    <t>Mailing Address</t>
  </si>
  <si>
    <t>PO Box 50010</t>
  </si>
  <si>
    <t>City</t>
  </si>
  <si>
    <t>Renton</t>
  </si>
  <si>
    <t>State</t>
  </si>
  <si>
    <t>WA</t>
  </si>
  <si>
    <t>Zip</t>
  </si>
  <si>
    <t>County</t>
  </si>
  <si>
    <t>King County</t>
  </si>
  <si>
    <t>Chief Executive Officer</t>
  </si>
  <si>
    <t>Jeannine Erickson Grinnell</t>
  </si>
  <si>
    <t>Chief Financial Officer</t>
  </si>
  <si>
    <t>Michele Forgues-Lackie</t>
  </si>
  <si>
    <t>Chair of Governing Board</t>
  </si>
  <si>
    <t>Lawrence Rude</t>
  </si>
  <si>
    <t>Telephone Number</t>
  </si>
  <si>
    <t>(425) 690-1000</t>
  </si>
  <si>
    <t>Facsimile Number</t>
  </si>
  <si>
    <t>Name of Submitter</t>
  </si>
  <si>
    <t>Dessa Williams</t>
  </si>
  <si>
    <t>Email of Submitter</t>
  </si>
  <si>
    <t>Dessa_Williams@Valleymed.org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</si>
  <si>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</si>
  <si>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</si>
  <si>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</si>
  <si>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</si>
  <si>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</si>
  <si>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</si>
  <si>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</si>
  <si>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</si>
  <si>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</si>
  <si>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</si>
  <si>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</si>
  <si>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</si>
  <si>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</si>
  <si>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</si>
  <si>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</si>
  <si>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</si>
  <si>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</si>
  <si>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</si>
  <si>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</si>
  <si>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</si>
  <si>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</si>
  <si>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</si>
  <si>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</si>
  <si>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</si>
  <si>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</si>
  <si>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</si>
  <si>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</si>
  <si>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</si>
  <si>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</si>
  <si>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</si>
  <si>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</si>
  <si>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</si>
  <si>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</si>
  <si>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</si>
  <si>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</si>
  <si>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</si>
  <si>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</si>
  <si>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</si>
  <si>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</si>
  <si>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</si>
  <si>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</si>
  <si>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</si>
  <si>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</si>
  <si>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</si>
  <si>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</si>
  <si>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</si>
  <si>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</si>
  <si>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</si>
  <si>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</si>
  <si>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</si>
  <si>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</si>
  <si>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</si>
  <si>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</si>
  <si>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</si>
  <si>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</si>
  <si>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</si>
  <si>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</si>
  <si>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</si>
  <si>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</si>
  <si>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</si>
  <si>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</si>
  <si>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</si>
  <si>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</si>
  <si>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</si>
  <si>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</si>
  <si>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</si>
  <si>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</si>
  <si>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</si>
  <si>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</si>
  <si>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</si>
  <si>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</si>
  <si>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</si>
  <si>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</si>
  <si>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</si>
  <si>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</si>
  <si>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</si>
  <si>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</si>
  <si>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</si>
  <si>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</si>
  <si>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</si>
  <si>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</si>
  <si>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</si>
  <si>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</si>
  <si>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</si>
  <si>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</si>
  <si>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</si>
  <si>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</si>
  <si>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</si>
  <si>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</si>
  <si>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</si>
  <si>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</si>
  <si>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</si>
  <si>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</si>
  <si>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</si>
  <si>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</si>
  <si>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</si>
  <si>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</si>
  <si>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</si>
  <si>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</si>
  <si>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</si>
  <si>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</si>
  <si>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</si>
  <si>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</si>
  <si>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</si>
  <si>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</si>
  <si>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</si>
  <si>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</si>
  <si>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</si>
  <si>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</si>
  <si>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</si>
  <si>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</si>
  <si>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</si>
  <si>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</si>
  <si>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</si>
  <si>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</si>
  <si>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</si>
  <si>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</si>
  <si>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</si>
  <si>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</si>
  <si>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</si>
  <si>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</si>
  <si>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</si>
  <si>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</si>
  <si>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</si>
  <si>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</si>
  <si>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</si>
  <si>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</si>
  <si>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</si>
  <si>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</si>
  <si>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</si>
  <si>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</si>
  <si>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</si>
  <si>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</si>
  <si>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</si>
  <si>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</si>
  <si>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</si>
  <si>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</si>
  <si>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</si>
  <si>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</si>
  <si>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</si>
  <si>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</si>
  <si>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</si>
  <si>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</si>
  <si>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</si>
  <si>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</si>
  <si>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</si>
  <si>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</si>
  <si>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</si>
  <si>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</si>
  <si>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</si>
  <si>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</si>
  <si>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</si>
  <si>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</si>
  <si>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</si>
  <si>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</si>
  <si>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</si>
  <si>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</si>
  <si>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</si>
  <si>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</si>
  <si>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</si>
  <si>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</si>
  <si>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</si>
  <si>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</si>
  <si>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</si>
  <si>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</si>
  <si>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</si>
  <si>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</si>
  <si>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</si>
  <si>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</si>
  <si>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</si>
  <si>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</si>
  <si>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</si>
  <si>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</si>
  <si>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</si>
  <si>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</si>
  <si>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</si>
  <si>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</si>
  <si>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</si>
  <si>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</si>
  <si>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</si>
  <si>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</si>
  <si>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</si>
  <si>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</si>
  <si>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</si>
  <si>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</si>
  <si>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</si>
  <si>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</si>
  <si>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</si>
  <si>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</si>
  <si>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</si>
  <si>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</si>
  <si>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</si>
  <si>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</si>
  <si>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</si>
  <si>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</si>
  <si>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</si>
  <si>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</si>
  <si>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</si>
  <si>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</si>
  <si>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</si>
  <si>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</si>
  <si>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</si>
  <si>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</si>
  <si>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</si>
  <si>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</si>
  <si>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</si>
  <si>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</si>
  <si>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</si>
  <si>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</si>
  <si>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</si>
  <si>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</si>
  <si>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</si>
  <si>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</si>
  <si>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</si>
  <si>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</si>
  <si>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</si>
  <si>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</si>
  <si>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</si>
  <si>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</si>
  <si>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</si>
  <si>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</si>
  <si>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</si>
  <si>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</si>
  <si>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</si>
  <si>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</si>
  <si>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</si>
  <si>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</si>
  <si>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</si>
  <si>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</si>
  <si>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</si>
  <si>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</si>
  <si>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</si>
  <si>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</si>
  <si>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</si>
  <si>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</si>
  <si>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</si>
  <si>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</si>
  <si>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</si>
  <si>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</si>
  <si>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</si>
  <si>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</si>
  <si>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</si>
  <si>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</si>
  <si>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</si>
  <si>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</si>
  <si>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</si>
  <si>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</si>
  <si>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</si>
  <si>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</si>
  <si>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</si>
  <si>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</si>
  <si>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</si>
  <si>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</si>
  <si>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</si>
  <si>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</si>
  <si>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</si>
  <si>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</si>
  <si>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</si>
  <si>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</si>
  <si>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</si>
  <si>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</si>
  <si>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</si>
  <si>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</si>
  <si>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</si>
  <si>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</si>
  <si>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</si>
  <si>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</si>
  <si>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</si>
  <si>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</si>
  <si>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</si>
  <si>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</si>
  <si>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</si>
  <si>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</si>
  <si>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</si>
  <si>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</si>
  <si>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</si>
  <si>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</si>
  <si>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</si>
  <si>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</si>
  <si>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</si>
  <si>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</si>
  <si>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</si>
  <si>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</si>
  <si>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</si>
  <si>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</si>
  <si>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</si>
  <si>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</si>
  <si>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</si>
  <si>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</si>
  <si>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</si>
  <si>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</si>
  <si>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</si>
  <si>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</si>
  <si>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</si>
  <si>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</si>
  <si>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</si>
  <si>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</si>
  <si>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</si>
  <si>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</si>
  <si>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</si>
  <si>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</si>
  <si>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</si>
  <si>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</si>
  <si>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</si>
  <si>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</si>
  <si>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</si>
  <si>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</si>
  <si>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</si>
  <si>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</si>
  <si>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</si>
  <si>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</si>
  <si>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</si>
  <si>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</si>
  <si>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</si>
  <si>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</si>
  <si>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</si>
  <si>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</si>
  <si>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</si>
  <si>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</si>
  <si>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</si>
  <si>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</si>
  <si>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</si>
  <si>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</si>
  <si>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</si>
  <si>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</si>
  <si>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</si>
  <si>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</si>
  <si>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</si>
  <si>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</si>
  <si>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</si>
  <si>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</si>
  <si>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</si>
  <si>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</si>
  <si>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</si>
  <si>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</si>
  <si>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</si>
  <si>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</si>
  <si>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</si>
  <si>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</si>
  <si>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</si>
  <si>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</si>
  <si>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</si>
  <si>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</si>
  <si>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</si>
  <si>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</si>
  <si>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</si>
  <si>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</si>
  <si>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</si>
  <si>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</si>
  <si>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</si>
  <si>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</si>
  <si>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</si>
  <si>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</si>
  <si>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</si>
  <si>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</si>
  <si>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</si>
  <si>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</si>
  <si>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</si>
  <si>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</si>
  <si>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</si>
  <si>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</si>
  <si>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</si>
  <si>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</si>
  <si>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</si>
  <si>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</si>
  <si>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</si>
  <si>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</si>
  <si>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</si>
  <si>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</si>
  <si>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</si>
  <si>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</si>
  <si>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</si>
  <si>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</si>
  <si>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</si>
  <si>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</si>
  <si>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</si>
  <si>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</si>
  <si>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</si>
  <si>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</si>
  <si>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</si>
  <si>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</si>
  <si>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</si>
  <si>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</si>
  <si>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</si>
  <si>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</si>
  <si>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</si>
  <si>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</si>
  <si>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</si>
  <si>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</si>
  <si>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</si>
  <si>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</si>
  <si>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</si>
  <si>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</si>
  <si>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</si>
  <si>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</si>
  <si>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</si>
  <si>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</si>
  <si>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</si>
  <si>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</si>
  <si>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</si>
  <si>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</si>
  <si>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</si>
  <si>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</si>
  <si>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</si>
  <si>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</si>
  <si>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</si>
  <si>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</si>
  <si>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</si>
  <si>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</si>
  <si>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</si>
  <si>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</si>
  <si>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</si>
  <si>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</si>
  <si>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</si>
  <si>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</si>
  <si>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</si>
  <si>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</si>
  <si>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</si>
  <si>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</si>
  <si>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</si>
  <si>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</si>
  <si>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</si>
  <si>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</si>
  <si>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</si>
  <si>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</si>
  <si>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Please update UOM for FY22 to 1,034,728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</si>
  <si>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</si>
  <si>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</si>
  <si>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</si>
  <si>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</si>
  <si>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</si>
  <si>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</si>
  <si>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</si>
  <si>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</si>
  <si>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</si>
  <si>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</si>
  <si>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</si>
  <si>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</si>
  <si>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</si>
  <si>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</si>
  <si>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</si>
  <si>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</si>
  <si>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</si>
  <si>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</si>
  <si>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</si>
  <si>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</si>
  <si>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</si>
  <si>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</si>
  <si>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</si>
  <si>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</si>
  <si>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</si>
  <si>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</si>
  <si>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</si>
  <si>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</si>
  <si>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</si>
  <si>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</si>
  <si>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</si>
  <si>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</si>
  <si>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</si>
  <si>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</si>
  <si>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</si>
  <si>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</si>
  <si>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</si>
  <si>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</si>
  <si>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</si>
  <si>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</si>
  <si>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</si>
  <si>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</si>
  <si>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</si>
  <si>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</si>
  <si>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</si>
  <si>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</si>
  <si>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</si>
  <si>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</si>
  <si>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</si>
  <si>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</si>
  <si>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</si>
  <si>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</si>
  <si>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</si>
  <si>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</si>
  <si>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</si>
  <si>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</si>
  <si>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</si>
  <si>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</si>
  <si>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</si>
  <si>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</si>
  <si>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</si>
  <si>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</si>
  <si>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</si>
  <si>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</si>
  <si>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</si>
  <si>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</si>
  <si>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</si>
  <si>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</si>
  <si>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</si>
  <si>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</si>
  <si>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</si>
  <si>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</si>
  <si>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</si>
  <si>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</si>
  <si>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</si>
  <si>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</si>
  <si>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</si>
  <si>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</si>
  <si>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</si>
  <si>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</si>
  <si>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</si>
  <si>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</si>
  <si>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</si>
  <si>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</si>
  <si>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</si>
  <si>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</si>
  <si>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</si>
  <si>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</si>
  <si>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</si>
  <si>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</si>
  <si>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</si>
  <si>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</si>
  <si>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</si>
  <si>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</si>
  <si>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</si>
  <si>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</si>
  <si>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</si>
  <si>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</si>
  <si>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</si>
  <si>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</si>
  <si>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</si>
  <si>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</si>
  <si>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</si>
  <si>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</si>
  <si>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</si>
  <si>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</si>
  <si>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</si>
  <si>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</si>
  <si>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</si>
  <si>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</si>
  <si>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</si>
  <si>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</si>
  <si>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</si>
  <si>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</si>
  <si>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</si>
  <si>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</si>
  <si>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</si>
  <si>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</si>
  <si>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</si>
  <si>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</si>
  <si>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</si>
  <si>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</si>
  <si>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</si>
  <si>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</si>
  <si>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</si>
  <si>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</si>
  <si>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</si>
  <si>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</si>
  <si>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</si>
  <si>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</si>
  <si>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</si>
  <si>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</si>
  <si>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</si>
  <si>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</si>
  <si>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</si>
  <si>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</si>
  <si>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</si>
  <si>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</si>
  <si>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</si>
  <si>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</si>
  <si>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</si>
  <si>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</si>
  <si>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</si>
  <si>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</si>
  <si>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</si>
  <si>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</si>
  <si>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</si>
  <si>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</si>
  <si>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</si>
  <si>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</si>
  <si>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</si>
  <si>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</si>
  <si>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</si>
  <si>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</si>
  <si>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</si>
  <si>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</si>
  <si>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</si>
  <si>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</si>
  <si>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</si>
  <si>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</si>
  <si>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</si>
  <si>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</si>
  <si>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</si>
  <si>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</si>
  <si>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</si>
  <si>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</si>
  <si>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</si>
  <si>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</si>
  <si>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</si>
  <si>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</si>
  <si>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</si>
  <si>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</si>
  <si>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</si>
  <si>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</si>
  <si>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</si>
  <si>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</si>
  <si>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</si>
  <si>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</si>
  <si>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</si>
  <si>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</si>
  <si>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</si>
  <si>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</si>
  <si>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</si>
  <si>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</si>
  <si>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</si>
  <si>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</si>
  <si>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</si>
  <si>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</si>
  <si>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</si>
  <si>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</si>
  <si>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</si>
  <si>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</si>
  <si>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</si>
  <si>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</si>
  <si>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</si>
  <si>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</si>
  <si>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</si>
  <si>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</si>
  <si>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</si>
  <si>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</si>
  <si>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</si>
  <si>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</si>
  <si>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</si>
  <si>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</si>
  <si>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</si>
  <si>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</si>
  <si>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</si>
  <si>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</si>
  <si>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</si>
  <si>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</si>
  <si>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</si>
  <si>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</si>
  <si>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</si>
  <si>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</si>
  <si>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</si>
  <si>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</si>
  <si>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</si>
  <si>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</si>
  <si>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</si>
  <si>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</si>
  <si>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</si>
  <si>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</si>
  <si>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</si>
  <si>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</si>
  <si>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</si>
  <si>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</si>
  <si>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</si>
  <si>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</si>
  <si>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</si>
  <si>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</si>
  <si>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</si>
  <si>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</si>
  <si>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</si>
  <si>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</si>
  <si>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</si>
  <si>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</si>
  <si>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</si>
  <si>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</si>
  <si>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</si>
  <si>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</si>
  <si>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</si>
  <si>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</si>
  <si>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</si>
  <si>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</si>
  <si>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</si>
  <si>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</si>
  <si>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</si>
  <si>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</si>
  <si>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</si>
  <si>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</si>
  <si>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</si>
  <si>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</si>
  <si>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</si>
  <si>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</si>
  <si>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</si>
  <si>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</si>
  <si>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</si>
  <si>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</si>
  <si>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</si>
  <si>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</si>
  <si>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</si>
  <si>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</si>
  <si>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</si>
  <si>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</si>
  <si>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</si>
  <si>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</si>
  <si>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</si>
  <si>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</si>
  <si>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</si>
  <si>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</si>
  <si>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</si>
  <si>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</si>
  <si>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</si>
  <si>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</si>
  <si>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</si>
  <si>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</si>
  <si>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</si>
  <si>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</si>
  <si>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</si>
  <si>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</si>
  <si>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</si>
  <si>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</si>
  <si>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</si>
  <si>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</si>
  <si>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</si>
  <si>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</si>
  <si>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</si>
  <si>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</si>
  <si>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</si>
  <si>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</si>
  <si>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</si>
  <si>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</si>
  <si>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</si>
  <si>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</si>
  <si>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</si>
  <si>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</si>
  <si>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</si>
  <si>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</si>
  <si>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</si>
  <si>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</si>
  <si>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</si>
  <si>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</si>
  <si>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</si>
  <si>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</si>
  <si>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</si>
  <si>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</si>
  <si>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</si>
  <si>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</si>
  <si>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</si>
  <si>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</si>
  <si>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</si>
  <si>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</si>
  <si>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</si>
  <si>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</si>
  <si>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</si>
  <si>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</si>
  <si>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</si>
  <si>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</si>
  <si>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</si>
  <si>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</si>
  <si>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</si>
  <si>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</si>
  <si>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</si>
  <si>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</si>
  <si>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</si>
  <si>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</si>
  <si>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</si>
  <si>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</si>
  <si>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</si>
  <si>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</si>
  <si>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</si>
  <si>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</si>
  <si>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</si>
  <si>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</si>
  <si>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</si>
  <si>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</si>
  <si>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</si>
  <si>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</si>
  <si>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</si>
  <si>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</si>
  <si>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</si>
  <si>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</si>
  <si>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</si>
  <si>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</si>
  <si>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</si>
  <si>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</si>
  <si>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</si>
  <si>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</si>
  <si>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</si>
  <si>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</si>
  <si>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</si>
  <si>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</si>
  <si>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</si>
  <si>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</si>
  <si>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</si>
  <si>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</si>
  <si>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</si>
  <si>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</si>
  <si>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</si>
  <si>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</si>
  <si>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</si>
  <si>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</si>
  <si>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</si>
  <si>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</si>
  <si>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</si>
  <si>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</si>
  <si>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</si>
  <si>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</si>
  <si>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</si>
  <si>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</si>
  <si>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</si>
  <si>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</si>
  <si>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</si>
  <si>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</si>
  <si>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</si>
  <si>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</si>
  <si>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</si>
  <si>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</si>
  <si>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</si>
  <si>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</si>
  <si>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</si>
  <si>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</si>
  <si>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</si>
  <si>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</si>
  <si>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</si>
  <si>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</si>
  <si>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</si>
  <si>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</si>
  <si>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</si>
  <si>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</si>
  <si>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</si>
  <si>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</si>
  <si>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</si>
  <si>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</si>
  <si>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</si>
  <si>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</si>
  <si>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</si>
  <si>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</si>
  <si>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</si>
  <si>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</si>
  <si>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</si>
  <si>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</si>
  <si>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</si>
  <si>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</si>
  <si>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</si>
  <si>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</si>
  <si>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</si>
  <si>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</si>
  <si>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</si>
  <si>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</si>
  <si>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</si>
  <si>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</si>
  <si>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</si>
  <si>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</si>
  <si>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</si>
  <si>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</si>
  <si>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</si>
  <si>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</si>
  <si>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</si>
  <si>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</si>
  <si>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</si>
  <si>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</si>
  <si>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</si>
  <si>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</si>
  <si>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</si>
  <si>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</si>
  <si>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</si>
  <si>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</si>
  <si>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</si>
  <si>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</si>
  <si>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</si>
  <si>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</si>
  <si>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</si>
  <si>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</si>
  <si>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</si>
  <si>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</si>
  <si>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</si>
  <si>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</si>
  <si>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</si>
  <si>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</si>
  <si>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</si>
  <si>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</si>
  <si>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</si>
  <si>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</si>
  <si>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</si>
  <si>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</si>
  <si>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</si>
  <si>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</si>
  <si>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</si>
  <si>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</si>
  <si>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</si>
  <si>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</si>
  <si>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</si>
  <si>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</si>
  <si>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</si>
  <si>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</si>
  <si>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</si>
  <si>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</si>
  <si>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</si>
  <si>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</si>
  <si>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</si>
  <si>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</si>
  <si>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</si>
  <si>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</si>
  <si>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</si>
  <si>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</si>
  <si>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</si>
  <si>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</si>
  <si>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</si>
  <si>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</si>
  <si>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</si>
  <si>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</si>
  <si>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</si>
  <si>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</si>
  <si>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</si>
  <si>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</si>
  <si>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</si>
  <si>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</si>
  <si>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</si>
  <si>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</si>
  <si>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</si>
  <si>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</si>
  <si>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</si>
  <si>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</si>
  <si>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</si>
  <si>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</si>
  <si>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</si>
  <si>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</si>
  <si>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</si>
  <si>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</si>
  <si>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</si>
  <si>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</si>
  <si>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</si>
  <si>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</si>
  <si>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</si>
  <si>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</si>
  <si>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</si>
  <si>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</si>
  <si>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</si>
  <si>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</si>
  <si>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</si>
  <si>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</si>
  <si>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</si>
  <si>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</si>
  <si>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</si>
  <si>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</si>
  <si>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YREC</t>
  </si>
  <si>
    <t>YREV</t>
  </si>
  <si>
    <t>YIRV</t>
  </si>
  <si>
    <t>SPSF</t>
  </si>
  <si>
    <t>SDMS</t>
  </si>
  <si>
    <t>SHHS</t>
  </si>
  <si>
    <t>SLDP</t>
  </si>
  <si>
    <t>SHNF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</si>
  <si>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</si>
  <si>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</si>
  <si>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</si>
  <si>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</si>
  <si>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</si>
  <si>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</si>
  <si>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</si>
  <si>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</si>
  <si>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</si>
  <si>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</si>
  <si>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</si>
  <si>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</si>
  <si>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</si>
  <si>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</si>
  <si>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</si>
  <si>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</si>
  <si>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</si>
  <si>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</si>
  <si>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</si>
  <si>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</si>
  <si>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</si>
  <si>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</si>
  <si>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</si>
  <si>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</si>
  <si>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</si>
  <si>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</si>
  <si>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</si>
  <si>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</si>
  <si>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</si>
  <si>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</si>
  <si>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</si>
  <si>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</si>
  <si>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</si>
  <si>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</si>
  <si>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</si>
  <si>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</si>
  <si>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</si>
  <si>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</si>
  <si>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</si>
  <si>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</si>
  <si>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</si>
  <si>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</si>
  <si>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</si>
  <si>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</si>
  <si>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</si>
  <si>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</si>
  <si>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</si>
  <si>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</si>
  <si>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</si>
  <si>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</si>
  <si>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</si>
  <si>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</si>
  <si>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</si>
  <si>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</si>
  <si>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</si>
  <si>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</si>
  <si>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</si>
  <si>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</si>
  <si>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</si>
  <si>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</si>
  <si>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</si>
  <si>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</si>
  <si>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</si>
  <si>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</si>
  <si>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</si>
  <si>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</si>
  <si>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</si>
  <si>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</si>
  <si>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</si>
  <si>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</si>
  <si>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</si>
  <si>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</si>
  <si>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</si>
  <si>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</si>
  <si>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</si>
  <si>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</si>
  <si>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</si>
  <si>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</si>
  <si>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</si>
  <si>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</si>
  <si>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</si>
  <si>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</si>
  <si>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</si>
  <si>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</si>
  <si>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</si>
  <si>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</si>
  <si>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</si>
  <si>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</si>
  <si>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</si>
  <si>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</si>
  <si>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</si>
  <si>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</si>
  <si>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</si>
  <si>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</si>
  <si>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YCSEFR</t>
  </si>
  <si>
    <t>YCSNORNE</t>
  </si>
  <si>
    <t>YCSEI</t>
  </si>
  <si>
    <t>YCSFIT</t>
  </si>
  <si>
    <t>06/30/2024</t>
  </si>
  <si>
    <t>CLINICAL RESEARCH STUDY</t>
  </si>
  <si>
    <t>FITNESS CTR OUTSIDE DUES</t>
  </si>
  <si>
    <t>INTEREST REVENUE</t>
  </si>
  <si>
    <t>MISC OTHER REVENUE</t>
  </si>
  <si>
    <t>NSF SERVICE CHARGES</t>
  </si>
  <si>
    <t>OUTSIDE TELEPHONE SVCS</t>
  </si>
  <si>
    <t>PHYSICIANS ECHART</t>
  </si>
  <si>
    <t>PURCHASE DISCOUNTS</t>
  </si>
  <si>
    <t>RELEASE OF INFORMATION</t>
  </si>
  <si>
    <t>SECURITY SERVICE</t>
  </si>
  <si>
    <t>UNCLAIMED PROPERTY</t>
  </si>
  <si>
    <t>VACCINATIONS</t>
  </si>
  <si>
    <t>VENDING MACHINE COMMISSIONS</t>
  </si>
  <si>
    <t>VITAL STATS</t>
  </si>
  <si>
    <t>VMC ANSWERING SERVICE</t>
  </si>
  <si>
    <t>74410 - FOOD</t>
  </si>
  <si>
    <t>74411 - PRODUCT FOOD</t>
  </si>
  <si>
    <t>74412 - PAPER AND PLASTICS</t>
  </si>
  <si>
    <t>74415 - CATERING IN HOUSE</t>
  </si>
  <si>
    <t>74420 - LINENS TEXTILES</t>
  </si>
  <si>
    <t>74430 - UNIFORMS</t>
  </si>
  <si>
    <t>74471 - MINOR EQUIPMENT NON-MEDICAL</t>
  </si>
  <si>
    <t>74475 - IT COMPUTER REPLACEMENT EQUIPMENT</t>
  </si>
  <si>
    <t>74490 - OTHER SUPPLIES</t>
  </si>
  <si>
    <t>74494 - OFFICE SUPPLIES</t>
  </si>
  <si>
    <t>74495 - FORMS</t>
  </si>
  <si>
    <t>78850 - MISC OTHER EXPENSES</t>
  </si>
  <si>
    <t>78854 - BANK FEES</t>
  </si>
  <si>
    <t>78855 - POSTAGE</t>
  </si>
  <si>
    <t>78858 - COMMISSIONER STIPENDS</t>
  </si>
  <si>
    <t>78860 - CASH OVER AND SHORT</t>
  </si>
  <si>
    <t>78870 - TRANSPORTATION AND COURIER</t>
  </si>
  <si>
    <t>78890 - ADVERTISING EXPENSE</t>
  </si>
  <si>
    <t>78891 - EVENT ADVERTISING</t>
  </si>
  <si>
    <t>79000 - PROJECT RELATED EXPENSES</t>
  </si>
  <si>
    <t>79001 - PROJECT RELATED EXPENSES ACCRUAL</t>
  </si>
  <si>
    <t>79980 - COLLECTION AGENCY EXPENSE</t>
  </si>
  <si>
    <t>86000 - FREIGHT</t>
  </si>
  <si>
    <t>Jeannine Erickson Grinnell, CEO and CFO</t>
  </si>
  <si>
    <t>Lawrence Rude, VMC Board Chair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</si>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</sst>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2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38" fontId="21" fillId="10" borderId="14" xfId="0" quotePrefix="1" applyNumberFormat="1" applyFont="1" applyFill="1" applyBorder="1" applyAlignment="1" applyProtection="1">
      <alignment horizontal="left"/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" xfId="0" applyNumberFormat="1" applyFont="1" applyFill="1" applyBorder="1" applyProtection="1">
      <protection locked="0"/>
    </xf>
    <xf numFmtId="38" fontId="21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37" fontId="29" fillId="10" borderId="35" xfId="0" quotePrefix="1" applyFont="1" applyFill="1" applyBorder="1" applyAlignment="1">
      <alignment horizontal="lef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2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30" fillId="0" borderId="0" xfId="0" applyFont="1"/>
    <xf numFmtId="37" fontId="11" fillId="10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1" borderId="0" xfId="0" applyFont="1" applyFill="1"/>
    <xf numFmtId="2" fontId="11" fillId="11" borderId="0" xfId="0" applyNumberFormat="1" applyFont="1" applyFill="1"/>
    <xf numFmtId="37" fontId="13" fillId="3" borderId="0" xfId="0" applyFont="1" applyFill="1" applyAlignment="1">
      <alignment horizontal="center" vertical="center"/>
    </xf>
    <xf numFmtId="37" fontId="35" fillId="0" borderId="0" xfId="0" applyFont="1"/>
    <xf numFmtId="37" fontId="37" fillId="0" borderId="0" xfId="0" applyFont="1" applyAlignment="1">
      <alignment vertical="center"/>
    </xf>
    <xf numFmtId="37" fontId="38" fillId="0" borderId="0" xfId="0" applyFont="1" applyAlignment="1">
      <alignment vertical="center" wrapText="1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687388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1854200" cy="544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Employee%20Benefits.xlsx" TargetMode="External"/><Relationship Id="rId1" Type="http://schemas.openxmlformats.org/officeDocument/2006/relationships/externalLinkPath" Target="file:///\\valleymed\groups\Finance\Accounting\Common\Dessa\Department%20of%20Health\Annual%202024FY\2024%20Employee%20Benefits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Other%20Operating%20Revenue.xlsx" TargetMode="External"/><Relationship Id="rId1" Type="http://schemas.openxmlformats.org/officeDocument/2006/relationships/externalLinkPath" Target="file:///\\valleymed\groups\Finance\Accounting\Common\Dessa\Department%20of%20Health\Annual%202024FY\2024%20Other%20Operating%20Revenue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Inpatient%20Revenue.xlsx" TargetMode="External"/><Relationship Id="rId1" Type="http://schemas.openxmlformats.org/officeDocument/2006/relationships/externalLinkPath" Target="file:///\\valleymed\groups\Finance\Accounting\Common\Dessa\Department%20of%20Health\Annual%202024FY\2024%20Inpatient%20Revenue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Outpatient%20Revenue.xlsx" TargetMode="External"/><Relationship Id="rId1" Type="http://schemas.openxmlformats.org/officeDocument/2006/relationships/externalLinkPath" Target="file:///\\valleymed\groups\Finance\Accounting\Common\Dessa\Department%20of%20Health\Annual%202024FY\2024%20Outpatient%20Revenue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Square%20Footage%20review%20-%202024.xlsx" TargetMode="External"/><Relationship Id="rId1" Type="http://schemas.openxmlformats.org/officeDocument/2006/relationships/externalLinkPath" Target="file:///\\valleymed\groups\Finance\Accounting\Common\Dessa\Department%20of%20Health\Annual%202024FY\Square%20Footage%20review%20-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Linen\FY2024%20Linen%20Worksheets.xlsx" TargetMode="External"/><Relationship Id="rId1" Type="http://schemas.openxmlformats.org/officeDocument/2006/relationships/externalLinkPath" Target="file:///\\valleymed\groups\Finance\Accounting\Common\Dessa\Department%20of%20Health\Annual%202024FY\Linen\FY2024%20Linen%20Workshee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Depreciation.xlsx" TargetMode="External"/><Relationship Id="rId1" Type="http://schemas.openxmlformats.org/officeDocument/2006/relationships/externalLinkPath" Target="file:///\\valleymed\groups\Finance\Accounting\Common\Dessa\Department%20of%20Health\Annual%202024FY\2024%20Depreci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Employee%20List%206.30.2024.xlsx" TargetMode="External"/><Relationship Id="rId1" Type="http://schemas.openxmlformats.org/officeDocument/2006/relationships/externalLinkPath" Target="file:///\\valleymed\groups\Finance\Accounting\Common\Dessa\Department%20of%20Health\Annual%202024FY\Employee%20List%206.30.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Salaries%20&amp;%20Wages.xlsx" TargetMode="External"/><Relationship Id="rId1" Type="http://schemas.openxmlformats.org/officeDocument/2006/relationships/externalLinkPath" Target="file:///\\valleymed\groups\Finance\Accounting\Common\Dessa\Department%20of%20Health\Annual%202024FY\2024%20Salaries%20&amp;%20Wage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Professional%20Services.xlsx" TargetMode="External"/><Relationship Id="rId1" Type="http://schemas.openxmlformats.org/officeDocument/2006/relationships/externalLinkPath" Target="file:///\\valleymed\groups\Finance\Accounting\Common\Dessa\Department%20of%20Health\Annual%202024FY\2024%20Professional%20Service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Medical%20Supplies.xlsx" TargetMode="External"/><Relationship Id="rId1" Type="http://schemas.openxmlformats.org/officeDocument/2006/relationships/externalLinkPath" Target="file:///\\valleymed\groups\Finance\Accounting\Common\Dessa\Department%20of%20Health\Annual%202024FY\2024%20Medical%20Supplie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Utilities.xlsx" TargetMode="External"/><Relationship Id="rId1" Type="http://schemas.openxmlformats.org/officeDocument/2006/relationships/externalLinkPath" Target="file:///\\valleymed\groups\Finance\Accounting\Common\Dessa\Department%20of%20Health\Annual%202024FY\2024%20Utilitie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Purchased%20Services.xlsx" TargetMode="External"/><Relationship Id="rId1" Type="http://schemas.openxmlformats.org/officeDocument/2006/relationships/externalLinkPath" Target="file:///\\valleymed\groups\Finance\Accounting\Common\Dessa\Department%20of%20Health\Annual%202024FY\2024%20Purchased%20Services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alleymed\groups\Finance\Accounting\Common\Dessa\Department%20of%20Health\Annual%202024FY\2024%20Other%20Expenses.xlsx" TargetMode="External"/><Relationship Id="rId1" Type="http://schemas.openxmlformats.org/officeDocument/2006/relationships/externalLinkPath" Target="file:///\\valleymed\groups\Finance\Accounting\Common\Dessa\Department%20of%20Health\Annual%202024FY\2024%20Other%20Expen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DOH Table"/>
      <sheetName val="DOH Grouping"/>
      <sheetName val="For Lookup"/>
      <sheetName val="Pivot"/>
      <sheetName val="Benefit Analysis"/>
    </sheetNames>
    <sheetDataSet>
      <sheetData sheetId="0" refreshError="1"/>
      <sheetData sheetId="1" refreshError="1"/>
      <sheetData sheetId="2" refreshError="1"/>
      <sheetData sheetId="3">
        <row r="1">
          <cell r="B1">
            <v>1824362.3600000003</v>
          </cell>
          <cell r="D1" t="str">
            <v>6010</v>
          </cell>
        </row>
        <row r="2">
          <cell r="B2">
            <v>7598980.4000000022</v>
          </cell>
          <cell r="D2" t="str">
            <v>6070</v>
          </cell>
        </row>
        <row r="3">
          <cell r="B3">
            <v>1299299.05</v>
          </cell>
          <cell r="D3" t="str">
            <v>7010</v>
          </cell>
        </row>
        <row r="4">
          <cell r="B4">
            <v>2616652.6500000004</v>
          </cell>
          <cell r="D4" t="str">
            <v>7020</v>
          </cell>
        </row>
        <row r="5">
          <cell r="B5">
            <v>880128.06</v>
          </cell>
          <cell r="D5" t="str">
            <v>7030</v>
          </cell>
        </row>
        <row r="6">
          <cell r="B6">
            <v>132355.44</v>
          </cell>
          <cell r="D6" t="str">
            <v>7040</v>
          </cell>
        </row>
        <row r="7">
          <cell r="B7">
            <v>821373.99</v>
          </cell>
          <cell r="D7" t="str">
            <v>7060</v>
          </cell>
        </row>
        <row r="8">
          <cell r="B8">
            <v>583686.73999999987</v>
          </cell>
          <cell r="D8" t="str">
            <v>7070</v>
          </cell>
        </row>
        <row r="9">
          <cell r="B9">
            <v>253604.84</v>
          </cell>
          <cell r="D9" t="str">
            <v>7110</v>
          </cell>
        </row>
        <row r="10">
          <cell r="B10">
            <v>391535.02999999991</v>
          </cell>
          <cell r="D10" t="str">
            <v>7120</v>
          </cell>
        </row>
        <row r="11">
          <cell r="B11">
            <v>396068.54</v>
          </cell>
          <cell r="D11" t="str">
            <v>7130</v>
          </cell>
        </row>
        <row r="12">
          <cell r="B12">
            <v>1640449.81</v>
          </cell>
          <cell r="D12" t="str">
            <v>7140</v>
          </cell>
        </row>
        <row r="13">
          <cell r="B13">
            <v>298119.52</v>
          </cell>
          <cell r="D13" t="str">
            <v>7150</v>
          </cell>
        </row>
        <row r="14">
          <cell r="B14">
            <v>114463.20999999999</v>
          </cell>
          <cell r="D14" t="str">
            <v>7160</v>
          </cell>
        </row>
        <row r="15">
          <cell r="B15">
            <v>2115723.9299999997</v>
          </cell>
          <cell r="D15" t="str">
            <v>7170</v>
          </cell>
        </row>
        <row r="16">
          <cell r="B16">
            <v>526040.00999999989</v>
          </cell>
          <cell r="D16" t="str">
            <v>7180</v>
          </cell>
        </row>
        <row r="17">
          <cell r="B17">
            <v>1192653.75</v>
          </cell>
          <cell r="D17" t="str">
            <v>7200</v>
          </cell>
        </row>
        <row r="18">
          <cell r="B18">
            <v>2249957.83</v>
          </cell>
          <cell r="D18" t="str">
            <v>7230</v>
          </cell>
        </row>
        <row r="19">
          <cell r="B19">
            <v>8640960.4200000055</v>
          </cell>
          <cell r="D19" t="str">
            <v>7260</v>
          </cell>
        </row>
        <row r="20">
          <cell r="B20">
            <v>82840.319999999992</v>
          </cell>
          <cell r="D20" t="str">
            <v>7320</v>
          </cell>
        </row>
        <row r="21">
          <cell r="B21">
            <v>8222646.5900000008</v>
          </cell>
          <cell r="D21" t="str">
            <v>7380</v>
          </cell>
        </row>
        <row r="22">
          <cell r="B22">
            <v>4141268.209999999</v>
          </cell>
          <cell r="D22" t="str">
            <v>7490</v>
          </cell>
        </row>
        <row r="23">
          <cell r="B23">
            <v>67149.77</v>
          </cell>
          <cell r="D23" t="str">
            <v>8200</v>
          </cell>
        </row>
        <row r="24">
          <cell r="B24">
            <v>327270.31000000006</v>
          </cell>
          <cell r="D24" t="str">
            <v>8310</v>
          </cell>
        </row>
        <row r="25">
          <cell r="B25">
            <v>856315.37000000011</v>
          </cell>
          <cell r="D25" t="str">
            <v>8320</v>
          </cell>
        </row>
        <row r="26">
          <cell r="B26">
            <v>29063.35</v>
          </cell>
          <cell r="D26" t="str">
            <v>8350</v>
          </cell>
        </row>
        <row r="27">
          <cell r="B27">
            <v>110914.45999999999</v>
          </cell>
          <cell r="D27" t="str">
            <v>8370</v>
          </cell>
        </row>
        <row r="28">
          <cell r="B28">
            <v>179435.76999999996</v>
          </cell>
          <cell r="D28" t="str">
            <v>8420</v>
          </cell>
        </row>
        <row r="29">
          <cell r="B29">
            <v>900115.87999999989</v>
          </cell>
          <cell r="D29" t="str">
            <v>8430</v>
          </cell>
        </row>
        <row r="30">
          <cell r="B30">
            <v>961331.32</v>
          </cell>
          <cell r="D30" t="str">
            <v>8460</v>
          </cell>
        </row>
        <row r="31">
          <cell r="B31">
            <v>86558.400000000009</v>
          </cell>
          <cell r="D31" t="str">
            <v>8470</v>
          </cell>
        </row>
        <row r="32">
          <cell r="B32">
            <v>3059329.78</v>
          </cell>
          <cell r="D32" t="str">
            <v>8480</v>
          </cell>
        </row>
        <row r="33">
          <cell r="B33">
            <v>1109567.9700000002</v>
          </cell>
          <cell r="D33" t="str">
            <v>8490</v>
          </cell>
        </row>
        <row r="34">
          <cell r="B34">
            <v>490130.82</v>
          </cell>
          <cell r="D34" t="str">
            <v>8510</v>
          </cell>
        </row>
        <row r="35">
          <cell r="B35">
            <v>1075354.1600000001</v>
          </cell>
          <cell r="D35" t="str">
            <v>8530</v>
          </cell>
        </row>
        <row r="36">
          <cell r="B36">
            <v>765841.21999999986</v>
          </cell>
          <cell r="D36" t="str">
            <v>8560</v>
          </cell>
        </row>
        <row r="37">
          <cell r="B37">
            <v>166656.75</v>
          </cell>
          <cell r="D37" t="str">
            <v>8590</v>
          </cell>
        </row>
        <row r="38">
          <cell r="B38">
            <v>1131833.8499999999</v>
          </cell>
          <cell r="D38" t="str">
            <v>8610</v>
          </cell>
        </row>
        <row r="39">
          <cell r="B39">
            <v>94079.930000000022</v>
          </cell>
          <cell r="D39" t="str">
            <v>8620</v>
          </cell>
        </row>
        <row r="40">
          <cell r="B40">
            <v>181380.58000000002</v>
          </cell>
          <cell r="D40" t="str">
            <v>8630</v>
          </cell>
        </row>
        <row r="41">
          <cell r="B41">
            <v>68164088.349999994</v>
          </cell>
          <cell r="D41" t="str">
            <v>8650</v>
          </cell>
        </row>
        <row r="42">
          <cell r="B42">
            <v>-36.97</v>
          </cell>
          <cell r="D42" t="str">
            <v>8660</v>
          </cell>
        </row>
        <row r="43">
          <cell r="B43">
            <v>507626.27999999997</v>
          </cell>
          <cell r="D43" t="str">
            <v>8690</v>
          </cell>
        </row>
        <row r="44">
          <cell r="B44">
            <v>227628.51000000004</v>
          </cell>
          <cell r="D44" t="str">
            <v>8700</v>
          </cell>
        </row>
        <row r="45">
          <cell r="B45">
            <v>1051954.9000000001</v>
          </cell>
          <cell r="D45" t="str">
            <v>8720</v>
          </cell>
        </row>
        <row r="46">
          <cell r="B46">
            <v>1303107.4600000002</v>
          </cell>
          <cell r="D46" t="str">
            <v>8730</v>
          </cell>
        </row>
        <row r="47">
          <cell r="B47">
            <v>162373.36000000002</v>
          </cell>
          <cell r="D47" t="str">
            <v>8740</v>
          </cell>
        </row>
        <row r="48">
          <cell r="B48">
            <v>64142.200000000004</v>
          </cell>
          <cell r="D48" t="str">
            <v>8770</v>
          </cell>
        </row>
        <row r="49">
          <cell r="B49">
            <v>164253.10000000003</v>
          </cell>
          <cell r="D49" t="str">
            <v>8790</v>
          </cell>
        </row>
        <row r="50">
          <cell r="B50">
            <v>0</v>
          </cell>
          <cell r="D50" t="str">
            <v>#N/A</v>
          </cell>
        </row>
        <row r="51">
          <cell r="B51">
            <v>129260637.57999997</v>
          </cell>
          <cell r="D51" t="str">
            <v>Gran</v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  <row r="497">
          <cell r="D497" t="str">
            <v/>
          </cell>
        </row>
        <row r="498">
          <cell r="D498" t="str">
            <v/>
          </cell>
        </row>
        <row r="499">
          <cell r="D499" t="str">
            <v/>
          </cell>
        </row>
        <row r="500">
          <cell r="D500" t="str">
            <v/>
          </cell>
        </row>
        <row r="501">
          <cell r="D501" t="str">
            <v/>
          </cell>
        </row>
        <row r="502">
          <cell r="D502" t="str">
            <v/>
          </cell>
        </row>
        <row r="503">
          <cell r="D503" t="str">
            <v/>
          </cell>
        </row>
        <row r="504">
          <cell r="D504" t="str">
            <v/>
          </cell>
        </row>
        <row r="505">
          <cell r="D505" t="str">
            <v/>
          </cell>
        </row>
        <row r="506">
          <cell r="D506" t="str">
            <v/>
          </cell>
        </row>
        <row r="507">
          <cell r="D507" t="str">
            <v/>
          </cell>
        </row>
        <row r="508">
          <cell r="D508" t="str">
            <v/>
          </cell>
        </row>
        <row r="509">
          <cell r="D509" t="str">
            <v/>
          </cell>
        </row>
        <row r="510">
          <cell r="D510" t="str">
            <v/>
          </cell>
        </row>
        <row r="511">
          <cell r="D511" t="str">
            <v/>
          </cell>
        </row>
        <row r="512">
          <cell r="D512" t="str">
            <v/>
          </cell>
        </row>
        <row r="513">
          <cell r="D513" t="str">
            <v/>
          </cell>
        </row>
        <row r="514">
          <cell r="D514" t="str">
            <v/>
          </cell>
        </row>
        <row r="515">
          <cell r="D515" t="str">
            <v/>
          </cell>
        </row>
        <row r="516">
          <cell r="D516" t="str">
            <v/>
          </cell>
        </row>
        <row r="517">
          <cell r="D517" t="str">
            <v/>
          </cell>
        </row>
        <row r="518">
          <cell r="D518" t="str">
            <v/>
          </cell>
        </row>
        <row r="519">
          <cell r="D519" t="str">
            <v/>
          </cell>
        </row>
        <row r="520">
          <cell r="D520" t="str">
            <v/>
          </cell>
        </row>
        <row r="521">
          <cell r="D521" t="str">
            <v/>
          </cell>
        </row>
        <row r="522">
          <cell r="D522" t="str">
            <v/>
          </cell>
        </row>
        <row r="523">
          <cell r="D523" t="str">
            <v/>
          </cell>
        </row>
        <row r="524">
          <cell r="D524" t="str">
            <v/>
          </cell>
        </row>
        <row r="525">
          <cell r="D525" t="str">
            <v/>
          </cell>
        </row>
        <row r="526">
          <cell r="D526" t="str">
            <v/>
          </cell>
        </row>
        <row r="527">
          <cell r="D527" t="str">
            <v/>
          </cell>
        </row>
        <row r="528">
          <cell r="D528" t="str">
            <v/>
          </cell>
        </row>
        <row r="529">
          <cell r="D529" t="str">
            <v/>
          </cell>
        </row>
        <row r="530">
          <cell r="D530" t="str">
            <v/>
          </cell>
        </row>
        <row r="531">
          <cell r="D531" t="str">
            <v/>
          </cell>
        </row>
        <row r="532">
          <cell r="D532" t="str">
            <v/>
          </cell>
        </row>
        <row r="533">
          <cell r="D533" t="str">
            <v/>
          </cell>
        </row>
        <row r="534">
          <cell r="D534" t="str">
            <v/>
          </cell>
        </row>
        <row r="535">
          <cell r="D535" t="str">
            <v/>
          </cell>
        </row>
        <row r="536">
          <cell r="D536" t="str">
            <v/>
          </cell>
        </row>
        <row r="537">
          <cell r="D537" t="str">
            <v/>
          </cell>
        </row>
        <row r="538">
          <cell r="D538" t="str">
            <v/>
          </cell>
        </row>
        <row r="539">
          <cell r="D539" t="str">
            <v/>
          </cell>
        </row>
        <row r="540">
          <cell r="D540" t="str">
            <v/>
          </cell>
        </row>
        <row r="541">
          <cell r="D541" t="str">
            <v/>
          </cell>
        </row>
        <row r="542">
          <cell r="D542" t="str">
            <v/>
          </cell>
        </row>
        <row r="543">
          <cell r="D543" t="str">
            <v/>
          </cell>
        </row>
        <row r="544">
          <cell r="D544" t="str">
            <v/>
          </cell>
        </row>
        <row r="545">
          <cell r="D545" t="str">
            <v/>
          </cell>
        </row>
        <row r="546">
          <cell r="D546" t="str">
            <v/>
          </cell>
        </row>
        <row r="547">
          <cell r="D547" t="str">
            <v/>
          </cell>
        </row>
        <row r="548">
          <cell r="D548" t="str">
            <v/>
          </cell>
        </row>
        <row r="549">
          <cell r="D549" t="str">
            <v/>
          </cell>
        </row>
        <row r="550">
          <cell r="D550" t="str">
            <v/>
          </cell>
        </row>
        <row r="551">
          <cell r="D551" t="str">
            <v/>
          </cell>
        </row>
        <row r="552">
          <cell r="D552" t="str">
            <v/>
          </cell>
        </row>
        <row r="553">
          <cell r="D553" t="str">
            <v/>
          </cell>
        </row>
        <row r="554">
          <cell r="D554" t="str">
            <v/>
          </cell>
        </row>
        <row r="555">
          <cell r="D555" t="str">
            <v/>
          </cell>
        </row>
        <row r="556">
          <cell r="D556" t="str">
            <v/>
          </cell>
        </row>
        <row r="557">
          <cell r="D557" t="str">
            <v/>
          </cell>
        </row>
        <row r="558">
          <cell r="D558" t="str">
            <v/>
          </cell>
        </row>
        <row r="559">
          <cell r="D559" t="str">
            <v/>
          </cell>
        </row>
        <row r="560">
          <cell r="D560" t="str">
            <v/>
          </cell>
        </row>
        <row r="561">
          <cell r="D561" t="str">
            <v/>
          </cell>
        </row>
        <row r="562">
          <cell r="D562" t="str">
            <v/>
          </cell>
        </row>
        <row r="563">
          <cell r="D563" t="str">
            <v/>
          </cell>
        </row>
        <row r="564">
          <cell r="D564" t="str">
            <v/>
          </cell>
        </row>
        <row r="565">
          <cell r="D565" t="str">
            <v/>
          </cell>
        </row>
        <row r="566">
          <cell r="D566" t="str">
            <v/>
          </cell>
        </row>
        <row r="567">
          <cell r="D567" t="str">
            <v/>
          </cell>
        </row>
        <row r="568">
          <cell r="D568" t="str">
            <v/>
          </cell>
        </row>
        <row r="569">
          <cell r="D569" t="str">
            <v/>
          </cell>
        </row>
        <row r="570">
          <cell r="D570" t="str">
            <v/>
          </cell>
        </row>
        <row r="571">
          <cell r="D571" t="str">
            <v/>
          </cell>
        </row>
        <row r="572">
          <cell r="D572" t="str">
            <v/>
          </cell>
        </row>
        <row r="573">
          <cell r="D573" t="str">
            <v/>
          </cell>
        </row>
        <row r="574">
          <cell r="D574" t="str">
            <v/>
          </cell>
        </row>
        <row r="575">
          <cell r="D575" t="str">
            <v/>
          </cell>
        </row>
        <row r="576">
          <cell r="D576" t="str">
            <v/>
          </cell>
        </row>
        <row r="577">
          <cell r="D577" t="str">
            <v/>
          </cell>
        </row>
        <row r="578">
          <cell r="D578" t="str">
            <v/>
          </cell>
        </row>
        <row r="579">
          <cell r="D579" t="str">
            <v/>
          </cell>
        </row>
        <row r="580">
          <cell r="D580" t="str">
            <v/>
          </cell>
        </row>
        <row r="581">
          <cell r="D581" t="str">
            <v/>
          </cell>
        </row>
        <row r="582">
          <cell r="D582" t="str">
            <v/>
          </cell>
        </row>
        <row r="583">
          <cell r="D583" t="str">
            <v/>
          </cell>
        </row>
        <row r="584">
          <cell r="D584" t="str">
            <v/>
          </cell>
        </row>
        <row r="585">
          <cell r="D585" t="str">
            <v/>
          </cell>
        </row>
        <row r="586">
          <cell r="D586" t="str">
            <v/>
          </cell>
        </row>
        <row r="587">
          <cell r="D587" t="str">
            <v/>
          </cell>
        </row>
        <row r="588">
          <cell r="D588" t="str">
            <v/>
          </cell>
        </row>
        <row r="589">
          <cell r="D589" t="str">
            <v/>
          </cell>
        </row>
        <row r="590">
          <cell r="D590" t="str">
            <v/>
          </cell>
        </row>
        <row r="591">
          <cell r="D591" t="str">
            <v/>
          </cell>
        </row>
        <row r="592">
          <cell r="D592" t="str">
            <v/>
          </cell>
        </row>
        <row r="593">
          <cell r="D593" t="str">
            <v/>
          </cell>
        </row>
        <row r="594">
          <cell r="D594" t="str">
            <v/>
          </cell>
        </row>
        <row r="595">
          <cell r="D595" t="str">
            <v/>
          </cell>
        </row>
        <row r="596">
          <cell r="D596" t="str">
            <v/>
          </cell>
        </row>
        <row r="597">
          <cell r="D597" t="str">
            <v/>
          </cell>
        </row>
        <row r="598">
          <cell r="D598" t="str">
            <v/>
          </cell>
        </row>
        <row r="599">
          <cell r="D599" t="str">
            <v/>
          </cell>
        </row>
        <row r="600">
          <cell r="D600" t="str">
            <v/>
          </cell>
        </row>
        <row r="601">
          <cell r="D601" t="str">
            <v/>
          </cell>
        </row>
        <row r="602">
          <cell r="D602" t="str">
            <v/>
          </cell>
        </row>
        <row r="603">
          <cell r="D603" t="str">
            <v/>
          </cell>
        </row>
        <row r="604">
          <cell r="D604" t="str">
            <v/>
          </cell>
        </row>
        <row r="605">
          <cell r="D605" t="str">
            <v/>
          </cell>
        </row>
        <row r="606">
          <cell r="D606" t="str">
            <v/>
          </cell>
        </row>
        <row r="607">
          <cell r="D607" t="str">
            <v/>
          </cell>
        </row>
        <row r="608">
          <cell r="D608" t="str">
            <v/>
          </cell>
        </row>
        <row r="609">
          <cell r="D609" t="str">
            <v/>
          </cell>
        </row>
        <row r="610">
          <cell r="D610" t="str">
            <v/>
          </cell>
        </row>
        <row r="611">
          <cell r="D611" t="str">
            <v/>
          </cell>
        </row>
        <row r="612">
          <cell r="D612" t="str">
            <v/>
          </cell>
        </row>
        <row r="613">
          <cell r="D613" t="str">
            <v/>
          </cell>
        </row>
        <row r="614">
          <cell r="D614" t="str">
            <v/>
          </cell>
        </row>
        <row r="615">
          <cell r="D615" t="str">
            <v/>
          </cell>
        </row>
        <row r="616">
          <cell r="D616" t="str">
            <v/>
          </cell>
        </row>
        <row r="617">
          <cell r="D617" t="str">
            <v/>
          </cell>
        </row>
        <row r="618">
          <cell r="D618" t="str">
            <v/>
          </cell>
        </row>
        <row r="619">
          <cell r="D619" t="str">
            <v/>
          </cell>
        </row>
        <row r="620">
          <cell r="D620" t="str">
            <v/>
          </cell>
        </row>
        <row r="621">
          <cell r="D621" t="str">
            <v/>
          </cell>
        </row>
        <row r="622">
          <cell r="D622" t="str">
            <v/>
          </cell>
        </row>
        <row r="623">
          <cell r="D623" t="str">
            <v/>
          </cell>
        </row>
        <row r="624">
          <cell r="D624" t="str">
            <v/>
          </cell>
        </row>
        <row r="625">
          <cell r="D625" t="str">
            <v/>
          </cell>
        </row>
        <row r="626">
          <cell r="D626" t="str">
            <v/>
          </cell>
        </row>
        <row r="627">
          <cell r="D627" t="str">
            <v/>
          </cell>
        </row>
        <row r="628">
          <cell r="D628" t="str">
            <v/>
          </cell>
        </row>
        <row r="629">
          <cell r="D629" t="str">
            <v/>
          </cell>
        </row>
        <row r="630">
          <cell r="D630" t="str">
            <v/>
          </cell>
        </row>
        <row r="631">
          <cell r="D631" t="str">
            <v/>
          </cell>
        </row>
        <row r="632">
          <cell r="D632" t="str">
            <v/>
          </cell>
        </row>
        <row r="633">
          <cell r="D633" t="str">
            <v/>
          </cell>
        </row>
        <row r="634">
          <cell r="D634" t="str">
            <v/>
          </cell>
        </row>
        <row r="635">
          <cell r="D635" t="str">
            <v/>
          </cell>
        </row>
        <row r="636">
          <cell r="D636" t="str">
            <v/>
          </cell>
        </row>
        <row r="637">
          <cell r="D637" t="str">
            <v/>
          </cell>
        </row>
        <row r="638">
          <cell r="D638" t="str">
            <v/>
          </cell>
        </row>
        <row r="639">
          <cell r="D639" t="str">
            <v/>
          </cell>
        </row>
        <row r="640">
          <cell r="D640" t="str">
            <v/>
          </cell>
        </row>
        <row r="641">
          <cell r="D641" t="str">
            <v/>
          </cell>
        </row>
        <row r="642">
          <cell r="D642" t="str">
            <v/>
          </cell>
        </row>
        <row r="643">
          <cell r="D643" t="str">
            <v/>
          </cell>
        </row>
        <row r="644">
          <cell r="D644" t="str">
            <v/>
          </cell>
        </row>
        <row r="645">
          <cell r="D645" t="str">
            <v/>
          </cell>
        </row>
        <row r="646">
          <cell r="D646" t="str">
            <v/>
          </cell>
        </row>
        <row r="647">
          <cell r="D647" t="str">
            <v/>
          </cell>
        </row>
        <row r="648">
          <cell r="D648" t="str">
            <v/>
          </cell>
        </row>
        <row r="649">
          <cell r="D649" t="str">
            <v/>
          </cell>
        </row>
        <row r="650">
          <cell r="D650" t="str">
            <v/>
          </cell>
        </row>
        <row r="651">
          <cell r="D651" t="str">
            <v/>
          </cell>
        </row>
        <row r="652">
          <cell r="D652" t="str">
            <v/>
          </cell>
        </row>
        <row r="653">
          <cell r="D653" t="str">
            <v/>
          </cell>
        </row>
        <row r="654">
          <cell r="D654" t="str">
            <v/>
          </cell>
        </row>
        <row r="655">
          <cell r="D655" t="str">
            <v/>
          </cell>
        </row>
        <row r="656">
          <cell r="D656" t="str">
            <v/>
          </cell>
        </row>
        <row r="657">
          <cell r="D657" t="str">
            <v/>
          </cell>
        </row>
        <row r="658">
          <cell r="D658" t="str">
            <v/>
          </cell>
        </row>
        <row r="659">
          <cell r="D659" t="str">
            <v/>
          </cell>
        </row>
        <row r="660">
          <cell r="D660" t="str">
            <v/>
          </cell>
        </row>
        <row r="661">
          <cell r="D661" t="str">
            <v/>
          </cell>
        </row>
        <row r="662">
          <cell r="D662" t="str">
            <v/>
          </cell>
        </row>
        <row r="663">
          <cell r="D663" t="str">
            <v/>
          </cell>
        </row>
        <row r="664">
          <cell r="D664" t="str">
            <v/>
          </cell>
        </row>
        <row r="665">
          <cell r="D665" t="str">
            <v/>
          </cell>
        </row>
        <row r="666">
          <cell r="D666" t="str">
            <v/>
          </cell>
        </row>
        <row r="667">
          <cell r="D667" t="str">
            <v/>
          </cell>
        </row>
        <row r="668">
          <cell r="D668" t="str">
            <v/>
          </cell>
        </row>
        <row r="669">
          <cell r="D669" t="str">
            <v/>
          </cell>
        </row>
        <row r="670">
          <cell r="D670" t="str">
            <v/>
          </cell>
        </row>
        <row r="671">
          <cell r="D671" t="str">
            <v/>
          </cell>
        </row>
        <row r="672">
          <cell r="D672" t="str">
            <v/>
          </cell>
        </row>
        <row r="673">
          <cell r="D673" t="str">
            <v/>
          </cell>
        </row>
        <row r="674">
          <cell r="D674" t="str">
            <v/>
          </cell>
        </row>
        <row r="675">
          <cell r="D675" t="str">
            <v/>
          </cell>
        </row>
        <row r="676">
          <cell r="D676" t="str">
            <v/>
          </cell>
        </row>
        <row r="677">
          <cell r="D677" t="str">
            <v/>
          </cell>
        </row>
        <row r="678">
          <cell r="D678" t="str">
            <v/>
          </cell>
        </row>
        <row r="679">
          <cell r="D679" t="str">
            <v/>
          </cell>
        </row>
        <row r="680">
          <cell r="D680" t="str">
            <v/>
          </cell>
        </row>
        <row r="681">
          <cell r="D681" t="str">
            <v/>
          </cell>
        </row>
        <row r="682">
          <cell r="D682" t="str">
            <v/>
          </cell>
        </row>
        <row r="683">
          <cell r="D683" t="str">
            <v/>
          </cell>
        </row>
        <row r="684">
          <cell r="D684" t="str">
            <v/>
          </cell>
        </row>
        <row r="685">
          <cell r="D685" t="str">
            <v/>
          </cell>
        </row>
        <row r="686">
          <cell r="D686" t="str">
            <v/>
          </cell>
        </row>
        <row r="687">
          <cell r="D687" t="str">
            <v/>
          </cell>
        </row>
        <row r="688">
          <cell r="D688" t="str">
            <v/>
          </cell>
        </row>
        <row r="689">
          <cell r="D689" t="str">
            <v/>
          </cell>
        </row>
        <row r="690">
          <cell r="D690" t="str">
            <v/>
          </cell>
        </row>
        <row r="691">
          <cell r="D691" t="str">
            <v/>
          </cell>
        </row>
        <row r="692">
          <cell r="D692" t="str">
            <v/>
          </cell>
        </row>
        <row r="693">
          <cell r="D693" t="str">
            <v/>
          </cell>
        </row>
        <row r="694">
          <cell r="D694" t="str">
            <v/>
          </cell>
        </row>
        <row r="695">
          <cell r="D695" t="str">
            <v/>
          </cell>
        </row>
        <row r="696">
          <cell r="D696" t="str">
            <v/>
          </cell>
        </row>
        <row r="697">
          <cell r="D697" t="str">
            <v/>
          </cell>
        </row>
        <row r="698">
          <cell r="D698" t="str">
            <v/>
          </cell>
        </row>
        <row r="699">
          <cell r="D699" t="str">
            <v/>
          </cell>
        </row>
        <row r="700">
          <cell r="D700" t="str">
            <v/>
          </cell>
        </row>
        <row r="701">
          <cell r="D701" t="str">
            <v/>
          </cell>
        </row>
        <row r="702">
          <cell r="D702" t="str">
            <v/>
          </cell>
        </row>
        <row r="703">
          <cell r="D703" t="str">
            <v/>
          </cell>
        </row>
        <row r="704">
          <cell r="D704" t="str">
            <v/>
          </cell>
        </row>
        <row r="705">
          <cell r="D705" t="str">
            <v/>
          </cell>
        </row>
        <row r="706">
          <cell r="D706" t="str">
            <v/>
          </cell>
        </row>
        <row r="707">
          <cell r="D707" t="str">
            <v/>
          </cell>
        </row>
        <row r="708">
          <cell r="D708" t="str">
            <v/>
          </cell>
        </row>
        <row r="709">
          <cell r="D709" t="str">
            <v/>
          </cell>
        </row>
        <row r="710">
          <cell r="D710" t="str">
            <v/>
          </cell>
        </row>
        <row r="711">
          <cell r="D711" t="str">
            <v/>
          </cell>
        </row>
        <row r="712">
          <cell r="D712" t="str">
            <v/>
          </cell>
        </row>
        <row r="713">
          <cell r="D713" t="str">
            <v/>
          </cell>
        </row>
        <row r="714">
          <cell r="D714" t="str">
            <v/>
          </cell>
        </row>
        <row r="715">
          <cell r="D715" t="str">
            <v/>
          </cell>
        </row>
        <row r="716">
          <cell r="D716" t="str">
            <v/>
          </cell>
        </row>
        <row r="717">
          <cell r="D717" t="str">
            <v/>
          </cell>
        </row>
        <row r="718">
          <cell r="D718" t="str">
            <v/>
          </cell>
        </row>
        <row r="719">
          <cell r="D719" t="str">
            <v/>
          </cell>
        </row>
        <row r="720">
          <cell r="D720" t="str">
            <v/>
          </cell>
        </row>
        <row r="721">
          <cell r="D721" t="str">
            <v/>
          </cell>
        </row>
        <row r="722">
          <cell r="D722" t="str">
            <v/>
          </cell>
        </row>
        <row r="723">
          <cell r="D723" t="str">
            <v/>
          </cell>
        </row>
        <row r="724">
          <cell r="D724" t="str">
            <v/>
          </cell>
        </row>
        <row r="725">
          <cell r="D725" t="str">
            <v/>
          </cell>
        </row>
        <row r="726">
          <cell r="D726" t="str">
            <v/>
          </cell>
        </row>
        <row r="727">
          <cell r="D727" t="str">
            <v/>
          </cell>
        </row>
        <row r="728">
          <cell r="D728" t="str">
            <v/>
          </cell>
        </row>
        <row r="729">
          <cell r="D729" t="str">
            <v/>
          </cell>
        </row>
        <row r="730">
          <cell r="D730" t="str">
            <v/>
          </cell>
        </row>
        <row r="731">
          <cell r="D731" t="str">
            <v/>
          </cell>
        </row>
        <row r="732">
          <cell r="D732" t="str">
            <v/>
          </cell>
        </row>
        <row r="733">
          <cell r="D733" t="str">
            <v/>
          </cell>
        </row>
        <row r="734">
          <cell r="D734" t="str">
            <v/>
          </cell>
        </row>
        <row r="735">
          <cell r="D735" t="str">
            <v/>
          </cell>
        </row>
        <row r="736">
          <cell r="D736" t="str">
            <v/>
          </cell>
        </row>
        <row r="737">
          <cell r="D737" t="str">
            <v/>
          </cell>
        </row>
        <row r="738">
          <cell r="D738" t="str">
            <v/>
          </cell>
        </row>
        <row r="739">
          <cell r="D739" t="str">
            <v/>
          </cell>
        </row>
        <row r="740">
          <cell r="D740" t="str">
            <v/>
          </cell>
        </row>
        <row r="741">
          <cell r="D741" t="str">
            <v/>
          </cell>
        </row>
        <row r="742">
          <cell r="D742" t="str">
            <v/>
          </cell>
        </row>
        <row r="743">
          <cell r="D743" t="str">
            <v/>
          </cell>
        </row>
        <row r="744">
          <cell r="D744" t="str">
            <v/>
          </cell>
        </row>
        <row r="745">
          <cell r="D745" t="str">
            <v/>
          </cell>
        </row>
        <row r="746">
          <cell r="D746" t="str">
            <v/>
          </cell>
        </row>
        <row r="747">
          <cell r="D747" t="str">
            <v/>
          </cell>
        </row>
        <row r="748">
          <cell r="D748" t="str">
            <v/>
          </cell>
        </row>
        <row r="749">
          <cell r="D749" t="str">
            <v/>
          </cell>
        </row>
        <row r="750">
          <cell r="D750" t="str">
            <v/>
          </cell>
        </row>
        <row r="751">
          <cell r="D751" t="str">
            <v/>
          </cell>
        </row>
        <row r="752">
          <cell r="D752" t="str">
            <v/>
          </cell>
        </row>
        <row r="753">
          <cell r="D753" t="str">
            <v/>
          </cell>
        </row>
        <row r="754">
          <cell r="D754" t="str">
            <v/>
          </cell>
        </row>
        <row r="755">
          <cell r="D755" t="str">
            <v/>
          </cell>
        </row>
        <row r="756">
          <cell r="D756" t="str">
            <v/>
          </cell>
        </row>
        <row r="757">
          <cell r="D757" t="str">
            <v/>
          </cell>
        </row>
        <row r="758">
          <cell r="D758" t="str">
            <v/>
          </cell>
        </row>
        <row r="759">
          <cell r="D759" t="str">
            <v/>
          </cell>
        </row>
        <row r="760">
          <cell r="D760" t="str">
            <v/>
          </cell>
        </row>
        <row r="761">
          <cell r="D761" t="str">
            <v/>
          </cell>
        </row>
        <row r="762">
          <cell r="D762" t="str">
            <v/>
          </cell>
        </row>
        <row r="763">
          <cell r="D763" t="str">
            <v/>
          </cell>
        </row>
        <row r="764">
          <cell r="D764" t="str">
            <v/>
          </cell>
        </row>
        <row r="765">
          <cell r="D765" t="str">
            <v/>
          </cell>
        </row>
        <row r="766">
          <cell r="D766" t="str">
            <v/>
          </cell>
        </row>
        <row r="767">
          <cell r="D767" t="str">
            <v/>
          </cell>
        </row>
        <row r="768">
          <cell r="D768" t="str">
            <v/>
          </cell>
        </row>
        <row r="769">
          <cell r="D769" t="str">
            <v/>
          </cell>
        </row>
        <row r="770">
          <cell r="D770" t="str">
            <v/>
          </cell>
        </row>
        <row r="771">
          <cell r="D771" t="str">
            <v/>
          </cell>
        </row>
        <row r="772">
          <cell r="D772" t="str">
            <v/>
          </cell>
        </row>
        <row r="773">
          <cell r="D773" t="str">
            <v/>
          </cell>
        </row>
        <row r="774">
          <cell r="D774" t="str">
            <v/>
          </cell>
        </row>
        <row r="775">
          <cell r="D775" t="str">
            <v/>
          </cell>
        </row>
        <row r="776">
          <cell r="D776" t="str">
            <v/>
          </cell>
        </row>
        <row r="777">
          <cell r="D777" t="str">
            <v/>
          </cell>
        </row>
        <row r="778">
          <cell r="D778" t="str">
            <v/>
          </cell>
        </row>
        <row r="779">
          <cell r="D779" t="str">
            <v/>
          </cell>
        </row>
        <row r="780">
          <cell r="D780" t="str">
            <v/>
          </cell>
        </row>
        <row r="781">
          <cell r="D781" t="str">
            <v/>
          </cell>
        </row>
        <row r="782">
          <cell r="D782" t="str">
            <v/>
          </cell>
        </row>
        <row r="783">
          <cell r="D783" t="str">
            <v/>
          </cell>
        </row>
        <row r="784">
          <cell r="D784" t="str">
            <v/>
          </cell>
        </row>
        <row r="785">
          <cell r="D785" t="str">
            <v/>
          </cell>
        </row>
        <row r="786">
          <cell r="D786" t="str">
            <v/>
          </cell>
        </row>
        <row r="787">
          <cell r="D787" t="str">
            <v/>
          </cell>
        </row>
        <row r="788">
          <cell r="D788" t="str">
            <v/>
          </cell>
        </row>
        <row r="789">
          <cell r="D789" t="str">
            <v/>
          </cell>
        </row>
        <row r="790">
          <cell r="D790" t="str">
            <v/>
          </cell>
        </row>
        <row r="791">
          <cell r="D791" t="str">
            <v/>
          </cell>
        </row>
        <row r="792">
          <cell r="D792" t="str">
            <v/>
          </cell>
        </row>
        <row r="793">
          <cell r="D793" t="str">
            <v/>
          </cell>
        </row>
        <row r="794">
          <cell r="D794" t="str">
            <v/>
          </cell>
        </row>
        <row r="795">
          <cell r="D795" t="str">
            <v/>
          </cell>
        </row>
        <row r="796">
          <cell r="D796" t="str">
            <v/>
          </cell>
        </row>
        <row r="797">
          <cell r="D797" t="str">
            <v/>
          </cell>
        </row>
        <row r="798">
          <cell r="D798" t="str">
            <v/>
          </cell>
        </row>
        <row r="799">
          <cell r="D799" t="str">
            <v/>
          </cell>
        </row>
        <row r="800">
          <cell r="D800" t="str">
            <v/>
          </cell>
        </row>
        <row r="801">
          <cell r="D801" t="str">
            <v/>
          </cell>
        </row>
        <row r="802">
          <cell r="D802" t="str">
            <v/>
          </cell>
        </row>
        <row r="803">
          <cell r="D803" t="str">
            <v/>
          </cell>
        </row>
        <row r="804">
          <cell r="D804" t="str">
            <v/>
          </cell>
        </row>
        <row r="805">
          <cell r="D805" t="str">
            <v/>
          </cell>
        </row>
        <row r="806">
          <cell r="D806" t="str">
            <v/>
          </cell>
        </row>
        <row r="807">
          <cell r="D807" t="str">
            <v/>
          </cell>
        </row>
        <row r="808">
          <cell r="D808" t="str">
            <v/>
          </cell>
        </row>
        <row r="809">
          <cell r="D809" t="str">
            <v/>
          </cell>
        </row>
        <row r="810">
          <cell r="D810" t="str">
            <v/>
          </cell>
        </row>
        <row r="811">
          <cell r="D811" t="str">
            <v/>
          </cell>
        </row>
        <row r="812">
          <cell r="D812" t="str">
            <v/>
          </cell>
        </row>
        <row r="813">
          <cell r="D813" t="str">
            <v/>
          </cell>
        </row>
        <row r="814">
          <cell r="D814" t="str">
            <v/>
          </cell>
        </row>
        <row r="815">
          <cell r="D815" t="str">
            <v/>
          </cell>
        </row>
        <row r="816">
          <cell r="D816" t="str">
            <v/>
          </cell>
        </row>
        <row r="817">
          <cell r="D817" t="str">
            <v/>
          </cell>
        </row>
        <row r="818">
          <cell r="D818" t="str">
            <v/>
          </cell>
        </row>
        <row r="819">
          <cell r="D819" t="str">
            <v/>
          </cell>
        </row>
        <row r="820">
          <cell r="D820" t="str">
            <v/>
          </cell>
        </row>
        <row r="821">
          <cell r="D821" t="str">
            <v/>
          </cell>
        </row>
        <row r="822">
          <cell r="D822" t="str">
            <v/>
          </cell>
        </row>
        <row r="823">
          <cell r="D823" t="str">
            <v/>
          </cell>
        </row>
        <row r="824">
          <cell r="D824" t="str">
            <v/>
          </cell>
        </row>
        <row r="825">
          <cell r="D825" t="str">
            <v/>
          </cell>
        </row>
        <row r="826">
          <cell r="D826" t="str">
            <v/>
          </cell>
        </row>
        <row r="827">
          <cell r="D827" t="str">
            <v/>
          </cell>
        </row>
        <row r="828">
          <cell r="D828" t="str">
            <v/>
          </cell>
        </row>
        <row r="829">
          <cell r="D829" t="str">
            <v/>
          </cell>
        </row>
        <row r="830">
          <cell r="D830" t="str">
            <v/>
          </cell>
        </row>
        <row r="831">
          <cell r="D831" t="str">
            <v/>
          </cell>
        </row>
        <row r="832">
          <cell r="D832" t="str">
            <v/>
          </cell>
        </row>
        <row r="833">
          <cell r="D833" t="str">
            <v/>
          </cell>
        </row>
        <row r="834">
          <cell r="D834" t="str">
            <v/>
          </cell>
        </row>
        <row r="835">
          <cell r="D835" t="str">
            <v/>
          </cell>
        </row>
        <row r="836">
          <cell r="D836" t="str">
            <v/>
          </cell>
        </row>
        <row r="837">
          <cell r="D837" t="str">
            <v/>
          </cell>
        </row>
        <row r="838">
          <cell r="D838" t="str">
            <v/>
          </cell>
        </row>
        <row r="839">
          <cell r="D839" t="str">
            <v/>
          </cell>
        </row>
        <row r="840">
          <cell r="D840" t="str">
            <v/>
          </cell>
        </row>
        <row r="841">
          <cell r="D841" t="str">
            <v/>
          </cell>
        </row>
        <row r="842">
          <cell r="D842" t="str">
            <v/>
          </cell>
        </row>
        <row r="843">
          <cell r="D843" t="str">
            <v/>
          </cell>
        </row>
        <row r="844">
          <cell r="D844" t="str">
            <v/>
          </cell>
        </row>
        <row r="845">
          <cell r="D845" t="str">
            <v/>
          </cell>
        </row>
        <row r="846">
          <cell r="D846" t="str">
            <v/>
          </cell>
        </row>
        <row r="847">
          <cell r="D847" t="str">
            <v/>
          </cell>
        </row>
        <row r="848">
          <cell r="D848" t="str">
            <v/>
          </cell>
        </row>
        <row r="849">
          <cell r="D849" t="str">
            <v/>
          </cell>
        </row>
        <row r="850">
          <cell r="D850" t="str">
            <v/>
          </cell>
        </row>
        <row r="851">
          <cell r="D851" t="str">
            <v/>
          </cell>
        </row>
        <row r="852">
          <cell r="D852" t="str">
            <v/>
          </cell>
        </row>
        <row r="853">
          <cell r="D853" t="str">
            <v/>
          </cell>
        </row>
        <row r="854">
          <cell r="D854" t="str">
            <v/>
          </cell>
        </row>
        <row r="855">
          <cell r="D855" t="str">
            <v/>
          </cell>
        </row>
        <row r="856">
          <cell r="D856" t="str">
            <v/>
          </cell>
        </row>
        <row r="857">
          <cell r="D857" t="str">
            <v/>
          </cell>
        </row>
        <row r="858">
          <cell r="D858" t="str">
            <v/>
          </cell>
        </row>
        <row r="859">
          <cell r="D859" t="str">
            <v/>
          </cell>
        </row>
        <row r="860">
          <cell r="D860" t="str">
            <v/>
          </cell>
        </row>
        <row r="861">
          <cell r="D861" t="str">
            <v/>
          </cell>
        </row>
        <row r="862">
          <cell r="D862" t="str">
            <v/>
          </cell>
        </row>
        <row r="863">
          <cell r="D863" t="str">
            <v/>
          </cell>
        </row>
        <row r="864">
          <cell r="D864" t="str">
            <v/>
          </cell>
        </row>
        <row r="865">
          <cell r="D865" t="str">
            <v/>
          </cell>
        </row>
        <row r="866">
          <cell r="D866" t="str">
            <v/>
          </cell>
        </row>
        <row r="867">
          <cell r="D867" t="str">
            <v/>
          </cell>
        </row>
        <row r="868">
          <cell r="D868" t="str">
            <v/>
          </cell>
        </row>
        <row r="869">
          <cell r="D869" t="str">
            <v/>
          </cell>
        </row>
        <row r="870">
          <cell r="D870" t="str">
            <v/>
          </cell>
        </row>
        <row r="871">
          <cell r="D871" t="str">
            <v/>
          </cell>
        </row>
        <row r="872">
          <cell r="D872" t="str">
            <v/>
          </cell>
        </row>
        <row r="873">
          <cell r="D873" t="str">
            <v/>
          </cell>
        </row>
        <row r="874">
          <cell r="D874" t="str">
            <v/>
          </cell>
        </row>
        <row r="875">
          <cell r="D875" t="str">
            <v/>
          </cell>
        </row>
        <row r="876">
          <cell r="D876" t="str">
            <v/>
          </cell>
        </row>
        <row r="877">
          <cell r="D877" t="str">
            <v/>
          </cell>
        </row>
        <row r="878">
          <cell r="D878" t="str">
            <v/>
          </cell>
        </row>
        <row r="879">
          <cell r="D879" t="str">
            <v/>
          </cell>
        </row>
        <row r="880">
          <cell r="D880" t="str">
            <v/>
          </cell>
        </row>
        <row r="881">
          <cell r="D881" t="str">
            <v/>
          </cell>
        </row>
        <row r="882">
          <cell r="D882" t="str">
            <v/>
          </cell>
        </row>
        <row r="883">
          <cell r="D883" t="str">
            <v/>
          </cell>
        </row>
        <row r="884">
          <cell r="D884" t="str">
            <v/>
          </cell>
        </row>
        <row r="885">
          <cell r="D885" t="str">
            <v/>
          </cell>
        </row>
        <row r="886">
          <cell r="D886" t="str">
            <v/>
          </cell>
        </row>
        <row r="887">
          <cell r="D887" t="str">
            <v/>
          </cell>
        </row>
        <row r="888">
          <cell r="D888" t="str">
            <v/>
          </cell>
        </row>
        <row r="889">
          <cell r="D889" t="str">
            <v/>
          </cell>
        </row>
        <row r="890">
          <cell r="D890" t="str">
            <v/>
          </cell>
        </row>
        <row r="891">
          <cell r="D891" t="str">
            <v/>
          </cell>
        </row>
        <row r="892">
          <cell r="D892" t="str">
            <v/>
          </cell>
        </row>
        <row r="893">
          <cell r="D893" t="str">
            <v/>
          </cell>
        </row>
        <row r="894">
          <cell r="D894" t="str">
            <v/>
          </cell>
        </row>
        <row r="895">
          <cell r="D895" t="str">
            <v/>
          </cell>
        </row>
        <row r="896">
          <cell r="D896" t="str">
            <v/>
          </cell>
        </row>
        <row r="897">
          <cell r="D897" t="str">
            <v/>
          </cell>
        </row>
        <row r="898">
          <cell r="D898" t="str">
            <v/>
          </cell>
        </row>
        <row r="899">
          <cell r="D899" t="str">
            <v/>
          </cell>
        </row>
        <row r="900">
          <cell r="D900" t="str">
            <v/>
          </cell>
        </row>
        <row r="901">
          <cell r="D901" t="str">
            <v/>
          </cell>
        </row>
        <row r="902">
          <cell r="D902" t="str">
            <v/>
          </cell>
        </row>
        <row r="903">
          <cell r="D903" t="str">
            <v/>
          </cell>
        </row>
        <row r="904">
          <cell r="D904" t="str">
            <v/>
          </cell>
        </row>
        <row r="905">
          <cell r="D905" t="str">
            <v/>
          </cell>
        </row>
        <row r="906">
          <cell r="D906" t="str">
            <v/>
          </cell>
        </row>
        <row r="907">
          <cell r="D907" t="str">
            <v/>
          </cell>
        </row>
        <row r="908">
          <cell r="D908" t="str">
            <v/>
          </cell>
        </row>
        <row r="909">
          <cell r="D909" t="str">
            <v/>
          </cell>
        </row>
        <row r="910">
          <cell r="D910" t="str">
            <v/>
          </cell>
        </row>
        <row r="911">
          <cell r="D911" t="str">
            <v/>
          </cell>
        </row>
        <row r="912">
          <cell r="D912" t="str">
            <v/>
          </cell>
        </row>
        <row r="913">
          <cell r="D913" t="str">
            <v/>
          </cell>
        </row>
        <row r="914">
          <cell r="D914" t="str">
            <v/>
          </cell>
        </row>
        <row r="915">
          <cell r="D915" t="str">
            <v/>
          </cell>
        </row>
        <row r="916">
          <cell r="D916" t="str">
            <v/>
          </cell>
        </row>
        <row r="917">
          <cell r="D917" t="str">
            <v/>
          </cell>
        </row>
        <row r="918">
          <cell r="D918" t="str">
            <v/>
          </cell>
        </row>
        <row r="919">
          <cell r="D919" t="str">
            <v/>
          </cell>
        </row>
        <row r="920">
          <cell r="D920" t="str">
            <v/>
          </cell>
        </row>
        <row r="921">
          <cell r="D921" t="str">
            <v/>
          </cell>
        </row>
        <row r="922">
          <cell r="D922" t="str">
            <v/>
          </cell>
        </row>
        <row r="923">
          <cell r="D923" t="str">
            <v/>
          </cell>
        </row>
        <row r="924">
          <cell r="D924" t="str">
            <v/>
          </cell>
        </row>
        <row r="925">
          <cell r="D925" t="str">
            <v/>
          </cell>
        </row>
        <row r="926">
          <cell r="D926" t="str">
            <v/>
          </cell>
        </row>
        <row r="927">
          <cell r="D927" t="str">
            <v/>
          </cell>
        </row>
        <row r="928">
          <cell r="D928" t="str">
            <v/>
          </cell>
        </row>
        <row r="929">
          <cell r="D929" t="str">
            <v/>
          </cell>
        </row>
        <row r="930">
          <cell r="D930" t="str">
            <v/>
          </cell>
        </row>
        <row r="931">
          <cell r="D931" t="str">
            <v/>
          </cell>
        </row>
        <row r="932">
          <cell r="D932" t="str">
            <v/>
          </cell>
        </row>
        <row r="933">
          <cell r="D933" t="str">
            <v/>
          </cell>
        </row>
        <row r="934">
          <cell r="D934" t="str">
            <v/>
          </cell>
        </row>
        <row r="935">
          <cell r="D935" t="str">
            <v/>
          </cell>
        </row>
        <row r="936">
          <cell r="D936" t="str">
            <v/>
          </cell>
        </row>
        <row r="937">
          <cell r="D937" t="str">
            <v/>
          </cell>
        </row>
        <row r="938">
          <cell r="D938" t="str">
            <v/>
          </cell>
        </row>
        <row r="939">
          <cell r="D939" t="str">
            <v/>
          </cell>
        </row>
        <row r="940">
          <cell r="D940" t="str">
            <v/>
          </cell>
        </row>
        <row r="941">
          <cell r="D941" t="str">
            <v/>
          </cell>
        </row>
        <row r="942">
          <cell r="D942" t="str">
            <v/>
          </cell>
        </row>
        <row r="943">
          <cell r="D943" t="str">
            <v/>
          </cell>
        </row>
        <row r="944">
          <cell r="D944" t="str">
            <v/>
          </cell>
        </row>
        <row r="945">
          <cell r="D945" t="str">
            <v/>
          </cell>
        </row>
        <row r="946">
          <cell r="D946" t="str">
            <v/>
          </cell>
        </row>
        <row r="947">
          <cell r="D947" t="str">
            <v/>
          </cell>
        </row>
        <row r="948">
          <cell r="D948" t="str">
            <v/>
          </cell>
        </row>
        <row r="949">
          <cell r="D949" t="str">
            <v/>
          </cell>
        </row>
        <row r="950">
          <cell r="D950" t="str">
            <v/>
          </cell>
        </row>
        <row r="951">
          <cell r="D951" t="str">
            <v/>
          </cell>
        </row>
        <row r="952">
          <cell r="D952" t="str">
            <v/>
          </cell>
        </row>
        <row r="953">
          <cell r="D953" t="str">
            <v/>
          </cell>
        </row>
        <row r="954">
          <cell r="D954" t="str">
            <v/>
          </cell>
        </row>
        <row r="955">
          <cell r="D955" t="str">
            <v/>
          </cell>
        </row>
        <row r="956">
          <cell r="D956" t="str">
            <v/>
          </cell>
        </row>
        <row r="957">
          <cell r="D957" t="str">
            <v/>
          </cell>
        </row>
        <row r="958">
          <cell r="D958" t="str">
            <v/>
          </cell>
        </row>
        <row r="959">
          <cell r="D959" t="str">
            <v/>
          </cell>
        </row>
        <row r="960">
          <cell r="D960" t="str">
            <v/>
          </cell>
        </row>
        <row r="961">
          <cell r="D961" t="str">
            <v/>
          </cell>
        </row>
        <row r="962">
          <cell r="D962" t="str">
            <v/>
          </cell>
        </row>
        <row r="963">
          <cell r="D963" t="str">
            <v/>
          </cell>
        </row>
        <row r="964">
          <cell r="D964" t="str">
            <v/>
          </cell>
        </row>
        <row r="965">
          <cell r="D965" t="str">
            <v/>
          </cell>
        </row>
        <row r="966">
          <cell r="D966" t="str">
            <v/>
          </cell>
        </row>
        <row r="967">
          <cell r="D967" t="str">
            <v/>
          </cell>
        </row>
        <row r="968">
          <cell r="D968" t="str">
            <v/>
          </cell>
        </row>
        <row r="969">
          <cell r="D969" t="str">
            <v/>
          </cell>
        </row>
        <row r="970">
          <cell r="D970" t="str">
            <v/>
          </cell>
        </row>
        <row r="971">
          <cell r="D971" t="str">
            <v/>
          </cell>
        </row>
        <row r="972">
          <cell r="D972" t="str">
            <v/>
          </cell>
        </row>
        <row r="973">
          <cell r="D973" t="str">
            <v/>
          </cell>
        </row>
        <row r="974">
          <cell r="D974" t="str">
            <v/>
          </cell>
        </row>
        <row r="975">
          <cell r="D975" t="str">
            <v/>
          </cell>
        </row>
        <row r="976">
          <cell r="D976" t="str">
            <v/>
          </cell>
        </row>
        <row r="977">
          <cell r="D977" t="str">
            <v/>
          </cell>
        </row>
        <row r="978">
          <cell r="D978" t="str">
            <v/>
          </cell>
        </row>
        <row r="979">
          <cell r="D979" t="str">
            <v/>
          </cell>
        </row>
        <row r="980">
          <cell r="D980" t="str">
            <v/>
          </cell>
        </row>
        <row r="981">
          <cell r="D981" t="str">
            <v/>
          </cell>
        </row>
        <row r="982">
          <cell r="D982" t="str">
            <v/>
          </cell>
        </row>
        <row r="983">
          <cell r="D983" t="str">
            <v/>
          </cell>
        </row>
        <row r="984">
          <cell r="D984" t="str">
            <v/>
          </cell>
        </row>
        <row r="985">
          <cell r="D985" t="str">
            <v/>
          </cell>
        </row>
        <row r="986">
          <cell r="D986" t="str">
            <v/>
          </cell>
        </row>
        <row r="987">
          <cell r="D987" t="str">
            <v/>
          </cell>
        </row>
        <row r="988">
          <cell r="D988" t="str">
            <v/>
          </cell>
        </row>
        <row r="989">
          <cell r="D989" t="str">
            <v/>
          </cell>
        </row>
        <row r="990">
          <cell r="D990" t="str">
            <v/>
          </cell>
        </row>
        <row r="991">
          <cell r="D991" t="str">
            <v/>
          </cell>
        </row>
        <row r="992">
          <cell r="D992" t="str">
            <v/>
          </cell>
        </row>
        <row r="993">
          <cell r="D993" t="str">
            <v/>
          </cell>
        </row>
        <row r="994">
          <cell r="D994" t="str">
            <v/>
          </cell>
        </row>
        <row r="995">
          <cell r="D995" t="str">
            <v/>
          </cell>
        </row>
        <row r="996">
          <cell r="D996" t="str">
            <v/>
          </cell>
        </row>
        <row r="997">
          <cell r="D997" t="str">
            <v/>
          </cell>
        </row>
        <row r="998">
          <cell r="D998" t="str">
            <v/>
          </cell>
        </row>
        <row r="999">
          <cell r="D999" t="str">
            <v/>
          </cell>
        </row>
        <row r="1000">
          <cell r="D1000" t="str">
            <v/>
          </cell>
        </row>
        <row r="1001">
          <cell r="D1001" t="str">
            <v/>
          </cell>
        </row>
        <row r="1002">
          <cell r="D1002" t="str">
            <v/>
          </cell>
        </row>
        <row r="1003">
          <cell r="D1003" t="str">
            <v/>
          </cell>
        </row>
        <row r="1004">
          <cell r="D1004" t="str">
            <v/>
          </cell>
        </row>
        <row r="1005">
          <cell r="D1005" t="str">
            <v/>
          </cell>
        </row>
        <row r="1006">
          <cell r="D1006" t="str">
            <v/>
          </cell>
        </row>
        <row r="1007">
          <cell r="D1007" t="str">
            <v/>
          </cell>
        </row>
        <row r="1008">
          <cell r="D1008" t="str">
            <v/>
          </cell>
        </row>
        <row r="1009">
          <cell r="D1009" t="str">
            <v/>
          </cell>
        </row>
        <row r="1010">
          <cell r="D1010" t="str">
            <v/>
          </cell>
        </row>
        <row r="1011">
          <cell r="D1011" t="str">
            <v/>
          </cell>
        </row>
        <row r="1012">
          <cell r="D1012" t="str">
            <v/>
          </cell>
        </row>
        <row r="1013">
          <cell r="D1013" t="str">
            <v/>
          </cell>
        </row>
        <row r="1014">
          <cell r="D1014" t="str">
            <v/>
          </cell>
        </row>
        <row r="1015">
          <cell r="D1015" t="str">
            <v/>
          </cell>
        </row>
        <row r="1016">
          <cell r="D1016" t="str">
            <v/>
          </cell>
        </row>
        <row r="1017">
          <cell r="D1017" t="str">
            <v/>
          </cell>
        </row>
        <row r="1018">
          <cell r="D1018" t="str">
            <v/>
          </cell>
        </row>
        <row r="1019">
          <cell r="D1019" t="str">
            <v/>
          </cell>
        </row>
        <row r="1020">
          <cell r="D1020" t="str">
            <v/>
          </cell>
        </row>
        <row r="1021">
          <cell r="D1021" t="str">
            <v/>
          </cell>
        </row>
        <row r="1022">
          <cell r="D1022" t="str">
            <v/>
          </cell>
        </row>
        <row r="1023">
          <cell r="D1023" t="str">
            <v/>
          </cell>
        </row>
        <row r="1024">
          <cell r="D1024" t="str">
            <v/>
          </cell>
        </row>
        <row r="1025">
          <cell r="D1025" t="str">
            <v/>
          </cell>
        </row>
        <row r="1026">
          <cell r="D1026" t="str">
            <v/>
          </cell>
        </row>
        <row r="1027">
          <cell r="D1027" t="str">
            <v/>
          </cell>
        </row>
        <row r="1028">
          <cell r="D1028" t="str">
            <v/>
          </cell>
        </row>
        <row r="1029">
          <cell r="D1029" t="str">
            <v/>
          </cell>
        </row>
        <row r="1030">
          <cell r="D1030" t="str">
            <v/>
          </cell>
        </row>
        <row r="1031">
          <cell r="D1031" t="str">
            <v/>
          </cell>
        </row>
        <row r="1032">
          <cell r="D1032" t="str">
            <v/>
          </cell>
        </row>
        <row r="1033">
          <cell r="D1033" t="str">
            <v/>
          </cell>
        </row>
        <row r="1034">
          <cell r="D1034" t="str">
            <v/>
          </cell>
        </row>
        <row r="1035">
          <cell r="D1035" t="str">
            <v/>
          </cell>
        </row>
        <row r="1036">
          <cell r="D1036" t="str">
            <v/>
          </cell>
        </row>
        <row r="1037">
          <cell r="D1037" t="str">
            <v/>
          </cell>
        </row>
        <row r="1038">
          <cell r="D1038" t="str">
            <v/>
          </cell>
        </row>
        <row r="1039">
          <cell r="D1039" t="str">
            <v/>
          </cell>
        </row>
        <row r="1040">
          <cell r="D1040" t="str">
            <v/>
          </cell>
        </row>
        <row r="1041">
          <cell r="D1041" t="str">
            <v/>
          </cell>
        </row>
        <row r="1042">
          <cell r="D1042" t="str">
            <v/>
          </cell>
        </row>
        <row r="1043">
          <cell r="D1043" t="str">
            <v/>
          </cell>
        </row>
        <row r="1044">
          <cell r="D1044" t="str">
            <v/>
          </cell>
        </row>
        <row r="1045">
          <cell r="D1045" t="str">
            <v/>
          </cell>
        </row>
        <row r="1046">
          <cell r="D1046" t="str">
            <v/>
          </cell>
        </row>
        <row r="1047">
          <cell r="D1047" t="str">
            <v/>
          </cell>
        </row>
        <row r="1048">
          <cell r="D1048" t="str">
            <v/>
          </cell>
        </row>
        <row r="1049">
          <cell r="D1049" t="str">
            <v/>
          </cell>
        </row>
        <row r="1050">
          <cell r="D1050" t="str">
            <v/>
          </cell>
        </row>
        <row r="1051">
          <cell r="D1051" t="str">
            <v/>
          </cell>
        </row>
        <row r="1052">
          <cell r="D1052" t="str">
            <v/>
          </cell>
        </row>
        <row r="1053">
          <cell r="D1053" t="str">
            <v/>
          </cell>
        </row>
        <row r="1054">
          <cell r="D1054" t="str">
            <v/>
          </cell>
        </row>
        <row r="1055">
          <cell r="D1055" t="str">
            <v/>
          </cell>
        </row>
        <row r="1056">
          <cell r="D1056" t="str">
            <v/>
          </cell>
        </row>
        <row r="1057">
          <cell r="D1057" t="str">
            <v/>
          </cell>
        </row>
        <row r="1058">
          <cell r="D1058" t="str">
            <v/>
          </cell>
        </row>
        <row r="1059">
          <cell r="D1059" t="str">
            <v/>
          </cell>
        </row>
        <row r="1060">
          <cell r="D1060" t="str">
            <v/>
          </cell>
        </row>
        <row r="1061">
          <cell r="D1061" t="str">
            <v/>
          </cell>
        </row>
        <row r="1062">
          <cell r="D1062" t="str">
            <v/>
          </cell>
        </row>
        <row r="1063">
          <cell r="D1063" t="str">
            <v/>
          </cell>
        </row>
        <row r="1064">
          <cell r="D1064" t="str">
            <v/>
          </cell>
        </row>
        <row r="1065">
          <cell r="D1065" t="str">
            <v/>
          </cell>
        </row>
        <row r="1066">
          <cell r="D1066" t="str">
            <v/>
          </cell>
        </row>
        <row r="1067">
          <cell r="D1067" t="str">
            <v/>
          </cell>
        </row>
        <row r="1068">
          <cell r="D1068" t="str">
            <v/>
          </cell>
        </row>
        <row r="1069">
          <cell r="D1069" t="str">
            <v/>
          </cell>
        </row>
        <row r="1070">
          <cell r="D1070" t="str">
            <v/>
          </cell>
        </row>
        <row r="1071">
          <cell r="D1071" t="str">
            <v/>
          </cell>
        </row>
        <row r="1072">
          <cell r="D1072" t="str">
            <v/>
          </cell>
        </row>
        <row r="1073">
          <cell r="D1073" t="str">
            <v/>
          </cell>
        </row>
        <row r="1074">
          <cell r="D1074" t="str">
            <v/>
          </cell>
        </row>
        <row r="1075">
          <cell r="D1075" t="str">
            <v/>
          </cell>
        </row>
        <row r="1076">
          <cell r="D1076" t="str">
            <v/>
          </cell>
        </row>
        <row r="1077">
          <cell r="D1077" t="str">
            <v/>
          </cell>
        </row>
        <row r="1078">
          <cell r="D1078" t="str">
            <v/>
          </cell>
        </row>
        <row r="1079">
          <cell r="D1079" t="str">
            <v/>
          </cell>
        </row>
        <row r="1080">
          <cell r="D1080" t="str">
            <v/>
          </cell>
        </row>
        <row r="1081">
          <cell r="D1081" t="str">
            <v/>
          </cell>
        </row>
        <row r="1082">
          <cell r="D1082" t="str">
            <v/>
          </cell>
        </row>
        <row r="1083">
          <cell r="D1083" t="str">
            <v/>
          </cell>
        </row>
        <row r="1084">
          <cell r="D1084" t="str">
            <v/>
          </cell>
        </row>
        <row r="1085">
          <cell r="D1085" t="str">
            <v/>
          </cell>
        </row>
        <row r="1086">
          <cell r="D1086" t="str">
            <v/>
          </cell>
        </row>
        <row r="1087">
          <cell r="D1087" t="str">
            <v/>
          </cell>
        </row>
        <row r="1088">
          <cell r="D1088" t="str">
            <v/>
          </cell>
        </row>
        <row r="1089">
          <cell r="D1089" t="str">
            <v/>
          </cell>
        </row>
        <row r="1090">
          <cell r="D1090" t="str">
            <v/>
          </cell>
        </row>
        <row r="1091">
          <cell r="D1091" t="str">
            <v/>
          </cell>
        </row>
        <row r="1092">
          <cell r="D1092" t="str">
            <v/>
          </cell>
        </row>
        <row r="1093">
          <cell r="D1093" t="str">
            <v/>
          </cell>
        </row>
        <row r="1094">
          <cell r="D1094" t="str">
            <v/>
          </cell>
        </row>
        <row r="1095">
          <cell r="D1095" t="str">
            <v/>
          </cell>
        </row>
        <row r="1096">
          <cell r="D1096" t="str">
            <v/>
          </cell>
        </row>
        <row r="1097">
          <cell r="D1097" t="str">
            <v/>
          </cell>
        </row>
        <row r="1098">
          <cell r="D1098" t="str">
            <v/>
          </cell>
        </row>
        <row r="1099">
          <cell r="D1099" t="str">
            <v/>
          </cell>
        </row>
        <row r="1100">
          <cell r="D1100" t="str">
            <v/>
          </cell>
        </row>
        <row r="1101">
          <cell r="D1101" t="str">
            <v/>
          </cell>
        </row>
        <row r="1102">
          <cell r="D1102" t="str">
            <v/>
          </cell>
        </row>
        <row r="1103">
          <cell r="D1103" t="str">
            <v/>
          </cell>
        </row>
        <row r="1104">
          <cell r="D1104" t="str">
            <v/>
          </cell>
        </row>
        <row r="1105">
          <cell r="D1105" t="str">
            <v/>
          </cell>
        </row>
        <row r="1106">
          <cell r="D1106" t="str">
            <v/>
          </cell>
        </row>
        <row r="1107">
          <cell r="D1107" t="str">
            <v/>
          </cell>
        </row>
        <row r="1108">
          <cell r="D1108" t="str">
            <v/>
          </cell>
        </row>
        <row r="1109">
          <cell r="D1109" t="str">
            <v/>
          </cell>
        </row>
        <row r="1110">
          <cell r="D1110" t="str">
            <v/>
          </cell>
        </row>
        <row r="1111">
          <cell r="D1111" t="str">
            <v/>
          </cell>
        </row>
        <row r="1112">
          <cell r="D1112" t="str">
            <v/>
          </cell>
        </row>
        <row r="1113">
          <cell r="D1113" t="str">
            <v/>
          </cell>
        </row>
        <row r="1114">
          <cell r="D1114" t="str">
            <v/>
          </cell>
        </row>
        <row r="1115">
          <cell r="D1115" t="str">
            <v/>
          </cell>
        </row>
        <row r="1116">
          <cell r="D1116" t="str">
            <v/>
          </cell>
        </row>
        <row r="1117">
          <cell r="D1117" t="str">
            <v/>
          </cell>
        </row>
        <row r="1118">
          <cell r="D1118" t="str">
            <v/>
          </cell>
        </row>
        <row r="1119">
          <cell r="D1119" t="str">
            <v/>
          </cell>
        </row>
        <row r="1120">
          <cell r="D1120" t="str">
            <v/>
          </cell>
        </row>
        <row r="1121">
          <cell r="D1121" t="str">
            <v/>
          </cell>
        </row>
        <row r="1122">
          <cell r="D1122" t="str">
            <v/>
          </cell>
        </row>
        <row r="1123">
          <cell r="D1123" t="str">
            <v/>
          </cell>
        </row>
        <row r="1124">
          <cell r="D1124" t="str">
            <v/>
          </cell>
        </row>
        <row r="1125">
          <cell r="D1125" t="str">
            <v/>
          </cell>
        </row>
        <row r="1126">
          <cell r="D1126" t="str">
            <v/>
          </cell>
        </row>
        <row r="1127">
          <cell r="D1127" t="str">
            <v/>
          </cell>
        </row>
        <row r="1128">
          <cell r="D1128" t="str">
            <v/>
          </cell>
        </row>
        <row r="1129">
          <cell r="D1129" t="str">
            <v/>
          </cell>
        </row>
        <row r="1130">
          <cell r="D1130" t="str">
            <v/>
          </cell>
        </row>
        <row r="1131">
          <cell r="D1131" t="str">
            <v/>
          </cell>
        </row>
        <row r="1132">
          <cell r="D1132" t="str">
            <v/>
          </cell>
        </row>
        <row r="1133">
          <cell r="D1133" t="str">
            <v/>
          </cell>
        </row>
        <row r="1134">
          <cell r="D1134" t="str">
            <v/>
          </cell>
        </row>
        <row r="1135">
          <cell r="D1135" t="str">
            <v/>
          </cell>
        </row>
        <row r="1136">
          <cell r="D1136" t="str">
            <v/>
          </cell>
        </row>
        <row r="1137">
          <cell r="D1137" t="str">
            <v/>
          </cell>
        </row>
        <row r="1138">
          <cell r="D1138" t="str">
            <v/>
          </cell>
        </row>
        <row r="1139">
          <cell r="D1139" t="str">
            <v/>
          </cell>
        </row>
        <row r="1140">
          <cell r="D1140" t="str">
            <v/>
          </cell>
        </row>
        <row r="1141">
          <cell r="D1141" t="str">
            <v/>
          </cell>
        </row>
        <row r="1142">
          <cell r="D1142" t="str">
            <v/>
          </cell>
        </row>
        <row r="1143">
          <cell r="D1143" t="str">
            <v/>
          </cell>
        </row>
        <row r="1144">
          <cell r="D1144" t="str">
            <v/>
          </cell>
        </row>
        <row r="1145">
          <cell r="D1145" t="str">
            <v/>
          </cell>
        </row>
        <row r="1146">
          <cell r="D1146" t="str">
            <v/>
          </cell>
        </row>
        <row r="1147">
          <cell r="D1147" t="str">
            <v/>
          </cell>
        </row>
        <row r="1148">
          <cell r="D1148" t="str">
            <v/>
          </cell>
        </row>
        <row r="1149">
          <cell r="D1149" t="str">
            <v/>
          </cell>
        </row>
        <row r="1150">
          <cell r="D1150" t="str">
            <v/>
          </cell>
        </row>
        <row r="1151">
          <cell r="D1151" t="str">
            <v/>
          </cell>
        </row>
        <row r="1152">
          <cell r="D1152" t="str">
            <v/>
          </cell>
        </row>
        <row r="1153">
          <cell r="D1153" t="str">
            <v/>
          </cell>
        </row>
        <row r="1154">
          <cell r="D1154" t="str">
            <v/>
          </cell>
        </row>
        <row r="1155">
          <cell r="D1155" t="str">
            <v/>
          </cell>
        </row>
        <row r="1156">
          <cell r="D1156" t="str">
            <v/>
          </cell>
        </row>
        <row r="1157">
          <cell r="D1157" t="str">
            <v/>
          </cell>
        </row>
        <row r="1158">
          <cell r="D1158" t="str">
            <v/>
          </cell>
        </row>
        <row r="1159">
          <cell r="D1159" t="str">
            <v/>
          </cell>
        </row>
        <row r="1160">
          <cell r="D1160" t="str">
            <v/>
          </cell>
        </row>
        <row r="1161">
          <cell r="D1161" t="str">
            <v/>
          </cell>
        </row>
        <row r="1162">
          <cell r="D1162" t="str">
            <v/>
          </cell>
        </row>
        <row r="1163">
          <cell r="D1163" t="str">
            <v/>
          </cell>
        </row>
        <row r="1164">
          <cell r="D1164" t="str">
            <v/>
          </cell>
        </row>
        <row r="1165">
          <cell r="D1165" t="str">
            <v/>
          </cell>
        </row>
        <row r="1166">
          <cell r="D1166" t="str">
            <v/>
          </cell>
        </row>
        <row r="1167">
          <cell r="D1167" t="str">
            <v/>
          </cell>
        </row>
        <row r="1168">
          <cell r="D1168" t="str">
            <v/>
          </cell>
        </row>
        <row r="1169">
          <cell r="D1169" t="str">
            <v/>
          </cell>
        </row>
        <row r="1170">
          <cell r="D1170" t="str">
            <v/>
          </cell>
        </row>
        <row r="1171">
          <cell r="D1171" t="str">
            <v/>
          </cell>
        </row>
        <row r="1172">
          <cell r="D1172" t="str">
            <v/>
          </cell>
        </row>
        <row r="1173">
          <cell r="D1173" t="str">
            <v/>
          </cell>
        </row>
        <row r="1174">
          <cell r="D1174" t="str">
            <v/>
          </cell>
        </row>
        <row r="1175">
          <cell r="D1175" t="str">
            <v/>
          </cell>
        </row>
        <row r="1176">
          <cell r="D1176" t="str">
            <v/>
          </cell>
        </row>
        <row r="1177">
          <cell r="D1177" t="str">
            <v/>
          </cell>
        </row>
        <row r="1178">
          <cell r="D1178" t="str">
            <v/>
          </cell>
        </row>
        <row r="1179">
          <cell r="D1179" t="str">
            <v/>
          </cell>
        </row>
        <row r="1180">
          <cell r="D1180" t="str">
            <v/>
          </cell>
        </row>
        <row r="1181">
          <cell r="D1181" t="str">
            <v/>
          </cell>
        </row>
        <row r="1182">
          <cell r="D1182" t="str">
            <v/>
          </cell>
        </row>
        <row r="1183">
          <cell r="D1183" t="str">
            <v/>
          </cell>
        </row>
        <row r="1184">
          <cell r="D1184" t="str">
            <v/>
          </cell>
        </row>
        <row r="1185">
          <cell r="D1185" t="str">
            <v/>
          </cell>
        </row>
        <row r="1186">
          <cell r="D1186" t="str">
            <v/>
          </cell>
        </row>
        <row r="1187">
          <cell r="D1187" t="str">
            <v/>
          </cell>
        </row>
        <row r="1188">
          <cell r="D1188" t="str">
            <v/>
          </cell>
        </row>
        <row r="1189">
          <cell r="D1189" t="str">
            <v/>
          </cell>
        </row>
        <row r="1190">
          <cell r="D1190" t="str">
            <v/>
          </cell>
        </row>
        <row r="1191">
          <cell r="D1191" t="str">
            <v/>
          </cell>
        </row>
        <row r="1192">
          <cell r="D1192" t="str">
            <v/>
          </cell>
        </row>
        <row r="1193">
          <cell r="D1193" t="str">
            <v/>
          </cell>
        </row>
        <row r="1194">
          <cell r="D1194" t="str">
            <v/>
          </cell>
        </row>
        <row r="1195">
          <cell r="D1195" t="str">
            <v/>
          </cell>
        </row>
        <row r="1196">
          <cell r="D1196" t="str">
            <v/>
          </cell>
        </row>
        <row r="1197">
          <cell r="D1197" t="str">
            <v/>
          </cell>
        </row>
        <row r="1198">
          <cell r="D1198" t="str">
            <v/>
          </cell>
        </row>
        <row r="1199">
          <cell r="D1199" t="str">
            <v/>
          </cell>
        </row>
        <row r="1200">
          <cell r="D1200" t="str">
            <v/>
          </cell>
        </row>
        <row r="1201">
          <cell r="D1201" t="str">
            <v/>
          </cell>
        </row>
        <row r="1202">
          <cell r="D1202" t="str">
            <v/>
          </cell>
        </row>
        <row r="1203">
          <cell r="D1203" t="str">
            <v/>
          </cell>
        </row>
        <row r="1204">
          <cell r="D1204" t="str">
            <v/>
          </cell>
        </row>
        <row r="1205">
          <cell r="D1205" t="str">
            <v/>
          </cell>
        </row>
        <row r="1206">
          <cell r="D1206" t="str">
            <v/>
          </cell>
        </row>
        <row r="1207">
          <cell r="D1207" t="str">
            <v/>
          </cell>
        </row>
        <row r="1208">
          <cell r="D1208" t="str">
            <v/>
          </cell>
        </row>
        <row r="1209">
          <cell r="D1209" t="str">
            <v/>
          </cell>
        </row>
        <row r="1210">
          <cell r="D1210" t="str">
            <v/>
          </cell>
        </row>
        <row r="1211">
          <cell r="D1211" t="str">
            <v/>
          </cell>
        </row>
        <row r="1212">
          <cell r="D1212" t="str">
            <v/>
          </cell>
        </row>
        <row r="1213">
          <cell r="D1213" t="str">
            <v/>
          </cell>
        </row>
        <row r="1214">
          <cell r="D1214" t="str">
            <v/>
          </cell>
        </row>
        <row r="1215">
          <cell r="D1215" t="str">
            <v/>
          </cell>
        </row>
        <row r="1216">
          <cell r="D1216" t="str">
            <v/>
          </cell>
        </row>
        <row r="1217">
          <cell r="D1217" t="str">
            <v/>
          </cell>
        </row>
        <row r="1218">
          <cell r="D1218" t="str">
            <v/>
          </cell>
        </row>
        <row r="1219">
          <cell r="D1219" t="str">
            <v/>
          </cell>
        </row>
        <row r="1220">
          <cell r="D1220" t="str">
            <v/>
          </cell>
        </row>
        <row r="1221">
          <cell r="D1221" t="str">
            <v/>
          </cell>
        </row>
        <row r="1222">
          <cell r="D1222" t="str">
            <v/>
          </cell>
        </row>
        <row r="1223">
          <cell r="D1223" t="str">
            <v/>
          </cell>
        </row>
        <row r="1224">
          <cell r="D1224" t="str">
            <v/>
          </cell>
        </row>
        <row r="1225">
          <cell r="D1225" t="str">
            <v/>
          </cell>
        </row>
        <row r="1226">
          <cell r="D1226" t="str">
            <v/>
          </cell>
        </row>
        <row r="1227">
          <cell r="D1227" t="str">
            <v/>
          </cell>
        </row>
        <row r="1228">
          <cell r="D1228" t="str">
            <v/>
          </cell>
        </row>
        <row r="1229">
          <cell r="D1229" t="str">
            <v/>
          </cell>
        </row>
        <row r="1230">
          <cell r="D1230" t="str">
            <v/>
          </cell>
        </row>
        <row r="1231">
          <cell r="D1231" t="str">
            <v/>
          </cell>
        </row>
        <row r="1232">
          <cell r="D1232" t="str">
            <v/>
          </cell>
        </row>
        <row r="1233">
          <cell r="D1233" t="str">
            <v/>
          </cell>
        </row>
        <row r="1234">
          <cell r="D1234" t="str">
            <v/>
          </cell>
        </row>
        <row r="1235">
          <cell r="D1235" t="str">
            <v/>
          </cell>
        </row>
        <row r="1236">
          <cell r="D1236" t="str">
            <v/>
          </cell>
        </row>
        <row r="1237">
          <cell r="D1237" t="str">
            <v/>
          </cell>
        </row>
        <row r="1238">
          <cell r="D1238" t="str">
            <v/>
          </cell>
        </row>
        <row r="1239">
          <cell r="D1239" t="str">
            <v/>
          </cell>
        </row>
        <row r="1240">
          <cell r="D1240" t="str">
            <v/>
          </cell>
        </row>
        <row r="1241">
          <cell r="D1241" t="str">
            <v/>
          </cell>
        </row>
        <row r="1242">
          <cell r="D1242" t="str">
            <v/>
          </cell>
        </row>
        <row r="1243">
          <cell r="D1243" t="str">
            <v/>
          </cell>
        </row>
        <row r="1244">
          <cell r="D1244" t="str">
            <v/>
          </cell>
        </row>
        <row r="1245">
          <cell r="D1245" t="str">
            <v/>
          </cell>
        </row>
        <row r="1246">
          <cell r="D1246" t="str">
            <v/>
          </cell>
        </row>
        <row r="1247">
          <cell r="D1247" t="str">
            <v/>
          </cell>
        </row>
        <row r="1248">
          <cell r="D1248" t="str">
            <v/>
          </cell>
        </row>
        <row r="1249">
          <cell r="D1249" t="str">
            <v/>
          </cell>
        </row>
        <row r="1250">
          <cell r="D1250" t="str">
            <v/>
          </cell>
        </row>
        <row r="1251">
          <cell r="D1251" t="str">
            <v/>
          </cell>
        </row>
        <row r="1252">
          <cell r="D1252" t="str">
            <v/>
          </cell>
        </row>
        <row r="1253">
          <cell r="D1253" t="str">
            <v/>
          </cell>
        </row>
        <row r="1254">
          <cell r="D1254" t="str">
            <v/>
          </cell>
        </row>
        <row r="1255">
          <cell r="D1255" t="str">
            <v/>
          </cell>
        </row>
        <row r="1256">
          <cell r="D1256" t="str">
            <v/>
          </cell>
        </row>
        <row r="1257">
          <cell r="D1257" t="str">
            <v/>
          </cell>
        </row>
        <row r="1258">
          <cell r="D1258" t="str">
            <v/>
          </cell>
        </row>
        <row r="1259">
          <cell r="D1259" t="str">
            <v/>
          </cell>
        </row>
        <row r="1260">
          <cell r="D1260" t="str">
            <v/>
          </cell>
        </row>
        <row r="1261">
          <cell r="D1261" t="str">
            <v/>
          </cell>
        </row>
        <row r="1262">
          <cell r="D1262" t="str">
            <v/>
          </cell>
        </row>
        <row r="1263">
          <cell r="D1263" t="str">
            <v/>
          </cell>
        </row>
        <row r="1264">
          <cell r="D1264" t="str">
            <v/>
          </cell>
        </row>
        <row r="1265">
          <cell r="D1265" t="str">
            <v/>
          </cell>
        </row>
        <row r="1266">
          <cell r="D1266" t="str">
            <v/>
          </cell>
        </row>
        <row r="1267">
          <cell r="D1267" t="str">
            <v/>
          </cell>
        </row>
        <row r="1268">
          <cell r="D1268" t="str">
            <v/>
          </cell>
        </row>
        <row r="1269">
          <cell r="D1269" t="str">
            <v/>
          </cell>
        </row>
        <row r="1270">
          <cell r="D1270" t="str">
            <v/>
          </cell>
        </row>
        <row r="1271">
          <cell r="D1271" t="str">
            <v/>
          </cell>
        </row>
        <row r="1272">
          <cell r="D1272" t="str">
            <v/>
          </cell>
        </row>
        <row r="1273">
          <cell r="D1273" t="str">
            <v/>
          </cell>
        </row>
        <row r="1274">
          <cell r="D1274" t="str">
            <v/>
          </cell>
        </row>
        <row r="1275">
          <cell r="D1275" t="str">
            <v/>
          </cell>
        </row>
        <row r="1276">
          <cell r="D1276" t="str">
            <v/>
          </cell>
        </row>
        <row r="1277">
          <cell r="D1277" t="str">
            <v/>
          </cell>
        </row>
        <row r="1278">
          <cell r="D1278" t="str">
            <v/>
          </cell>
        </row>
        <row r="1279">
          <cell r="D1279" t="str">
            <v/>
          </cell>
        </row>
        <row r="1280">
          <cell r="D1280" t="str">
            <v/>
          </cell>
        </row>
        <row r="1281">
          <cell r="D1281" t="str">
            <v/>
          </cell>
        </row>
        <row r="1282">
          <cell r="D1282" t="str">
            <v/>
          </cell>
        </row>
        <row r="1283">
          <cell r="D1283" t="str">
            <v/>
          </cell>
        </row>
        <row r="1284">
          <cell r="D1284" t="str">
            <v/>
          </cell>
        </row>
        <row r="1285">
          <cell r="D1285" t="str">
            <v/>
          </cell>
        </row>
        <row r="1286">
          <cell r="D1286" t="str">
            <v/>
          </cell>
        </row>
        <row r="1287">
          <cell r="D1287" t="str">
            <v/>
          </cell>
        </row>
        <row r="1288">
          <cell r="D1288" t="str">
            <v/>
          </cell>
        </row>
        <row r="1289">
          <cell r="D1289" t="str">
            <v/>
          </cell>
        </row>
        <row r="1290">
          <cell r="D1290" t="str">
            <v/>
          </cell>
        </row>
        <row r="1291">
          <cell r="D1291" t="str">
            <v/>
          </cell>
        </row>
        <row r="1292">
          <cell r="D1292" t="str">
            <v/>
          </cell>
        </row>
        <row r="1293">
          <cell r="D1293" t="str">
            <v/>
          </cell>
        </row>
        <row r="1294">
          <cell r="D1294" t="str">
            <v/>
          </cell>
        </row>
        <row r="1295">
          <cell r="D1295" t="str">
            <v/>
          </cell>
        </row>
        <row r="1296">
          <cell r="D1296" t="str">
            <v/>
          </cell>
        </row>
        <row r="1297">
          <cell r="D1297" t="str">
            <v/>
          </cell>
        </row>
        <row r="1298">
          <cell r="D1298" t="str">
            <v/>
          </cell>
        </row>
        <row r="1299">
          <cell r="D1299" t="str">
            <v/>
          </cell>
        </row>
        <row r="1300">
          <cell r="D1300" t="str">
            <v/>
          </cell>
        </row>
        <row r="1301">
          <cell r="D1301" t="str">
            <v/>
          </cell>
        </row>
        <row r="1302">
          <cell r="D1302" t="str">
            <v/>
          </cell>
        </row>
        <row r="1303">
          <cell r="D1303" t="str">
            <v/>
          </cell>
        </row>
        <row r="1304">
          <cell r="D1304" t="str">
            <v/>
          </cell>
        </row>
        <row r="1305">
          <cell r="D1305" t="str">
            <v/>
          </cell>
        </row>
        <row r="1306">
          <cell r="D1306" t="str">
            <v/>
          </cell>
        </row>
        <row r="1307">
          <cell r="D1307" t="str">
            <v/>
          </cell>
        </row>
        <row r="1308">
          <cell r="D1308" t="str">
            <v/>
          </cell>
        </row>
        <row r="1309">
          <cell r="D1309" t="str">
            <v/>
          </cell>
        </row>
        <row r="1310">
          <cell r="D1310" t="str">
            <v/>
          </cell>
        </row>
        <row r="1311">
          <cell r="D1311" t="str">
            <v/>
          </cell>
        </row>
        <row r="1312">
          <cell r="D1312" t="str">
            <v/>
          </cell>
        </row>
        <row r="1313">
          <cell r="D1313" t="str">
            <v/>
          </cell>
        </row>
        <row r="1314">
          <cell r="D1314" t="str">
            <v/>
          </cell>
        </row>
        <row r="1315">
          <cell r="D1315" t="str">
            <v/>
          </cell>
        </row>
        <row r="1316">
          <cell r="D1316" t="str">
            <v/>
          </cell>
        </row>
        <row r="1317">
          <cell r="D1317" t="str">
            <v/>
          </cell>
        </row>
        <row r="1318">
          <cell r="D1318" t="str">
            <v/>
          </cell>
        </row>
        <row r="1319">
          <cell r="D1319" t="str">
            <v/>
          </cell>
        </row>
        <row r="1320">
          <cell r="D1320" t="str">
            <v/>
          </cell>
        </row>
        <row r="1321">
          <cell r="D1321" t="str">
            <v/>
          </cell>
        </row>
        <row r="1322">
          <cell r="D1322" t="str">
            <v/>
          </cell>
        </row>
        <row r="1323">
          <cell r="D1323" t="str">
            <v/>
          </cell>
        </row>
        <row r="1324">
          <cell r="D1324" t="str">
            <v/>
          </cell>
        </row>
        <row r="1325">
          <cell r="D1325" t="str">
            <v/>
          </cell>
        </row>
        <row r="1326">
          <cell r="D1326" t="str">
            <v/>
          </cell>
        </row>
        <row r="1327">
          <cell r="D1327" t="str">
            <v/>
          </cell>
        </row>
        <row r="1328">
          <cell r="D1328" t="str">
            <v/>
          </cell>
        </row>
        <row r="1329">
          <cell r="D1329" t="str">
            <v/>
          </cell>
        </row>
        <row r="1330">
          <cell r="D1330" t="str">
            <v/>
          </cell>
        </row>
        <row r="1331">
          <cell r="D1331" t="str">
            <v/>
          </cell>
        </row>
        <row r="1332">
          <cell r="D1332" t="str">
            <v/>
          </cell>
        </row>
        <row r="1333">
          <cell r="D1333" t="str">
            <v/>
          </cell>
        </row>
        <row r="1334">
          <cell r="D1334" t="str">
            <v/>
          </cell>
        </row>
        <row r="1335">
          <cell r="D1335" t="str">
            <v/>
          </cell>
        </row>
        <row r="1336">
          <cell r="D1336" t="str">
            <v/>
          </cell>
        </row>
        <row r="1337">
          <cell r="D1337" t="str">
            <v/>
          </cell>
        </row>
        <row r="1338">
          <cell r="D1338" t="str">
            <v/>
          </cell>
        </row>
        <row r="1339">
          <cell r="D1339" t="str">
            <v/>
          </cell>
        </row>
        <row r="1340">
          <cell r="D1340" t="str">
            <v/>
          </cell>
        </row>
        <row r="1341">
          <cell r="D1341" t="str">
            <v/>
          </cell>
        </row>
        <row r="1342">
          <cell r="D1342" t="str">
            <v/>
          </cell>
        </row>
        <row r="1343">
          <cell r="D1343" t="str">
            <v/>
          </cell>
        </row>
        <row r="1344">
          <cell r="D1344" t="str">
            <v/>
          </cell>
        </row>
        <row r="1345">
          <cell r="D1345" t="str">
            <v/>
          </cell>
        </row>
        <row r="1346">
          <cell r="D1346" t="str">
            <v/>
          </cell>
        </row>
        <row r="1347">
          <cell r="D1347" t="str">
            <v/>
          </cell>
        </row>
        <row r="1348">
          <cell r="D1348" t="str">
            <v/>
          </cell>
        </row>
        <row r="1349">
          <cell r="D1349" t="str">
            <v/>
          </cell>
        </row>
        <row r="1350">
          <cell r="D1350" t="str">
            <v/>
          </cell>
        </row>
        <row r="1351">
          <cell r="D1351" t="str">
            <v/>
          </cell>
        </row>
        <row r="1352">
          <cell r="D1352" t="str">
            <v/>
          </cell>
        </row>
        <row r="1353">
          <cell r="D1353" t="str">
            <v/>
          </cell>
        </row>
        <row r="1354">
          <cell r="D1354" t="str">
            <v/>
          </cell>
        </row>
        <row r="1355">
          <cell r="D1355" t="str">
            <v/>
          </cell>
        </row>
        <row r="1356">
          <cell r="D1356" t="str">
            <v/>
          </cell>
        </row>
        <row r="1357">
          <cell r="D1357" t="str">
            <v/>
          </cell>
        </row>
        <row r="1358">
          <cell r="D1358" t="str">
            <v/>
          </cell>
        </row>
        <row r="1359">
          <cell r="D1359" t="str">
            <v/>
          </cell>
        </row>
        <row r="1360">
          <cell r="D1360" t="str">
            <v/>
          </cell>
        </row>
        <row r="1361">
          <cell r="D1361" t="str">
            <v/>
          </cell>
        </row>
        <row r="1362">
          <cell r="D1362" t="str">
            <v/>
          </cell>
        </row>
        <row r="1363">
          <cell r="D1363" t="str">
            <v/>
          </cell>
        </row>
        <row r="1364">
          <cell r="D1364" t="str">
            <v/>
          </cell>
        </row>
        <row r="1365">
          <cell r="D1365" t="str">
            <v/>
          </cell>
        </row>
        <row r="1366">
          <cell r="D1366" t="str">
            <v/>
          </cell>
        </row>
        <row r="1367">
          <cell r="D1367" t="str">
            <v/>
          </cell>
        </row>
        <row r="1368">
          <cell r="D1368" t="str">
            <v/>
          </cell>
        </row>
        <row r="1369">
          <cell r="D1369" t="str">
            <v/>
          </cell>
        </row>
        <row r="1370">
          <cell r="D1370" t="str">
            <v/>
          </cell>
        </row>
        <row r="1371">
          <cell r="D1371" t="str">
            <v/>
          </cell>
        </row>
        <row r="1372">
          <cell r="D1372" t="str">
            <v/>
          </cell>
        </row>
        <row r="1373">
          <cell r="D1373" t="str">
            <v/>
          </cell>
        </row>
        <row r="1374">
          <cell r="D1374" t="str">
            <v/>
          </cell>
        </row>
        <row r="1375">
          <cell r="D1375" t="str">
            <v/>
          </cell>
        </row>
        <row r="1376">
          <cell r="D1376" t="str">
            <v/>
          </cell>
        </row>
        <row r="1377">
          <cell r="D1377" t="str">
            <v/>
          </cell>
        </row>
        <row r="1378">
          <cell r="D1378" t="str">
            <v/>
          </cell>
        </row>
        <row r="1379">
          <cell r="D1379" t="str">
            <v/>
          </cell>
        </row>
        <row r="1380">
          <cell r="D1380" t="str">
            <v/>
          </cell>
        </row>
        <row r="1381">
          <cell r="D1381" t="str">
            <v/>
          </cell>
        </row>
        <row r="1382">
          <cell r="D1382" t="str">
            <v/>
          </cell>
        </row>
        <row r="1383">
          <cell r="D1383" t="str">
            <v/>
          </cell>
        </row>
        <row r="1384">
          <cell r="D1384" t="str">
            <v/>
          </cell>
        </row>
        <row r="1385">
          <cell r="D1385" t="str">
            <v/>
          </cell>
        </row>
        <row r="1386">
          <cell r="D1386" t="str">
            <v/>
          </cell>
        </row>
        <row r="1387">
          <cell r="D1387" t="str">
            <v/>
          </cell>
        </row>
        <row r="1388">
          <cell r="D1388" t="str">
            <v/>
          </cell>
        </row>
        <row r="1389">
          <cell r="D1389" t="str">
            <v/>
          </cell>
        </row>
        <row r="1390">
          <cell r="D1390" t="str">
            <v/>
          </cell>
        </row>
        <row r="1391">
          <cell r="D1391" t="str">
            <v/>
          </cell>
        </row>
        <row r="1392">
          <cell r="D1392" t="str">
            <v/>
          </cell>
        </row>
        <row r="1393">
          <cell r="D1393" t="str">
            <v/>
          </cell>
        </row>
        <row r="1394">
          <cell r="D1394" t="str">
            <v/>
          </cell>
        </row>
        <row r="1395">
          <cell r="D1395" t="str">
            <v/>
          </cell>
        </row>
        <row r="1396">
          <cell r="D1396" t="str">
            <v/>
          </cell>
        </row>
        <row r="1397">
          <cell r="D1397" t="str">
            <v/>
          </cell>
        </row>
        <row r="1398">
          <cell r="D1398" t="str">
            <v/>
          </cell>
        </row>
        <row r="1399">
          <cell r="D1399" t="str">
            <v/>
          </cell>
        </row>
        <row r="1400">
          <cell r="D1400" t="str">
            <v/>
          </cell>
        </row>
        <row r="1401">
          <cell r="D1401" t="str">
            <v/>
          </cell>
        </row>
        <row r="1402">
          <cell r="D1402" t="str">
            <v/>
          </cell>
        </row>
        <row r="1403">
          <cell r="D1403" t="str">
            <v/>
          </cell>
        </row>
        <row r="1404">
          <cell r="D1404" t="str">
            <v/>
          </cell>
        </row>
        <row r="1405">
          <cell r="D1405" t="str">
            <v/>
          </cell>
        </row>
        <row r="1406">
          <cell r="D1406" t="str">
            <v/>
          </cell>
        </row>
        <row r="1407">
          <cell r="D1407" t="str">
            <v/>
          </cell>
        </row>
        <row r="1408">
          <cell r="D1408" t="str">
            <v/>
          </cell>
        </row>
        <row r="1409">
          <cell r="D1409" t="str">
            <v/>
          </cell>
        </row>
        <row r="1410">
          <cell r="D1410" t="str">
            <v/>
          </cell>
        </row>
        <row r="1411">
          <cell r="D1411" t="str">
            <v/>
          </cell>
        </row>
        <row r="1412">
          <cell r="D1412" t="str">
            <v/>
          </cell>
        </row>
        <row r="1413">
          <cell r="D1413" t="str">
            <v/>
          </cell>
        </row>
        <row r="1414">
          <cell r="D1414" t="str">
            <v/>
          </cell>
        </row>
        <row r="1415">
          <cell r="D1415" t="str">
            <v/>
          </cell>
        </row>
        <row r="1416">
          <cell r="D1416" t="str">
            <v/>
          </cell>
        </row>
        <row r="1417">
          <cell r="D1417" t="str">
            <v/>
          </cell>
        </row>
        <row r="1418">
          <cell r="D1418" t="str">
            <v/>
          </cell>
        </row>
        <row r="1419">
          <cell r="D1419" t="str">
            <v/>
          </cell>
        </row>
        <row r="1420">
          <cell r="D1420" t="str">
            <v/>
          </cell>
        </row>
        <row r="1421">
          <cell r="D1421" t="str">
            <v/>
          </cell>
        </row>
        <row r="1422">
          <cell r="D1422" t="str">
            <v/>
          </cell>
        </row>
        <row r="1423">
          <cell r="D1423" t="str">
            <v/>
          </cell>
        </row>
        <row r="1424">
          <cell r="D1424" t="str">
            <v/>
          </cell>
        </row>
        <row r="1425">
          <cell r="D1425" t="str">
            <v/>
          </cell>
        </row>
        <row r="1426">
          <cell r="D1426" t="str">
            <v/>
          </cell>
        </row>
        <row r="1427">
          <cell r="D1427" t="str">
            <v/>
          </cell>
        </row>
        <row r="1428">
          <cell r="D1428" t="str">
            <v/>
          </cell>
        </row>
        <row r="1429">
          <cell r="D1429" t="str">
            <v/>
          </cell>
        </row>
        <row r="1430">
          <cell r="D1430" t="str">
            <v/>
          </cell>
        </row>
        <row r="1431">
          <cell r="D1431" t="str">
            <v/>
          </cell>
        </row>
        <row r="1432">
          <cell r="D1432" t="str">
            <v/>
          </cell>
        </row>
        <row r="1433">
          <cell r="D1433" t="str">
            <v/>
          </cell>
        </row>
        <row r="1434">
          <cell r="D1434" t="str">
            <v/>
          </cell>
        </row>
        <row r="1435">
          <cell r="D1435" t="str">
            <v/>
          </cell>
        </row>
        <row r="1436">
          <cell r="D1436" t="str">
            <v/>
          </cell>
        </row>
        <row r="1437">
          <cell r="D1437" t="str">
            <v/>
          </cell>
        </row>
        <row r="1438">
          <cell r="D1438" t="str">
            <v/>
          </cell>
        </row>
        <row r="1439">
          <cell r="D1439" t="str">
            <v/>
          </cell>
        </row>
        <row r="1440">
          <cell r="D1440" t="str">
            <v/>
          </cell>
        </row>
        <row r="1441">
          <cell r="D1441" t="str">
            <v/>
          </cell>
        </row>
        <row r="1442">
          <cell r="D1442" t="str">
            <v/>
          </cell>
        </row>
        <row r="1443">
          <cell r="D1443" t="str">
            <v/>
          </cell>
        </row>
        <row r="1444">
          <cell r="D1444" t="str">
            <v/>
          </cell>
        </row>
        <row r="1445">
          <cell r="D1445" t="str">
            <v/>
          </cell>
        </row>
        <row r="1446">
          <cell r="D1446" t="str">
            <v/>
          </cell>
        </row>
        <row r="1447">
          <cell r="D1447" t="str">
            <v/>
          </cell>
        </row>
        <row r="1448">
          <cell r="D1448" t="str">
            <v/>
          </cell>
        </row>
        <row r="1449">
          <cell r="D1449" t="str">
            <v/>
          </cell>
        </row>
        <row r="1450">
          <cell r="D1450" t="str">
            <v/>
          </cell>
        </row>
        <row r="1451">
          <cell r="D1451" t="str">
            <v/>
          </cell>
        </row>
        <row r="1452">
          <cell r="D1452" t="str">
            <v/>
          </cell>
        </row>
        <row r="1453">
          <cell r="D1453" t="str">
            <v/>
          </cell>
        </row>
        <row r="1454">
          <cell r="D1454" t="str">
            <v/>
          </cell>
        </row>
        <row r="1455">
          <cell r="D1455" t="str">
            <v/>
          </cell>
        </row>
        <row r="1456">
          <cell r="D1456" t="str">
            <v/>
          </cell>
        </row>
        <row r="1457">
          <cell r="D1457" t="str">
            <v/>
          </cell>
        </row>
        <row r="1458">
          <cell r="D1458" t="str">
            <v/>
          </cell>
        </row>
        <row r="1459">
          <cell r="D1459" t="str">
            <v/>
          </cell>
        </row>
        <row r="1460">
          <cell r="D1460" t="str">
            <v/>
          </cell>
        </row>
        <row r="1461">
          <cell r="D1461" t="str">
            <v/>
          </cell>
        </row>
        <row r="1462">
          <cell r="D1462" t="str">
            <v/>
          </cell>
        </row>
        <row r="1463">
          <cell r="D1463" t="str">
            <v/>
          </cell>
        </row>
        <row r="1464">
          <cell r="D1464" t="str">
            <v/>
          </cell>
        </row>
        <row r="1465">
          <cell r="D1465" t="str">
            <v/>
          </cell>
        </row>
        <row r="1466">
          <cell r="D1466" t="str">
            <v/>
          </cell>
        </row>
        <row r="1467">
          <cell r="D1467" t="str">
            <v/>
          </cell>
        </row>
        <row r="1468">
          <cell r="D1468" t="str">
            <v/>
          </cell>
        </row>
        <row r="1469">
          <cell r="D1469" t="str">
            <v/>
          </cell>
        </row>
        <row r="1470">
          <cell r="D1470" t="str">
            <v/>
          </cell>
        </row>
      </sheetData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DOH Table"/>
      <sheetName val="DOH Grouping"/>
      <sheetName val="For Lookup"/>
    </sheetNames>
    <sheetDataSet>
      <sheetData sheetId="0" refreshError="1"/>
      <sheetData sheetId="1" refreshError="1"/>
      <sheetData sheetId="2" refreshError="1"/>
      <sheetData sheetId="3">
        <row r="2">
          <cell r="B2">
            <v>0</v>
          </cell>
          <cell r="D2" t="str">
            <v>7020</v>
          </cell>
        </row>
        <row r="3">
          <cell r="B3">
            <v>1730.17</v>
          </cell>
          <cell r="D3" t="str">
            <v>7130</v>
          </cell>
        </row>
        <row r="4">
          <cell r="B4">
            <v>15709.48</v>
          </cell>
          <cell r="D4" t="str">
            <v>7140</v>
          </cell>
        </row>
        <row r="5">
          <cell r="B5">
            <v>39603306.529999994</v>
          </cell>
          <cell r="D5" t="str">
            <v>7170</v>
          </cell>
        </row>
        <row r="6">
          <cell r="B6">
            <v>324704.74</v>
          </cell>
          <cell r="D6" t="str">
            <v>7200</v>
          </cell>
        </row>
        <row r="7">
          <cell r="B7">
            <v>29457.13</v>
          </cell>
          <cell r="D7" t="str">
            <v>7230</v>
          </cell>
        </row>
        <row r="8">
          <cell r="B8">
            <v>615997.65</v>
          </cell>
          <cell r="D8" t="str">
            <v>7260</v>
          </cell>
        </row>
        <row r="9">
          <cell r="B9">
            <v>287858.24</v>
          </cell>
          <cell r="D9" t="str">
            <v>7380</v>
          </cell>
        </row>
        <row r="10">
          <cell r="B10">
            <v>0</v>
          </cell>
          <cell r="D10" t="str">
            <v>7490</v>
          </cell>
        </row>
        <row r="11">
          <cell r="B11">
            <v>272230.12000000005</v>
          </cell>
          <cell r="D11" t="str">
            <v>8200</v>
          </cell>
        </row>
        <row r="12">
          <cell r="B12">
            <v>3438578.1800000006</v>
          </cell>
          <cell r="D12" t="str">
            <v>8320</v>
          </cell>
        </row>
        <row r="13">
          <cell r="B13">
            <v>9087.99</v>
          </cell>
          <cell r="D13" t="str">
            <v>8430</v>
          </cell>
        </row>
        <row r="14">
          <cell r="B14">
            <v>194949.37</v>
          </cell>
          <cell r="D14" t="str">
            <v>8460</v>
          </cell>
        </row>
        <row r="15">
          <cell r="B15">
            <v>68943.72</v>
          </cell>
          <cell r="D15" t="str">
            <v>8470</v>
          </cell>
        </row>
        <row r="16">
          <cell r="B16">
            <v>61941.42</v>
          </cell>
          <cell r="D16" t="str">
            <v>8480</v>
          </cell>
        </row>
        <row r="17">
          <cell r="B17">
            <v>42600</v>
          </cell>
          <cell r="D17" t="str">
            <v>8490</v>
          </cell>
        </row>
        <row r="18">
          <cell r="B18">
            <v>210</v>
          </cell>
          <cell r="D18" t="str">
            <v>8530</v>
          </cell>
        </row>
        <row r="19">
          <cell r="B19">
            <v>8960</v>
          </cell>
          <cell r="D19" t="str">
            <v>8560</v>
          </cell>
        </row>
        <row r="20">
          <cell r="B20">
            <v>209397.39</v>
          </cell>
          <cell r="D20" t="str">
            <v>8610</v>
          </cell>
        </row>
        <row r="21">
          <cell r="B21">
            <v>6254</v>
          </cell>
          <cell r="D21" t="str">
            <v>8620</v>
          </cell>
        </row>
        <row r="22">
          <cell r="B22">
            <v>44711.76</v>
          </cell>
          <cell r="D22" t="str">
            <v>8690</v>
          </cell>
        </row>
        <row r="23">
          <cell r="B23">
            <v>33550</v>
          </cell>
          <cell r="D23" t="str">
            <v>8700</v>
          </cell>
        </row>
        <row r="24">
          <cell r="B24">
            <v>266799.25</v>
          </cell>
          <cell r="D24" t="str">
            <v>8770</v>
          </cell>
        </row>
        <row r="25">
          <cell r="B25">
            <v>250</v>
          </cell>
          <cell r="D25" t="str">
            <v>8790</v>
          </cell>
        </row>
        <row r="26">
          <cell r="B26">
            <v>11810030.119999999</v>
          </cell>
          <cell r="D26" t="str">
            <v>8830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DOH Table"/>
      <sheetName val="DOH Grouping"/>
      <sheetName val="For Lookup"/>
    </sheetNames>
    <sheetDataSet>
      <sheetData sheetId="0" refreshError="1"/>
      <sheetData sheetId="1" refreshError="1"/>
      <sheetData sheetId="2" refreshError="1"/>
      <sheetData sheetId="3">
        <row r="2">
          <cell r="B2">
            <v>140181617.81</v>
          </cell>
          <cell r="D2" t="str">
            <v>6010</v>
          </cell>
        </row>
        <row r="3">
          <cell r="B3">
            <v>297008106.30999994</v>
          </cell>
          <cell r="D3" t="str">
            <v>6070</v>
          </cell>
        </row>
        <row r="4">
          <cell r="B4">
            <v>46716761.07</v>
          </cell>
          <cell r="D4" t="str">
            <v>7010</v>
          </cell>
        </row>
        <row r="5">
          <cell r="B5">
            <v>174381902.32000002</v>
          </cell>
          <cell r="D5" t="str">
            <v>7020</v>
          </cell>
        </row>
        <row r="6">
          <cell r="B6">
            <v>6314338.6200000001</v>
          </cell>
          <cell r="D6" t="str">
            <v>7030</v>
          </cell>
        </row>
        <row r="7">
          <cell r="B7">
            <v>23121849.809999999</v>
          </cell>
          <cell r="D7" t="str">
            <v>7040</v>
          </cell>
        </row>
        <row r="8">
          <cell r="B8">
            <v>3997222.62</v>
          </cell>
          <cell r="D8" t="str">
            <v>7060</v>
          </cell>
        </row>
        <row r="9">
          <cell r="B9">
            <v>59088890.109999999</v>
          </cell>
          <cell r="D9" t="str">
            <v>7070</v>
          </cell>
        </row>
        <row r="10">
          <cell r="B10">
            <v>9720247.7100000009</v>
          </cell>
          <cell r="D10" t="str">
            <v>7110</v>
          </cell>
        </row>
        <row r="11">
          <cell r="B11">
            <v>4701492.83</v>
          </cell>
          <cell r="D11" t="str">
            <v>7120</v>
          </cell>
        </row>
        <row r="12">
          <cell r="B12">
            <v>43957662.159999996</v>
          </cell>
          <cell r="D12" t="str">
            <v>7130</v>
          </cell>
        </row>
        <row r="13">
          <cell r="B13">
            <v>88258783.199999973</v>
          </cell>
          <cell r="D13" t="str">
            <v>7140</v>
          </cell>
        </row>
        <row r="14">
          <cell r="B14">
            <v>2485840.6800000002</v>
          </cell>
          <cell r="D14" t="str">
            <v>7150</v>
          </cell>
        </row>
        <row r="15">
          <cell r="B15">
            <v>540515.66</v>
          </cell>
          <cell r="D15" t="str">
            <v>7160</v>
          </cell>
        </row>
        <row r="16">
          <cell r="B16">
            <v>36274994.600000001</v>
          </cell>
          <cell r="D16" t="str">
            <v>7170</v>
          </cell>
        </row>
        <row r="17">
          <cell r="B17">
            <v>58450927.659999996</v>
          </cell>
          <cell r="D17" t="str">
            <v>7180</v>
          </cell>
        </row>
        <row r="18">
          <cell r="B18">
            <v>8885212.3800000008</v>
          </cell>
          <cell r="D18" t="str">
            <v>7190</v>
          </cell>
        </row>
        <row r="19">
          <cell r="B19">
            <v>12383065.800000001</v>
          </cell>
          <cell r="D19" t="str">
            <v>7200</v>
          </cell>
        </row>
        <row r="20">
          <cell r="B20">
            <v>109981382.95999999</v>
          </cell>
          <cell r="D20" t="str">
            <v>7230</v>
          </cell>
        </row>
        <row r="21">
          <cell r="B21">
            <v>154540.19</v>
          </cell>
          <cell r="D21" t="str">
            <v>7260</v>
          </cell>
        </row>
        <row r="22">
          <cell r="B22">
            <v>2319952.2400000002</v>
          </cell>
          <cell r="D22" t="str">
            <v>7320</v>
          </cell>
        </row>
        <row r="23">
          <cell r="B23">
            <v>3843338.95</v>
          </cell>
          <cell r="D23" t="str">
            <v>7490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Cost Center Table"/>
      <sheetName val="DOH Grouping"/>
      <sheetName val="For Lookup"/>
    </sheetNames>
    <sheetDataSet>
      <sheetData sheetId="0" refreshError="1"/>
      <sheetData sheetId="1" refreshError="1"/>
      <sheetData sheetId="2" refreshError="1"/>
      <sheetData sheetId="3">
        <row r="2">
          <cell r="B2">
            <v>2089136.6400000001</v>
          </cell>
          <cell r="D2" t="str">
            <v>6010</v>
          </cell>
        </row>
        <row r="3">
          <cell r="B3">
            <v>20738728.599999998</v>
          </cell>
          <cell r="D3" t="str">
            <v>6070</v>
          </cell>
        </row>
        <row r="4">
          <cell r="B4">
            <v>13699670.43</v>
          </cell>
          <cell r="D4" t="str">
            <v>7010</v>
          </cell>
        </row>
        <row r="5">
          <cell r="B5">
            <v>300089860.86000007</v>
          </cell>
          <cell r="D5" t="str">
            <v>7020</v>
          </cell>
        </row>
        <row r="6">
          <cell r="B6">
            <v>29597545.199999999</v>
          </cell>
          <cell r="D6" t="str">
            <v>7030</v>
          </cell>
        </row>
        <row r="7">
          <cell r="B7">
            <v>51835063.850000001</v>
          </cell>
          <cell r="D7" t="str">
            <v>7040</v>
          </cell>
        </row>
        <row r="8">
          <cell r="B8">
            <v>45930639.049999997</v>
          </cell>
          <cell r="D8" t="str">
            <v>7060</v>
          </cell>
        </row>
        <row r="9">
          <cell r="B9">
            <v>53680097.450000003</v>
          </cell>
          <cell r="D9" t="str">
            <v>7070</v>
          </cell>
        </row>
        <row r="10">
          <cell r="B10">
            <v>22703280.370000001</v>
          </cell>
          <cell r="D10" t="str">
            <v>7110</v>
          </cell>
        </row>
        <row r="11">
          <cell r="B11">
            <v>28602825.52</v>
          </cell>
          <cell r="D11" t="str">
            <v>7120</v>
          </cell>
        </row>
        <row r="12">
          <cell r="B12">
            <v>102629061.48</v>
          </cell>
          <cell r="D12" t="str">
            <v>7130</v>
          </cell>
        </row>
        <row r="13">
          <cell r="B13">
            <v>177783324.02000001</v>
          </cell>
          <cell r="D13" t="str">
            <v>7140</v>
          </cell>
        </row>
        <row r="14">
          <cell r="B14">
            <v>61856094.079999998</v>
          </cell>
          <cell r="D14" t="str">
            <v>7150</v>
          </cell>
        </row>
        <row r="15">
          <cell r="B15">
            <v>24300407.75</v>
          </cell>
          <cell r="D15" t="str">
            <v>7160</v>
          </cell>
        </row>
        <row r="16">
          <cell r="B16">
            <v>193604048.47999999</v>
          </cell>
          <cell r="D16" t="str">
            <v>7170</v>
          </cell>
        </row>
        <row r="17">
          <cell r="B17">
            <v>8542039.7799999993</v>
          </cell>
          <cell r="D17" t="str">
            <v>7180</v>
          </cell>
        </row>
        <row r="18">
          <cell r="B18">
            <v>593743.79</v>
          </cell>
          <cell r="D18" t="str">
            <v>7190</v>
          </cell>
        </row>
        <row r="19">
          <cell r="B19">
            <v>42255991.880000003</v>
          </cell>
          <cell r="D19" t="str">
            <v>7200</v>
          </cell>
        </row>
        <row r="20">
          <cell r="B20">
            <v>283636248.39000005</v>
          </cell>
          <cell r="D20" t="str">
            <v>7230</v>
          </cell>
        </row>
        <row r="21">
          <cell r="B21">
            <v>165261227.41</v>
          </cell>
          <cell r="D21" t="str">
            <v>7260</v>
          </cell>
        </row>
        <row r="22">
          <cell r="B22">
            <v>1670734.7</v>
          </cell>
          <cell r="D22" t="str">
            <v>7320</v>
          </cell>
        </row>
        <row r="23">
          <cell r="B23">
            <v>160657893.67999998</v>
          </cell>
          <cell r="D23" t="str">
            <v>7380</v>
          </cell>
        </row>
        <row r="24">
          <cell r="B24">
            <v>42080434.859999999</v>
          </cell>
          <cell r="D24" t="str">
            <v>7490</v>
          </cell>
        </row>
        <row r="25">
          <cell r="D25" t="str">
            <v/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 Ft Details"/>
      <sheetName val="SQ  2024"/>
      <sheetName val="Depr"/>
      <sheetName val="ER Tower"/>
      <sheetName val="2023 Comparison"/>
      <sheetName val="DOH Table"/>
      <sheetName val="DOH Grouping"/>
      <sheetName val="For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>
            <v>22343.98</v>
          </cell>
          <cell r="D2" t="str">
            <v>6010</v>
          </cell>
        </row>
        <row r="3">
          <cell r="B3">
            <v>164861.25</v>
          </cell>
          <cell r="D3" t="str">
            <v>6070</v>
          </cell>
        </row>
        <row r="4">
          <cell r="B4">
            <v>1094.7299999999998</v>
          </cell>
          <cell r="D4" t="str">
            <v>7010</v>
          </cell>
        </row>
        <row r="5">
          <cell r="B5">
            <v>61707.820000000007</v>
          </cell>
          <cell r="D5" t="str">
            <v>7020</v>
          </cell>
        </row>
        <row r="6">
          <cell r="B6">
            <v>10298.919999999998</v>
          </cell>
          <cell r="D6" t="str">
            <v>7030</v>
          </cell>
        </row>
        <row r="7">
          <cell r="B7">
            <v>1576.6000000000001</v>
          </cell>
          <cell r="D7" t="str">
            <v>7040</v>
          </cell>
        </row>
        <row r="8">
          <cell r="B8">
            <v>3463.44</v>
          </cell>
          <cell r="D8" t="str">
            <v>7050</v>
          </cell>
        </row>
        <row r="9">
          <cell r="B9">
            <v>8427.19</v>
          </cell>
          <cell r="D9" t="str">
            <v>7060</v>
          </cell>
        </row>
        <row r="10">
          <cell r="B10">
            <v>12837.890000000001</v>
          </cell>
          <cell r="D10" t="str">
            <v>7070</v>
          </cell>
        </row>
        <row r="11">
          <cell r="B11">
            <v>6504.9299999999994</v>
          </cell>
          <cell r="D11" t="str">
            <v>7110</v>
          </cell>
        </row>
        <row r="12">
          <cell r="B12">
            <v>8268.4699999999993</v>
          </cell>
          <cell r="D12" t="str">
            <v>7120</v>
          </cell>
        </row>
        <row r="13">
          <cell r="B13">
            <v>50142.560000000005</v>
          </cell>
          <cell r="D13" t="str">
            <v>7140</v>
          </cell>
        </row>
        <row r="14">
          <cell r="B14">
            <v>5506.0899999999992</v>
          </cell>
          <cell r="D14" t="str">
            <v>7150</v>
          </cell>
        </row>
        <row r="15">
          <cell r="B15">
            <v>2775.0299999999997</v>
          </cell>
          <cell r="D15" t="str">
            <v>7160</v>
          </cell>
        </row>
        <row r="16">
          <cell r="B16">
            <v>11156.500000000002</v>
          </cell>
          <cell r="D16" t="str">
            <v>7170</v>
          </cell>
        </row>
        <row r="17">
          <cell r="B17">
            <v>1841.7900000000002</v>
          </cell>
          <cell r="D17" t="str">
            <v>7180</v>
          </cell>
        </row>
        <row r="18">
          <cell r="B18">
            <v>92.01</v>
          </cell>
          <cell r="D18" t="str">
            <v>7190</v>
          </cell>
        </row>
        <row r="19">
          <cell r="B19">
            <v>33900.649999999994</v>
          </cell>
          <cell r="D19" t="str">
            <v>7200</v>
          </cell>
        </row>
        <row r="20">
          <cell r="B20">
            <v>33373.770000000026</v>
          </cell>
          <cell r="D20" t="str">
            <v>7230</v>
          </cell>
        </row>
        <row r="21">
          <cell r="B21">
            <v>144220.44</v>
          </cell>
          <cell r="D21" t="str">
            <v>7260</v>
          </cell>
        </row>
        <row r="22">
          <cell r="B22">
            <v>170777.74</v>
          </cell>
          <cell r="D22" t="str">
            <v>7380</v>
          </cell>
        </row>
        <row r="23">
          <cell r="B23">
            <v>10380.780000000001</v>
          </cell>
          <cell r="D23" t="str">
            <v>7490</v>
          </cell>
        </row>
        <row r="24">
          <cell r="B24">
            <v>2612.9500000000003</v>
          </cell>
          <cell r="D24" t="str">
            <v>8200</v>
          </cell>
        </row>
        <row r="25">
          <cell r="B25">
            <v>574.75</v>
          </cell>
          <cell r="D25" t="str">
            <v>8310</v>
          </cell>
        </row>
        <row r="26">
          <cell r="B26">
            <v>17783.870000000003</v>
          </cell>
          <cell r="D26" t="str">
            <v>8320</v>
          </cell>
        </row>
        <row r="27">
          <cell r="B27">
            <v>1251.55</v>
          </cell>
          <cell r="D27" t="str">
            <v>8350</v>
          </cell>
        </row>
        <row r="28">
          <cell r="B28">
            <v>6628.7900000000018</v>
          </cell>
          <cell r="D28" t="str">
            <v>8420</v>
          </cell>
        </row>
        <row r="29">
          <cell r="B29">
            <v>301721.03000000014</v>
          </cell>
          <cell r="D29" t="str">
            <v>8430</v>
          </cell>
        </row>
        <row r="30">
          <cell r="B30">
            <v>91582.23</v>
          </cell>
          <cell r="D30" t="str">
            <v>8460</v>
          </cell>
        </row>
        <row r="31">
          <cell r="B31">
            <v>3832.6699999999992</v>
          </cell>
          <cell r="D31" t="str">
            <v>8470</v>
          </cell>
        </row>
        <row r="32">
          <cell r="B32">
            <v>14881.579999999998</v>
          </cell>
          <cell r="D32" t="str">
            <v>8480</v>
          </cell>
        </row>
        <row r="33">
          <cell r="B33">
            <v>19340.18</v>
          </cell>
          <cell r="D33" t="str">
            <v>8490</v>
          </cell>
        </row>
        <row r="34">
          <cell r="B34">
            <v>2832.5649999999996</v>
          </cell>
          <cell r="D34" t="str">
            <v>8510</v>
          </cell>
        </row>
        <row r="35">
          <cell r="B35">
            <v>5072.08</v>
          </cell>
          <cell r="D35" t="str">
            <v>8530</v>
          </cell>
        </row>
        <row r="36">
          <cell r="B36">
            <v>3943.1499999999996</v>
          </cell>
          <cell r="D36" t="str">
            <v>8560</v>
          </cell>
        </row>
        <row r="37">
          <cell r="B37">
            <v>417.94500000000005</v>
          </cell>
          <cell r="D37" t="str">
            <v>8590</v>
          </cell>
        </row>
        <row r="38">
          <cell r="B38">
            <v>10470.75</v>
          </cell>
          <cell r="D38" t="str">
            <v>8610</v>
          </cell>
        </row>
        <row r="39">
          <cell r="B39">
            <v>1583.94</v>
          </cell>
          <cell r="D39" t="str">
            <v>8620</v>
          </cell>
        </row>
        <row r="40">
          <cell r="B40">
            <v>2526.84</v>
          </cell>
          <cell r="D40" t="str">
            <v>8630</v>
          </cell>
        </row>
        <row r="41">
          <cell r="B41">
            <v>4619.8999999999996</v>
          </cell>
          <cell r="D41" t="str">
            <v>8650</v>
          </cell>
        </row>
        <row r="42">
          <cell r="B42">
            <v>8997.9</v>
          </cell>
          <cell r="D42" t="str">
            <v>8690</v>
          </cell>
        </row>
        <row r="43">
          <cell r="B43">
            <v>567.70000000000005</v>
          </cell>
          <cell r="D43" t="str">
            <v>8700</v>
          </cell>
        </row>
        <row r="44">
          <cell r="B44">
            <v>3133.75</v>
          </cell>
          <cell r="D44" t="str">
            <v>8720</v>
          </cell>
        </row>
        <row r="45">
          <cell r="B45">
            <v>862.13</v>
          </cell>
          <cell r="D45" t="str">
            <v>8730</v>
          </cell>
        </row>
        <row r="46">
          <cell r="B46">
            <v>212.94</v>
          </cell>
          <cell r="D46" t="str">
            <v>8740</v>
          </cell>
        </row>
        <row r="47">
          <cell r="B47">
            <v>16361.750000000002</v>
          </cell>
          <cell r="D47" t="str">
            <v>8770</v>
          </cell>
        </row>
        <row r="48">
          <cell r="B48">
            <v>365.72</v>
          </cell>
          <cell r="D48" t="str">
            <v>8790</v>
          </cell>
        </row>
        <row r="49">
          <cell r="B49">
            <v>1287731.2399999998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3 Data"/>
      <sheetName val="FY Monthly Totals"/>
      <sheetName val="DOH Table"/>
      <sheetName val="Sheet1"/>
      <sheetName val="DOH Grouping"/>
      <sheetName val="Pivot"/>
      <sheetName val="Detail+Transactions+Linen+R (2)"/>
      <sheetName val="Detail+Transactions+linen+recla"/>
    </sheetNames>
    <sheetDataSet>
      <sheetData sheetId="0" refreshError="1"/>
      <sheetData sheetId="1" refreshError="1"/>
      <sheetData sheetId="2" refreshError="1"/>
      <sheetData sheetId="3">
        <row r="1">
          <cell r="A1">
            <v>75509.23000000001</v>
          </cell>
          <cell r="E1" t="str">
            <v>6010</v>
          </cell>
        </row>
        <row r="2">
          <cell r="A2">
            <v>563199.99</v>
          </cell>
          <cell r="E2" t="str">
            <v>6070</v>
          </cell>
        </row>
        <row r="3">
          <cell r="A3">
            <v>133835.4</v>
          </cell>
          <cell r="E3" t="str">
            <v>7010</v>
          </cell>
        </row>
        <row r="4">
          <cell r="A4">
            <v>213835.61000000002</v>
          </cell>
          <cell r="E4" t="str">
            <v>7020</v>
          </cell>
        </row>
        <row r="5">
          <cell r="A5">
            <v>11329.489999999998</v>
          </cell>
          <cell r="E5" t="str">
            <v>7030</v>
          </cell>
        </row>
        <row r="6">
          <cell r="A6">
            <v>17530.52</v>
          </cell>
          <cell r="E6" t="str">
            <v>7060</v>
          </cell>
        </row>
        <row r="7">
          <cell r="A7">
            <v>2738.25</v>
          </cell>
          <cell r="E7" t="str">
            <v>7070</v>
          </cell>
        </row>
        <row r="8">
          <cell r="A8">
            <v>25768.14</v>
          </cell>
          <cell r="E8" t="str">
            <v>7110</v>
          </cell>
        </row>
        <row r="9">
          <cell r="A9">
            <v>18006.059999999998</v>
          </cell>
          <cell r="E9" t="str">
            <v>7120</v>
          </cell>
        </row>
        <row r="10">
          <cell r="A10">
            <v>56818.59</v>
          </cell>
          <cell r="E10" t="str">
            <v>7140</v>
          </cell>
        </row>
        <row r="11">
          <cell r="A11">
            <v>14842.210000000001</v>
          </cell>
          <cell r="E11" t="str">
            <v>7150</v>
          </cell>
        </row>
        <row r="12">
          <cell r="A12">
            <v>34652.71</v>
          </cell>
          <cell r="E12" t="str">
            <v>7200</v>
          </cell>
        </row>
        <row r="13">
          <cell r="A13">
            <v>325343.95999999996</v>
          </cell>
          <cell r="E13" t="str">
            <v>7230</v>
          </cell>
        </row>
        <row r="14">
          <cell r="A14">
            <v>64422.159999999989</v>
          </cell>
          <cell r="E14" t="str">
            <v>7260</v>
          </cell>
        </row>
        <row r="15">
          <cell r="A15">
            <v>42979.150000000009</v>
          </cell>
          <cell r="E15" t="str">
            <v>7380</v>
          </cell>
        </row>
        <row r="16">
          <cell r="A16">
            <v>18959.850000000002</v>
          </cell>
          <cell r="E16" t="str">
            <v>7490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DOH Table"/>
      <sheetName val="DOH Grouping"/>
      <sheetName val="For Lookup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YTD 2024</v>
          </cell>
        </row>
        <row r="2">
          <cell r="B2">
            <v>221759.81000000003</v>
          </cell>
          <cell r="D2" t="str">
            <v>7020</v>
          </cell>
        </row>
        <row r="3">
          <cell r="B3">
            <v>1963498.3199999998</v>
          </cell>
          <cell r="D3" t="str">
            <v>7140</v>
          </cell>
        </row>
        <row r="4">
          <cell r="B4">
            <v>475007.47</v>
          </cell>
          <cell r="D4" t="str">
            <v>7170</v>
          </cell>
        </row>
        <row r="5">
          <cell r="B5">
            <v>25282.32</v>
          </cell>
          <cell r="D5" t="str">
            <v>7180</v>
          </cell>
        </row>
        <row r="6">
          <cell r="B6">
            <v>479413.41000000003</v>
          </cell>
          <cell r="D6" t="str">
            <v>7200</v>
          </cell>
        </row>
        <row r="7">
          <cell r="B7">
            <v>2624085.38</v>
          </cell>
          <cell r="D7" t="str">
            <v>7260</v>
          </cell>
        </row>
        <row r="8">
          <cell r="B8">
            <v>3859645.9200000004</v>
          </cell>
          <cell r="D8" t="str">
            <v>7380</v>
          </cell>
        </row>
        <row r="9">
          <cell r="B9">
            <v>268202.5</v>
          </cell>
          <cell r="D9" t="str">
            <v>7490</v>
          </cell>
        </row>
        <row r="10">
          <cell r="B10">
            <v>46464.84</v>
          </cell>
          <cell r="D10" t="str">
            <v>8320</v>
          </cell>
        </row>
        <row r="11">
          <cell r="B11">
            <v>64312.32</v>
          </cell>
          <cell r="D11" t="str">
            <v>8420</v>
          </cell>
        </row>
        <row r="12">
          <cell r="B12">
            <v>32530806.32</v>
          </cell>
          <cell r="D12" t="str">
            <v>8430</v>
          </cell>
        </row>
        <row r="13">
          <cell r="B13">
            <v>5947713.4700000007</v>
          </cell>
          <cell r="D13" t="str">
            <v>8480</v>
          </cell>
        </row>
        <row r="14">
          <cell r="B14">
            <v>0</v>
          </cell>
          <cell r="D14" t="str">
            <v>8490</v>
          </cell>
        </row>
        <row r="15">
          <cell r="B15">
            <v>7353.96</v>
          </cell>
          <cell r="D15" t="str">
            <v>8510</v>
          </cell>
        </row>
        <row r="16">
          <cell r="B16">
            <v>91641.72</v>
          </cell>
          <cell r="D16" t="str">
            <v>8530</v>
          </cell>
        </row>
        <row r="17">
          <cell r="B17">
            <v>15716.04</v>
          </cell>
          <cell r="D17" t="str">
            <v>8620</v>
          </cell>
        </row>
        <row r="18">
          <cell r="B18">
            <v>77552.039999999994</v>
          </cell>
          <cell r="D18" t="str">
            <v>8650</v>
          </cell>
        </row>
        <row r="19">
          <cell r="B19">
            <v>4650.3</v>
          </cell>
          <cell r="D19" t="str">
            <v>8700</v>
          </cell>
        </row>
        <row r="20">
          <cell r="B20">
            <v>28243.32</v>
          </cell>
          <cell r="D20" t="str">
            <v>8720</v>
          </cell>
        </row>
        <row r="21">
          <cell r="B21">
            <v>524592.43000000005</v>
          </cell>
          <cell r="D21" t="str">
            <v>8770</v>
          </cell>
        </row>
        <row r="22">
          <cell r="B22">
            <v>92681.400000000009</v>
          </cell>
          <cell r="D22" t="str">
            <v>8790</v>
          </cell>
        </row>
        <row r="23">
          <cell r="B23">
            <v>49348623.289999999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Cost Center Table"/>
      <sheetName val="Total FTE"/>
      <sheetName val="For Lookup Total FTE"/>
      <sheetName val="Nursing FTE"/>
      <sheetName val="For Lookup Nursing F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FTE</v>
          </cell>
        </row>
        <row r="2">
          <cell r="B2">
            <v>92.19999999999996</v>
          </cell>
          <cell r="D2" t="str">
            <v>6010</v>
          </cell>
        </row>
        <row r="3">
          <cell r="B3">
            <v>283.29999999999995</v>
          </cell>
          <cell r="D3" t="str">
            <v>6070</v>
          </cell>
        </row>
        <row r="4">
          <cell r="B4">
            <v>43.324999999999989</v>
          </cell>
          <cell r="D4" t="str">
            <v>7010</v>
          </cell>
        </row>
        <row r="5">
          <cell r="B5">
            <v>65.3</v>
          </cell>
          <cell r="D5" t="str">
            <v>7020</v>
          </cell>
        </row>
        <row r="6">
          <cell r="B6">
            <v>33.224999999999994</v>
          </cell>
          <cell r="D6" t="str">
            <v>7030</v>
          </cell>
        </row>
        <row r="7">
          <cell r="B7">
            <v>24.05</v>
          </cell>
          <cell r="D7" t="str">
            <v>7060</v>
          </cell>
        </row>
        <row r="8">
          <cell r="B8">
            <v>2</v>
          </cell>
          <cell r="D8" t="str">
            <v>7150</v>
          </cell>
        </row>
        <row r="9">
          <cell r="B9">
            <v>69.850000000000037</v>
          </cell>
          <cell r="D9" t="str">
            <v>7230</v>
          </cell>
        </row>
        <row r="10">
          <cell r="B10">
            <v>49.75</v>
          </cell>
          <cell r="D10" t="str">
            <v>7260</v>
          </cell>
        </row>
        <row r="11">
          <cell r="B11">
            <v>46.55</v>
          </cell>
          <cell r="D11" t="str">
            <v>7380</v>
          </cell>
        </row>
        <row r="12">
          <cell r="B12">
            <v>32.349999999999994</v>
          </cell>
          <cell r="D12" t="str">
            <v>7490</v>
          </cell>
        </row>
        <row r="13">
          <cell r="B13">
            <v>1</v>
          </cell>
          <cell r="D13" t="str">
            <v>8200</v>
          </cell>
        </row>
        <row r="14">
          <cell r="B14">
            <v>5</v>
          </cell>
          <cell r="D14" t="str">
            <v>8490</v>
          </cell>
        </row>
        <row r="15">
          <cell r="B15">
            <v>0.6</v>
          </cell>
          <cell r="D15" t="str">
            <v>8610</v>
          </cell>
        </row>
        <row r="16">
          <cell r="B16">
            <v>1.7999999999999998</v>
          </cell>
          <cell r="D16" t="str">
            <v>8620</v>
          </cell>
        </row>
        <row r="17">
          <cell r="B17">
            <v>4</v>
          </cell>
          <cell r="D17" t="str">
            <v>8690</v>
          </cell>
        </row>
        <row r="18">
          <cell r="B18">
            <v>5.2</v>
          </cell>
          <cell r="D18" t="str">
            <v>8720</v>
          </cell>
        </row>
        <row r="19">
          <cell r="B19">
            <v>52.600000000000009</v>
          </cell>
          <cell r="D19" t="str">
            <v>8730</v>
          </cell>
        </row>
        <row r="20">
          <cell r="B20">
            <v>812.0999999999998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Cost Center Table"/>
      <sheetName val="DOH Grouping (in house)"/>
      <sheetName val="For Lookup (in house)"/>
      <sheetName val="DOH Grouping (contract labor)"/>
      <sheetName val="For Lookup (contract labor)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YTD 2024</v>
          </cell>
        </row>
        <row r="2">
          <cell r="B2">
            <v>13832269.889999999</v>
          </cell>
          <cell r="D2" t="str">
            <v>6010</v>
          </cell>
        </row>
        <row r="3">
          <cell r="B3">
            <v>58205995.30999998</v>
          </cell>
          <cell r="D3" t="str">
            <v>6070</v>
          </cell>
        </row>
        <row r="4">
          <cell r="B4">
            <v>8855367.5900000036</v>
          </cell>
          <cell r="D4" t="str">
            <v>7010</v>
          </cell>
        </row>
        <row r="5">
          <cell r="B5">
            <v>18581500.799999993</v>
          </cell>
          <cell r="D5" t="str">
            <v>7020</v>
          </cell>
        </row>
        <row r="6">
          <cell r="B6">
            <v>6284272.8500000006</v>
          </cell>
          <cell r="D6" t="str">
            <v>7030</v>
          </cell>
        </row>
        <row r="7">
          <cell r="B7">
            <v>921909.13</v>
          </cell>
          <cell r="D7" t="str">
            <v>7040</v>
          </cell>
        </row>
        <row r="8">
          <cell r="B8">
            <v>5684625.580000001</v>
          </cell>
          <cell r="D8" t="str">
            <v>7060</v>
          </cell>
        </row>
        <row r="9">
          <cell r="B9">
            <v>4663535.4300000025</v>
          </cell>
          <cell r="D9" t="str">
            <v>7070</v>
          </cell>
        </row>
        <row r="10">
          <cell r="B10">
            <v>1749109.24</v>
          </cell>
          <cell r="D10" t="str">
            <v>7110</v>
          </cell>
        </row>
        <row r="11">
          <cell r="B11">
            <v>2754514.34</v>
          </cell>
          <cell r="D11" t="str">
            <v>7120</v>
          </cell>
        </row>
        <row r="12">
          <cell r="B12">
            <v>3274072.6999999993</v>
          </cell>
          <cell r="D12" t="str">
            <v>7130</v>
          </cell>
        </row>
        <row r="13">
          <cell r="B13">
            <v>12243341.470000004</v>
          </cell>
          <cell r="D13" t="str">
            <v>7140</v>
          </cell>
        </row>
        <row r="14">
          <cell r="B14">
            <v>2009921.8800000001</v>
          </cell>
          <cell r="D14" t="str">
            <v>7150</v>
          </cell>
        </row>
        <row r="15">
          <cell r="B15">
            <v>895027.5900000002</v>
          </cell>
          <cell r="D15" t="str">
            <v>7160</v>
          </cell>
        </row>
        <row r="16">
          <cell r="B16">
            <v>15764044.339999989</v>
          </cell>
          <cell r="D16" t="str">
            <v>7170</v>
          </cell>
        </row>
        <row r="17">
          <cell r="B17">
            <v>3905257.29</v>
          </cell>
          <cell r="D17" t="str">
            <v>7180</v>
          </cell>
        </row>
        <row r="18">
          <cell r="B18">
            <v>9226749.2999999989</v>
          </cell>
          <cell r="D18" t="str">
            <v>7200</v>
          </cell>
        </row>
        <row r="19">
          <cell r="B19">
            <v>17374257.100000001</v>
          </cell>
          <cell r="D19" t="str">
            <v>7230</v>
          </cell>
        </row>
        <row r="20">
          <cell r="B20">
            <v>72496096.710000023</v>
          </cell>
          <cell r="D20" t="str">
            <v>7260</v>
          </cell>
        </row>
        <row r="21">
          <cell r="B21">
            <v>629532.27</v>
          </cell>
          <cell r="D21" t="str">
            <v>7320</v>
          </cell>
        </row>
        <row r="22">
          <cell r="B22">
            <v>73779842.23999998</v>
          </cell>
          <cell r="D22" t="str">
            <v>7380</v>
          </cell>
        </row>
        <row r="23">
          <cell r="B23">
            <v>33421716.659999993</v>
          </cell>
          <cell r="D23" t="str">
            <v>7490</v>
          </cell>
        </row>
        <row r="24">
          <cell r="B24">
            <v>572819.00999999989</v>
          </cell>
          <cell r="D24" t="str">
            <v>8200</v>
          </cell>
        </row>
        <row r="25">
          <cell r="B25">
            <v>2209579.25</v>
          </cell>
          <cell r="D25" t="str">
            <v>8310</v>
          </cell>
        </row>
        <row r="26">
          <cell r="B26">
            <v>6358288.3100000005</v>
          </cell>
          <cell r="D26" t="str">
            <v>8320</v>
          </cell>
        </row>
        <row r="27">
          <cell r="B27">
            <v>212267.06999999998</v>
          </cell>
          <cell r="D27" t="str">
            <v>8350</v>
          </cell>
        </row>
        <row r="28">
          <cell r="B28">
            <v>858126.95000000019</v>
          </cell>
          <cell r="D28" t="str">
            <v>8370</v>
          </cell>
        </row>
        <row r="29">
          <cell r="B29">
            <v>1298459.5200000003</v>
          </cell>
          <cell r="D29" t="str">
            <v>8420</v>
          </cell>
        </row>
        <row r="30">
          <cell r="B30">
            <v>6746542.3800000008</v>
          </cell>
          <cell r="D30" t="str">
            <v>8430</v>
          </cell>
        </row>
        <row r="31">
          <cell r="B31">
            <v>6741087.7400000002</v>
          </cell>
          <cell r="D31" t="str">
            <v>8460</v>
          </cell>
        </row>
        <row r="32">
          <cell r="B32">
            <v>691075.82</v>
          </cell>
          <cell r="D32" t="str">
            <v>8470</v>
          </cell>
        </row>
        <row r="33">
          <cell r="B33">
            <v>23505447.829999998</v>
          </cell>
          <cell r="D33" t="str">
            <v>8480</v>
          </cell>
        </row>
        <row r="34">
          <cell r="B34">
            <v>8234117.3499999987</v>
          </cell>
          <cell r="D34" t="str">
            <v>8490</v>
          </cell>
        </row>
        <row r="35">
          <cell r="B35">
            <v>3220583.29</v>
          </cell>
          <cell r="D35" t="str">
            <v>8510</v>
          </cell>
        </row>
        <row r="36">
          <cell r="B36">
            <v>7286246.7500000009</v>
          </cell>
          <cell r="D36" t="str">
            <v>8530</v>
          </cell>
        </row>
        <row r="37">
          <cell r="B37">
            <v>5578055.919999999</v>
          </cell>
          <cell r="D37" t="str">
            <v>8560</v>
          </cell>
        </row>
        <row r="38">
          <cell r="B38">
            <v>1323426.28</v>
          </cell>
          <cell r="D38" t="str">
            <v>8590</v>
          </cell>
        </row>
        <row r="39">
          <cell r="B39">
            <v>11295763.090000002</v>
          </cell>
          <cell r="D39" t="str">
            <v>8610</v>
          </cell>
        </row>
        <row r="40">
          <cell r="B40">
            <v>610962.14999999979</v>
          </cell>
          <cell r="D40" t="str">
            <v>8620</v>
          </cell>
        </row>
        <row r="41">
          <cell r="B41">
            <v>1417749.3</v>
          </cell>
          <cell r="D41" t="str">
            <v>8630</v>
          </cell>
        </row>
        <row r="42">
          <cell r="B42">
            <v>4241510.0699999984</v>
          </cell>
          <cell r="D42" t="str">
            <v>8650</v>
          </cell>
        </row>
        <row r="43">
          <cell r="B43">
            <v>182.59</v>
          </cell>
          <cell r="D43" t="str">
            <v>8660</v>
          </cell>
        </row>
        <row r="44">
          <cell r="B44">
            <v>3461568.6799999992</v>
          </cell>
          <cell r="D44" t="str">
            <v>8690</v>
          </cell>
        </row>
        <row r="45">
          <cell r="B45">
            <v>2429057.7800000003</v>
          </cell>
          <cell r="D45" t="str">
            <v>8700</v>
          </cell>
        </row>
        <row r="46">
          <cell r="B46">
            <v>8975186.1500000004</v>
          </cell>
          <cell r="D46" t="str">
            <v>8720</v>
          </cell>
        </row>
        <row r="47">
          <cell r="B47">
            <v>3981976.9800000004</v>
          </cell>
          <cell r="D47" t="str">
            <v>8730</v>
          </cell>
        </row>
        <row r="48">
          <cell r="B48">
            <v>1224997.22</v>
          </cell>
          <cell r="D48" t="str">
            <v>8740</v>
          </cell>
        </row>
        <row r="49">
          <cell r="B49">
            <v>448520.54000000004</v>
          </cell>
          <cell r="D49" t="str">
            <v>8770</v>
          </cell>
        </row>
        <row r="50">
          <cell r="B50">
            <v>1349748.0700000003</v>
          </cell>
          <cell r="D50" t="str">
            <v>8790</v>
          </cell>
        </row>
        <row r="51">
          <cell r="B51">
            <v>480826305.79999959</v>
          </cell>
        </row>
      </sheetData>
      <sheetData sheetId="4" refreshError="1"/>
      <sheetData sheetId="5">
        <row r="1">
          <cell r="B1" t="str">
            <v>YTD 2024</v>
          </cell>
        </row>
        <row r="2">
          <cell r="B2">
            <v>6148224.4300000006</v>
          </cell>
          <cell r="D2" t="str">
            <v>6010</v>
          </cell>
        </row>
        <row r="3">
          <cell r="B3">
            <v>4430782.84</v>
          </cell>
          <cell r="D3" t="str">
            <v>6070</v>
          </cell>
        </row>
        <row r="4">
          <cell r="B4">
            <v>612846.03</v>
          </cell>
          <cell r="D4" t="str">
            <v>7010</v>
          </cell>
        </row>
        <row r="5">
          <cell r="B5">
            <v>2171784.59</v>
          </cell>
          <cell r="D5" t="str">
            <v>7020</v>
          </cell>
        </row>
        <row r="6">
          <cell r="B6">
            <v>201386.73</v>
          </cell>
          <cell r="D6" t="str">
            <v>7030</v>
          </cell>
        </row>
        <row r="7">
          <cell r="B7">
            <v>91220.6</v>
          </cell>
          <cell r="D7" t="str">
            <v>7040</v>
          </cell>
        </row>
        <row r="8">
          <cell r="B8">
            <v>384167.99</v>
          </cell>
          <cell r="D8" t="str">
            <v>7070</v>
          </cell>
        </row>
        <row r="9">
          <cell r="B9">
            <v>592374.23</v>
          </cell>
          <cell r="D9" t="str">
            <v>7120</v>
          </cell>
        </row>
        <row r="10">
          <cell r="B10">
            <v>537374.39</v>
          </cell>
          <cell r="D10" t="str">
            <v>7130</v>
          </cell>
        </row>
        <row r="11">
          <cell r="B11">
            <v>792705.28</v>
          </cell>
          <cell r="D11" t="str">
            <v>7140</v>
          </cell>
        </row>
        <row r="12">
          <cell r="B12">
            <v>125463.34</v>
          </cell>
          <cell r="D12" t="str">
            <v>7150</v>
          </cell>
        </row>
        <row r="13">
          <cell r="B13">
            <v>63696.94</v>
          </cell>
          <cell r="D13" t="str">
            <v>7160</v>
          </cell>
        </row>
        <row r="14">
          <cell r="B14">
            <v>40114.530000000006</v>
          </cell>
          <cell r="D14" t="str">
            <v>7170</v>
          </cell>
        </row>
        <row r="15">
          <cell r="B15">
            <v>7271.69</v>
          </cell>
          <cell r="D15" t="str">
            <v>7180</v>
          </cell>
        </row>
        <row r="16">
          <cell r="B16">
            <v>111860.64</v>
          </cell>
          <cell r="D16" t="str">
            <v>7200</v>
          </cell>
        </row>
        <row r="17">
          <cell r="B17">
            <v>2543912.36</v>
          </cell>
          <cell r="D17" t="str">
            <v>7230</v>
          </cell>
        </row>
        <row r="18">
          <cell r="B18">
            <v>232802.83000000002</v>
          </cell>
          <cell r="D18" t="str">
            <v>7260</v>
          </cell>
        </row>
        <row r="19">
          <cell r="B19">
            <v>189118.47</v>
          </cell>
          <cell r="D19" t="str">
            <v>7320</v>
          </cell>
        </row>
        <row r="20">
          <cell r="B20">
            <v>1319861.1700000002</v>
          </cell>
          <cell r="D20" t="str">
            <v>7380</v>
          </cell>
        </row>
        <row r="21">
          <cell r="B21">
            <v>779060.1100000001</v>
          </cell>
          <cell r="D21" t="str">
            <v>7490</v>
          </cell>
        </row>
        <row r="22">
          <cell r="B22">
            <v>110655.27</v>
          </cell>
          <cell r="D22" t="str">
            <v>8430</v>
          </cell>
        </row>
        <row r="23">
          <cell r="B23">
            <v>476490.95</v>
          </cell>
          <cell r="D23" t="str">
            <v>8480</v>
          </cell>
        </row>
        <row r="24">
          <cell r="B24">
            <v>967736.57</v>
          </cell>
          <cell r="D24" t="str">
            <v>8490</v>
          </cell>
        </row>
        <row r="25">
          <cell r="B25">
            <v>21463</v>
          </cell>
          <cell r="D25" t="str">
            <v>8530</v>
          </cell>
        </row>
        <row r="26">
          <cell r="B26">
            <v>152594.81</v>
          </cell>
          <cell r="D26" t="str">
            <v>8560</v>
          </cell>
        </row>
        <row r="27">
          <cell r="B27">
            <v>2200</v>
          </cell>
          <cell r="D27" t="str">
            <v>8610</v>
          </cell>
        </row>
        <row r="28">
          <cell r="B28">
            <v>152451</v>
          </cell>
          <cell r="D28" t="str">
            <v>8650</v>
          </cell>
        </row>
        <row r="29">
          <cell r="B29">
            <v>210810.68</v>
          </cell>
          <cell r="D29" t="str">
            <v>8700</v>
          </cell>
        </row>
        <row r="30">
          <cell r="B30">
            <v>37121.51</v>
          </cell>
          <cell r="D30" t="str">
            <v>8720</v>
          </cell>
        </row>
        <row r="31">
          <cell r="B31">
            <v>127106.88</v>
          </cell>
          <cell r="D31" t="str">
            <v>8730</v>
          </cell>
        </row>
        <row r="32">
          <cell r="B32">
            <v>23634659.860000011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DOH Table"/>
      <sheetName val="DOH Grouping"/>
      <sheetName val="For Lookup"/>
      <sheetName val="DOH GROUPING (legal and audit)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YTD 2024</v>
          </cell>
        </row>
        <row r="2">
          <cell r="B2">
            <v>1642948.19</v>
          </cell>
          <cell r="D2" t="str">
            <v>6010</v>
          </cell>
        </row>
        <row r="3">
          <cell r="B3">
            <v>711552.3</v>
          </cell>
          <cell r="D3" t="str">
            <v>6070</v>
          </cell>
        </row>
        <row r="4">
          <cell r="B4">
            <v>2028202</v>
          </cell>
          <cell r="D4" t="str">
            <v>7010</v>
          </cell>
        </row>
        <row r="5">
          <cell r="B5">
            <v>1265000</v>
          </cell>
          <cell r="D5" t="str">
            <v>7020</v>
          </cell>
        </row>
        <row r="6">
          <cell r="B6">
            <v>1931624.14</v>
          </cell>
          <cell r="D6" t="str">
            <v>7040</v>
          </cell>
        </row>
        <row r="7">
          <cell r="B7">
            <v>1043.1600000000001</v>
          </cell>
          <cell r="D7" t="str">
            <v>7050</v>
          </cell>
        </row>
        <row r="8">
          <cell r="B8">
            <v>198765</v>
          </cell>
          <cell r="D8" t="str">
            <v>7070</v>
          </cell>
        </row>
        <row r="9">
          <cell r="B9">
            <v>100222.66</v>
          </cell>
          <cell r="D9" t="str">
            <v>7110</v>
          </cell>
        </row>
        <row r="10">
          <cell r="B10">
            <v>0</v>
          </cell>
          <cell r="D10" t="str">
            <v>7120</v>
          </cell>
        </row>
        <row r="11">
          <cell r="B11">
            <v>-1415.42</v>
          </cell>
          <cell r="D11" t="str">
            <v>7130</v>
          </cell>
        </row>
        <row r="12">
          <cell r="B12">
            <v>332396.32</v>
          </cell>
          <cell r="D12" t="str">
            <v>7140</v>
          </cell>
        </row>
        <row r="13">
          <cell r="B13">
            <v>22950</v>
          </cell>
          <cell r="D13" t="str">
            <v>7150</v>
          </cell>
        </row>
        <row r="14">
          <cell r="B14">
            <v>5195</v>
          </cell>
          <cell r="D14" t="str">
            <v>7160</v>
          </cell>
        </row>
        <row r="15">
          <cell r="B15">
            <v>0</v>
          </cell>
          <cell r="D15" t="str">
            <v>7170</v>
          </cell>
        </row>
        <row r="16">
          <cell r="B16">
            <v>45.59</v>
          </cell>
          <cell r="D16" t="str">
            <v>7200</v>
          </cell>
        </row>
        <row r="17">
          <cell r="B17">
            <v>1979549.81</v>
          </cell>
          <cell r="D17" t="str">
            <v>7230</v>
          </cell>
        </row>
        <row r="18">
          <cell r="B18">
            <v>1987735.71</v>
          </cell>
          <cell r="D18" t="str">
            <v>7260</v>
          </cell>
        </row>
        <row r="19">
          <cell r="B19">
            <v>718606.66999999993</v>
          </cell>
          <cell r="D19" t="str">
            <v>7380</v>
          </cell>
        </row>
        <row r="20">
          <cell r="B20">
            <v>149621.5</v>
          </cell>
          <cell r="D20" t="str">
            <v>7490</v>
          </cell>
        </row>
        <row r="21">
          <cell r="B21">
            <v>0</v>
          </cell>
          <cell r="D21" t="str">
            <v>8420</v>
          </cell>
        </row>
        <row r="22">
          <cell r="B22">
            <v>165383.99</v>
          </cell>
          <cell r="D22" t="str">
            <v>8430</v>
          </cell>
        </row>
        <row r="23">
          <cell r="B23">
            <v>219648.75</v>
          </cell>
          <cell r="D23" t="str">
            <v>8480</v>
          </cell>
        </row>
        <row r="24">
          <cell r="B24">
            <v>187272.04</v>
          </cell>
          <cell r="D24" t="str">
            <v>8510</v>
          </cell>
        </row>
        <row r="25">
          <cell r="B25">
            <v>1000</v>
          </cell>
          <cell r="D25" t="str">
            <v>8560</v>
          </cell>
        </row>
        <row r="26">
          <cell r="B26">
            <v>6885921.9800000004</v>
          </cell>
          <cell r="D26" t="str">
            <v>8610</v>
          </cell>
        </row>
        <row r="27">
          <cell r="B27">
            <v>211848.65</v>
          </cell>
          <cell r="D27" t="str">
            <v>8630</v>
          </cell>
        </row>
        <row r="28">
          <cell r="B28">
            <v>581228.66</v>
          </cell>
          <cell r="D28" t="str">
            <v>8650</v>
          </cell>
        </row>
        <row r="29">
          <cell r="B29">
            <v>9000</v>
          </cell>
          <cell r="D29" t="str">
            <v>8700</v>
          </cell>
        </row>
        <row r="30">
          <cell r="B30">
            <v>113719.67999999999</v>
          </cell>
          <cell r="D30" t="str">
            <v>8790</v>
          </cell>
        </row>
        <row r="31">
          <cell r="B31">
            <v>21449066.379999999</v>
          </cell>
          <cell r="D31" t="str">
            <v>Gran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DOH Table"/>
      <sheetName val="DOH Grouping"/>
      <sheetName val="For Lookup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YTD 2024</v>
          </cell>
        </row>
        <row r="2">
          <cell r="B2">
            <v>2076153.0599999996</v>
          </cell>
          <cell r="D2" t="str">
            <v>6010</v>
          </cell>
        </row>
        <row r="3">
          <cell r="B3">
            <v>4438592.5499999989</v>
          </cell>
          <cell r="D3" t="str">
            <v>6070</v>
          </cell>
        </row>
        <row r="4">
          <cell r="B4">
            <v>1090028.4400000002</v>
          </cell>
          <cell r="D4" t="str">
            <v>7010</v>
          </cell>
        </row>
        <row r="5">
          <cell r="B5">
            <v>27335564.18</v>
          </cell>
          <cell r="D5" t="str">
            <v>7020</v>
          </cell>
        </row>
        <row r="6">
          <cell r="B6">
            <v>384641.85</v>
          </cell>
          <cell r="D6" t="str">
            <v>7030</v>
          </cell>
        </row>
        <row r="7">
          <cell r="B7">
            <v>874306.1599999998</v>
          </cell>
          <cell r="D7" t="str">
            <v>7040</v>
          </cell>
        </row>
        <row r="8">
          <cell r="B8">
            <v>28505.29</v>
          </cell>
          <cell r="D8" t="str">
            <v>7050</v>
          </cell>
        </row>
        <row r="9">
          <cell r="B9">
            <v>918247.69</v>
          </cell>
          <cell r="D9" t="str">
            <v>7060</v>
          </cell>
        </row>
        <row r="10">
          <cell r="B10">
            <v>2811140.49</v>
          </cell>
          <cell r="D10" t="str">
            <v>7070</v>
          </cell>
        </row>
        <row r="11">
          <cell r="B11">
            <v>227023.7</v>
          </cell>
          <cell r="D11" t="str">
            <v>7110</v>
          </cell>
        </row>
        <row r="12">
          <cell r="B12">
            <v>431130.23999999993</v>
          </cell>
          <cell r="D12" t="str">
            <v>7120</v>
          </cell>
        </row>
        <row r="13">
          <cell r="B13">
            <v>671227.19</v>
          </cell>
          <cell r="D13" t="str">
            <v>7130</v>
          </cell>
        </row>
        <row r="14">
          <cell r="B14">
            <v>15033663.290000003</v>
          </cell>
          <cell r="D14" t="str">
            <v>7140</v>
          </cell>
        </row>
        <row r="15">
          <cell r="B15">
            <v>54778.36</v>
          </cell>
          <cell r="D15" t="str">
            <v>7150</v>
          </cell>
        </row>
        <row r="16">
          <cell r="B16">
            <v>1136404.53</v>
          </cell>
          <cell r="D16" t="str">
            <v>7160</v>
          </cell>
        </row>
        <row r="17">
          <cell r="B17">
            <v>62487669.880000003</v>
          </cell>
          <cell r="D17" t="str">
            <v>7170</v>
          </cell>
        </row>
        <row r="18">
          <cell r="B18">
            <v>730715.18000000017</v>
          </cell>
          <cell r="D18" t="str">
            <v>7180</v>
          </cell>
        </row>
        <row r="19">
          <cell r="B19">
            <v>5943.27</v>
          </cell>
          <cell r="D19" t="str">
            <v>7190</v>
          </cell>
        </row>
        <row r="20">
          <cell r="B20">
            <v>80169.75</v>
          </cell>
          <cell r="D20" t="str">
            <v>7200</v>
          </cell>
        </row>
        <row r="21">
          <cell r="B21">
            <v>2540532.8599999994</v>
          </cell>
          <cell r="D21" t="str">
            <v>7230</v>
          </cell>
        </row>
        <row r="22">
          <cell r="B22">
            <v>4613178.5999999996</v>
          </cell>
          <cell r="D22" t="str">
            <v>7260</v>
          </cell>
        </row>
        <row r="23">
          <cell r="B23">
            <v>2184.54</v>
          </cell>
          <cell r="D23" t="str">
            <v>7320</v>
          </cell>
        </row>
        <row r="24">
          <cell r="B24">
            <v>3635481.7500000009</v>
          </cell>
          <cell r="D24" t="str">
            <v>7380</v>
          </cell>
        </row>
        <row r="25">
          <cell r="B25">
            <v>294546.01</v>
          </cell>
          <cell r="D25" t="str">
            <v>7490</v>
          </cell>
        </row>
        <row r="26">
          <cell r="B26">
            <v>1862.39</v>
          </cell>
          <cell r="D26" t="str">
            <v>8310</v>
          </cell>
        </row>
        <row r="27">
          <cell r="B27">
            <v>58992.42</v>
          </cell>
          <cell r="D27" t="str">
            <v>8320</v>
          </cell>
        </row>
        <row r="28">
          <cell r="B28">
            <v>-1597096.98</v>
          </cell>
          <cell r="D28" t="str">
            <v>8420</v>
          </cell>
        </row>
        <row r="29">
          <cell r="B29">
            <v>3035.32</v>
          </cell>
          <cell r="D29" t="str">
            <v>8430</v>
          </cell>
        </row>
        <row r="30">
          <cell r="B30">
            <v>4670.1499999999996</v>
          </cell>
          <cell r="D30" t="str">
            <v>8460</v>
          </cell>
        </row>
        <row r="31">
          <cell r="B31">
            <v>700.42</v>
          </cell>
          <cell r="D31" t="str">
            <v>8470</v>
          </cell>
        </row>
        <row r="32">
          <cell r="B32">
            <v>117.37</v>
          </cell>
          <cell r="D32" t="str">
            <v>8480</v>
          </cell>
        </row>
        <row r="33">
          <cell r="B33">
            <v>5700.8099999999995</v>
          </cell>
          <cell r="D33" t="str">
            <v>8490</v>
          </cell>
        </row>
        <row r="34">
          <cell r="B34">
            <v>109.84</v>
          </cell>
          <cell r="D34" t="str">
            <v>8530</v>
          </cell>
        </row>
        <row r="35">
          <cell r="B35">
            <v>500.57</v>
          </cell>
          <cell r="D35" t="str">
            <v>8560</v>
          </cell>
        </row>
        <row r="36">
          <cell r="B36">
            <v>0</v>
          </cell>
          <cell r="D36" t="str">
            <v>8590</v>
          </cell>
        </row>
        <row r="37">
          <cell r="B37">
            <v>70.48</v>
          </cell>
          <cell r="D37" t="str">
            <v>8610</v>
          </cell>
        </row>
        <row r="38">
          <cell r="B38">
            <v>82813.53</v>
          </cell>
          <cell r="D38" t="str">
            <v>8620</v>
          </cell>
        </row>
        <row r="39">
          <cell r="B39">
            <v>158.38</v>
          </cell>
          <cell r="D39" t="str">
            <v>8660</v>
          </cell>
        </row>
        <row r="40">
          <cell r="B40">
            <v>623.08000000000004</v>
          </cell>
          <cell r="D40" t="str">
            <v>8690</v>
          </cell>
        </row>
        <row r="41">
          <cell r="B41">
            <v>0</v>
          </cell>
          <cell r="D41" t="str">
            <v>8700</v>
          </cell>
        </row>
        <row r="42">
          <cell r="B42">
            <v>8986.31</v>
          </cell>
          <cell r="D42" t="str">
            <v>8720</v>
          </cell>
        </row>
        <row r="43">
          <cell r="B43">
            <v>405.57</v>
          </cell>
          <cell r="D43" t="str">
            <v>8730</v>
          </cell>
        </row>
        <row r="44">
          <cell r="B44">
            <v>301.27999999999997</v>
          </cell>
          <cell r="D44" t="str">
            <v>8740</v>
          </cell>
        </row>
        <row r="45">
          <cell r="B45">
            <v>6061.49</v>
          </cell>
          <cell r="D45" t="str">
            <v>8770</v>
          </cell>
        </row>
        <row r="46">
          <cell r="B46">
            <v>2003.05</v>
          </cell>
          <cell r="D46" t="str">
            <v>8790</v>
          </cell>
        </row>
        <row r="47">
          <cell r="B47">
            <v>130481844.34000006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DOH Table"/>
      <sheetName val="DOH Grouping"/>
      <sheetName val="For Lookup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YTD 2024</v>
          </cell>
        </row>
        <row r="2">
          <cell r="B2">
            <v>1136.32</v>
          </cell>
          <cell r="D2" t="str">
            <v>7010</v>
          </cell>
        </row>
        <row r="3">
          <cell r="B3">
            <v>4709.25</v>
          </cell>
          <cell r="D3" t="str">
            <v>7020</v>
          </cell>
        </row>
        <row r="4">
          <cell r="B4">
            <v>1718.08</v>
          </cell>
          <cell r="D4" t="str">
            <v>7060</v>
          </cell>
        </row>
        <row r="5">
          <cell r="B5">
            <v>0</v>
          </cell>
          <cell r="D5" t="str">
            <v>7120</v>
          </cell>
        </row>
        <row r="6">
          <cell r="B6">
            <v>0</v>
          </cell>
          <cell r="D6" t="str">
            <v>7130</v>
          </cell>
        </row>
        <row r="7">
          <cell r="B7">
            <v>1105.32</v>
          </cell>
          <cell r="D7" t="str">
            <v>7150</v>
          </cell>
        </row>
        <row r="8">
          <cell r="B8">
            <v>0</v>
          </cell>
          <cell r="D8" t="str">
            <v>7160</v>
          </cell>
        </row>
        <row r="9">
          <cell r="B9">
            <v>742.08</v>
          </cell>
          <cell r="D9" t="str">
            <v>7170</v>
          </cell>
        </row>
        <row r="10">
          <cell r="B10">
            <v>35020.530000000006</v>
          </cell>
          <cell r="D10" t="str">
            <v>7200</v>
          </cell>
        </row>
        <row r="11">
          <cell r="B11">
            <v>391339.05000000005</v>
          </cell>
          <cell r="D11" t="str">
            <v>7260</v>
          </cell>
        </row>
        <row r="12">
          <cell r="B12">
            <v>322302.12000000005</v>
          </cell>
          <cell r="D12" t="str">
            <v>7380</v>
          </cell>
        </row>
        <row r="13">
          <cell r="B13">
            <v>11060.56</v>
          </cell>
          <cell r="D13" t="str">
            <v>7490</v>
          </cell>
        </row>
        <row r="14">
          <cell r="B14">
            <v>5666230.4299999997</v>
          </cell>
          <cell r="D14" t="str">
            <v>8430</v>
          </cell>
        </row>
        <row r="15">
          <cell r="B15">
            <v>77.22</v>
          </cell>
          <cell r="D15" t="str">
            <v>8460</v>
          </cell>
        </row>
        <row r="16">
          <cell r="B16">
            <v>-78730.960000000006</v>
          </cell>
          <cell r="D16" t="str">
            <v>8470</v>
          </cell>
        </row>
        <row r="17">
          <cell r="B17">
            <v>982587.75</v>
          </cell>
          <cell r="D17" t="str">
            <v>8480</v>
          </cell>
        </row>
        <row r="18">
          <cell r="B18">
            <v>0</v>
          </cell>
          <cell r="D18" t="str">
            <v>8510</v>
          </cell>
        </row>
        <row r="19">
          <cell r="B19">
            <v>0</v>
          </cell>
          <cell r="D19" t="str">
            <v>8530</v>
          </cell>
        </row>
        <row r="20">
          <cell r="B20">
            <v>0</v>
          </cell>
        </row>
        <row r="21">
          <cell r="B21">
            <v>7339297.75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Pivot totals"/>
      <sheetName val="Separated Accts"/>
      <sheetName val="Expense Categories"/>
      <sheetName val="Bldg&amp;Equip Only"/>
      <sheetName val="DOH Table"/>
      <sheetName val="Less Leases &amp; Rent"/>
      <sheetName val="Leases &amp; Rent Only"/>
      <sheetName val="Bldg &amp; Equip Only"/>
    </sheetNames>
    <sheetDataSet>
      <sheetData sheetId="0" refreshError="1"/>
      <sheetData sheetId="1">
        <row r="4">
          <cell r="C4">
            <v>4661.09</v>
          </cell>
          <cell r="E4" t="str">
            <v>6010</v>
          </cell>
        </row>
        <row r="5">
          <cell r="C5">
            <v>477215.24</v>
          </cell>
          <cell r="E5" t="str">
            <v>6070</v>
          </cell>
        </row>
        <row r="6">
          <cell r="C6">
            <v>88.08</v>
          </cell>
          <cell r="E6" t="str">
            <v>7010</v>
          </cell>
        </row>
        <row r="7">
          <cell r="C7">
            <v>729938.80999999994</v>
          </cell>
          <cell r="E7" t="str">
            <v>7020</v>
          </cell>
        </row>
        <row r="8">
          <cell r="C8">
            <v>1365.24</v>
          </cell>
          <cell r="E8" t="str">
            <v>7030</v>
          </cell>
        </row>
        <row r="9">
          <cell r="C9">
            <v>1761.52</v>
          </cell>
          <cell r="E9" t="str">
            <v>7040</v>
          </cell>
        </row>
        <row r="10">
          <cell r="C10">
            <v>12781.81</v>
          </cell>
          <cell r="E10" t="str">
            <v>7060</v>
          </cell>
        </row>
        <row r="11">
          <cell r="C11">
            <v>763832.3</v>
          </cell>
          <cell r="E11" t="str">
            <v>7070</v>
          </cell>
        </row>
        <row r="12">
          <cell r="C12">
            <v>187.17</v>
          </cell>
          <cell r="E12" t="str">
            <v>7110</v>
          </cell>
        </row>
        <row r="13">
          <cell r="C13">
            <v>4490049.4800000004</v>
          </cell>
          <cell r="E13" t="str">
            <v>7120</v>
          </cell>
        </row>
        <row r="14">
          <cell r="C14">
            <v>2160602.48</v>
          </cell>
          <cell r="E14" t="str">
            <v>7130</v>
          </cell>
        </row>
        <row r="15">
          <cell r="C15">
            <v>2489474.5</v>
          </cell>
          <cell r="E15" t="str">
            <v>7140</v>
          </cell>
        </row>
        <row r="16">
          <cell r="C16">
            <v>768212.66</v>
          </cell>
          <cell r="E16" t="str">
            <v>7150</v>
          </cell>
        </row>
        <row r="17">
          <cell r="C17">
            <v>1724424.48</v>
          </cell>
          <cell r="E17" t="str">
            <v>7160</v>
          </cell>
        </row>
        <row r="18">
          <cell r="C18">
            <v>1925505.84</v>
          </cell>
          <cell r="E18" t="str">
            <v>7170</v>
          </cell>
        </row>
        <row r="19">
          <cell r="C19">
            <v>24444.35</v>
          </cell>
          <cell r="E19" t="str">
            <v>7180</v>
          </cell>
        </row>
        <row r="20">
          <cell r="C20">
            <v>2396548</v>
          </cell>
          <cell r="E20" t="str">
            <v>7190</v>
          </cell>
        </row>
        <row r="21">
          <cell r="C21">
            <v>1604256.6199999999</v>
          </cell>
          <cell r="E21" t="str">
            <v>7200</v>
          </cell>
        </row>
        <row r="22">
          <cell r="C22">
            <v>759.69</v>
          </cell>
          <cell r="E22" t="str">
            <v>7230</v>
          </cell>
        </row>
        <row r="23">
          <cell r="C23">
            <v>419123.13</v>
          </cell>
          <cell r="E23" t="str">
            <v>7260</v>
          </cell>
        </row>
        <row r="24">
          <cell r="C24">
            <v>505047.19999999995</v>
          </cell>
          <cell r="E24" t="str">
            <v>7380</v>
          </cell>
        </row>
        <row r="25">
          <cell r="C25">
            <v>1752890.4</v>
          </cell>
          <cell r="E25" t="str">
            <v>7490</v>
          </cell>
        </row>
        <row r="26">
          <cell r="C26">
            <v>0</v>
          </cell>
          <cell r="E26" t="str">
            <v>8200</v>
          </cell>
        </row>
        <row r="27">
          <cell r="C27">
            <v>963864.29</v>
          </cell>
          <cell r="E27" t="str">
            <v>8310</v>
          </cell>
        </row>
        <row r="28">
          <cell r="C28">
            <v>2337.91</v>
          </cell>
          <cell r="E28" t="str">
            <v>8320</v>
          </cell>
        </row>
        <row r="29">
          <cell r="C29">
            <v>0</v>
          </cell>
          <cell r="E29" t="str">
            <v>8370</v>
          </cell>
        </row>
        <row r="30">
          <cell r="C30">
            <v>317090.75</v>
          </cell>
          <cell r="E30" t="str">
            <v>8420</v>
          </cell>
        </row>
        <row r="31">
          <cell r="C31">
            <v>736695.24</v>
          </cell>
          <cell r="E31" t="str">
            <v>8430</v>
          </cell>
        </row>
        <row r="32">
          <cell r="C32">
            <v>881573.95</v>
          </cell>
          <cell r="E32" t="str">
            <v>8460</v>
          </cell>
        </row>
        <row r="33">
          <cell r="C33">
            <v>317.52</v>
          </cell>
          <cell r="E33" t="str">
            <v>8470</v>
          </cell>
        </row>
        <row r="34">
          <cell r="C34">
            <v>1076017.48</v>
          </cell>
          <cell r="E34" t="str">
            <v>8480</v>
          </cell>
        </row>
        <row r="35">
          <cell r="C35">
            <v>8124802.0100000007</v>
          </cell>
          <cell r="E35" t="str">
            <v>8490</v>
          </cell>
        </row>
        <row r="36">
          <cell r="C36">
            <v>442654.17999999993</v>
          </cell>
          <cell r="E36" t="str">
            <v>8510</v>
          </cell>
        </row>
        <row r="37">
          <cell r="C37">
            <v>1906926.24</v>
          </cell>
          <cell r="E37" t="str">
            <v>8530</v>
          </cell>
        </row>
        <row r="38">
          <cell r="C38">
            <v>2700</v>
          </cell>
          <cell r="E38" t="str">
            <v>8560</v>
          </cell>
        </row>
        <row r="39">
          <cell r="C39">
            <v>819695.97</v>
          </cell>
          <cell r="E39" t="str">
            <v>8590</v>
          </cell>
        </row>
        <row r="40">
          <cell r="C40">
            <v>3789031.97</v>
          </cell>
          <cell r="E40" t="str">
            <v>8610</v>
          </cell>
        </row>
        <row r="41">
          <cell r="C41">
            <v>13450.24</v>
          </cell>
          <cell r="E41" t="str">
            <v>8620</v>
          </cell>
        </row>
        <row r="42">
          <cell r="C42">
            <v>208957.06</v>
          </cell>
          <cell r="E42" t="str">
            <v>8630</v>
          </cell>
        </row>
        <row r="43">
          <cell r="C43">
            <v>646145.55000000005</v>
          </cell>
          <cell r="E43" t="str">
            <v>8650</v>
          </cell>
        </row>
        <row r="44">
          <cell r="C44">
            <v>460.76</v>
          </cell>
          <cell r="E44" t="str">
            <v>8660</v>
          </cell>
        </row>
        <row r="45">
          <cell r="C45">
            <v>327155.62</v>
          </cell>
          <cell r="E45" t="str">
            <v>8690</v>
          </cell>
        </row>
        <row r="46">
          <cell r="C46">
            <v>74945.81</v>
          </cell>
          <cell r="E46" t="str">
            <v>8700</v>
          </cell>
        </row>
        <row r="47">
          <cell r="C47">
            <v>0</v>
          </cell>
          <cell r="E47" t="str">
            <v>8720</v>
          </cell>
        </row>
        <row r="48">
          <cell r="C48">
            <v>0</v>
          </cell>
          <cell r="E48" t="str">
            <v>8740</v>
          </cell>
        </row>
        <row r="49">
          <cell r="C49">
            <v>25001.98</v>
          </cell>
          <cell r="E49" t="str">
            <v>8770</v>
          </cell>
        </row>
        <row r="50">
          <cell r="C50">
            <v>392645.69</v>
          </cell>
          <cell r="E50" t="str">
            <v>8790</v>
          </cell>
        </row>
        <row r="52">
          <cell r="C52">
            <v>-431.93</v>
          </cell>
          <cell r="E52" t="str">
            <v>6010</v>
          </cell>
        </row>
        <row r="53">
          <cell r="C53">
            <v>167537.20000000001</v>
          </cell>
          <cell r="E53" t="str">
            <v>6070</v>
          </cell>
        </row>
        <row r="54">
          <cell r="C54">
            <v>65128.06</v>
          </cell>
          <cell r="E54" t="str">
            <v>7020</v>
          </cell>
        </row>
        <row r="55">
          <cell r="C55">
            <v>20768.23</v>
          </cell>
          <cell r="E55" t="str">
            <v>7070</v>
          </cell>
        </row>
        <row r="56">
          <cell r="C56">
            <v>0</v>
          </cell>
          <cell r="E56" t="str">
            <v>7110</v>
          </cell>
        </row>
        <row r="57">
          <cell r="C57">
            <v>440199.4</v>
          </cell>
          <cell r="E57" t="str">
            <v>7140</v>
          </cell>
        </row>
        <row r="58">
          <cell r="C58">
            <v>51011.159999999953</v>
          </cell>
          <cell r="E58" t="str">
            <v>7170</v>
          </cell>
        </row>
        <row r="59">
          <cell r="C59">
            <v>35541.979999999996</v>
          </cell>
          <cell r="E59" t="str">
            <v>7180</v>
          </cell>
        </row>
        <row r="60">
          <cell r="C60">
            <v>156645.65</v>
          </cell>
          <cell r="E60" t="str">
            <v>7200</v>
          </cell>
        </row>
        <row r="61">
          <cell r="C61">
            <v>1212412.27</v>
          </cell>
          <cell r="E61" t="str">
            <v>7260</v>
          </cell>
        </row>
        <row r="62">
          <cell r="C62">
            <v>1614156.4700000002</v>
          </cell>
          <cell r="E62" t="str">
            <v>7380</v>
          </cell>
        </row>
        <row r="63">
          <cell r="C63">
            <v>140447.08999999997</v>
          </cell>
          <cell r="E63" t="str">
            <v>7490</v>
          </cell>
        </row>
        <row r="64">
          <cell r="C64">
            <v>31371.48</v>
          </cell>
          <cell r="E64" t="str">
            <v>8320</v>
          </cell>
        </row>
        <row r="65">
          <cell r="C65">
            <v>2840.02</v>
          </cell>
          <cell r="E65" t="str">
            <v>8420</v>
          </cell>
        </row>
        <row r="66">
          <cell r="C66">
            <v>219319.16999999998</v>
          </cell>
          <cell r="E66" t="str">
            <v>8430</v>
          </cell>
        </row>
        <row r="67">
          <cell r="C67">
            <v>10836.26</v>
          </cell>
          <cell r="E67" t="str">
            <v>8480</v>
          </cell>
        </row>
        <row r="68">
          <cell r="C68">
            <v>0</v>
          </cell>
          <cell r="E68" t="str">
            <v>8490</v>
          </cell>
        </row>
        <row r="69">
          <cell r="C69">
            <v>1397.63</v>
          </cell>
          <cell r="E69" t="str">
            <v>8510</v>
          </cell>
        </row>
        <row r="70">
          <cell r="C70">
            <v>17416.669999999998</v>
          </cell>
          <cell r="E70" t="str">
            <v>8530</v>
          </cell>
        </row>
        <row r="71">
          <cell r="C71">
            <v>10610.89</v>
          </cell>
          <cell r="E71" t="str">
            <v>8620</v>
          </cell>
        </row>
        <row r="72">
          <cell r="C72">
            <v>3201.04</v>
          </cell>
          <cell r="E72" t="str">
            <v>8700</v>
          </cell>
        </row>
        <row r="73">
          <cell r="C73">
            <v>231.90999999999985</v>
          </cell>
          <cell r="E73" t="str">
            <v>8720</v>
          </cell>
        </row>
        <row r="74">
          <cell r="C74">
            <v>176363.02</v>
          </cell>
          <cell r="E74" t="str">
            <v>8770</v>
          </cell>
        </row>
        <row r="75">
          <cell r="C75">
            <v>11046.36</v>
          </cell>
          <cell r="E75" t="str">
            <v>8790</v>
          </cell>
        </row>
        <row r="76">
          <cell r="C76">
            <v>0</v>
          </cell>
          <cell r="E76" t="str">
            <v>8830</v>
          </cell>
        </row>
        <row r="78">
          <cell r="C78">
            <v>10620.14</v>
          </cell>
          <cell r="E78" t="str">
            <v>7170</v>
          </cell>
        </row>
        <row r="79">
          <cell r="C79">
            <v>0</v>
          </cell>
          <cell r="E79" t="str">
            <v>7490</v>
          </cell>
        </row>
        <row r="80">
          <cell r="C80">
            <v>5050</v>
          </cell>
          <cell r="E80" t="str">
            <v>8420</v>
          </cell>
        </row>
        <row r="81">
          <cell r="C81">
            <v>24990.880000000001</v>
          </cell>
          <cell r="E81" t="str">
            <v>8430</v>
          </cell>
        </row>
        <row r="82">
          <cell r="C82">
            <v>15247940.109999996</v>
          </cell>
          <cell r="E82" t="str">
            <v>8480</v>
          </cell>
        </row>
        <row r="83">
          <cell r="C83">
            <v>6745.2</v>
          </cell>
          <cell r="E83" t="str">
            <v>8650</v>
          </cell>
        </row>
        <row r="84">
          <cell r="C84">
            <v>6932.07</v>
          </cell>
          <cell r="E84" t="str">
            <v>8790</v>
          </cell>
        </row>
        <row r="86">
          <cell r="C86">
            <v>75509.23000000001</v>
          </cell>
          <cell r="E86" t="str">
            <v>6010</v>
          </cell>
        </row>
        <row r="87">
          <cell r="C87">
            <v>563199.99</v>
          </cell>
          <cell r="E87" t="str">
            <v>6070</v>
          </cell>
        </row>
        <row r="88">
          <cell r="C88">
            <v>133835.4</v>
          </cell>
          <cell r="E88" t="str">
            <v>7010</v>
          </cell>
        </row>
        <row r="89">
          <cell r="C89">
            <v>213835.61</v>
          </cell>
          <cell r="E89" t="str">
            <v>7020</v>
          </cell>
        </row>
        <row r="90">
          <cell r="C90">
            <v>11329.49</v>
          </cell>
          <cell r="E90" t="str">
            <v>7030</v>
          </cell>
        </row>
        <row r="91">
          <cell r="C91">
            <v>17530.52</v>
          </cell>
          <cell r="E91" t="str">
            <v>7060</v>
          </cell>
        </row>
        <row r="92">
          <cell r="C92">
            <v>3779.06</v>
          </cell>
          <cell r="E92" t="str">
            <v>7070</v>
          </cell>
        </row>
        <row r="93">
          <cell r="C93">
            <v>25768.14</v>
          </cell>
          <cell r="E93" t="str">
            <v>7110</v>
          </cell>
        </row>
        <row r="94">
          <cell r="C94">
            <v>18006.060000000001</v>
          </cell>
          <cell r="E94" t="str">
            <v>7120</v>
          </cell>
        </row>
        <row r="95">
          <cell r="C95">
            <v>56818.590000000004</v>
          </cell>
          <cell r="E95" t="str">
            <v>7140</v>
          </cell>
        </row>
        <row r="96">
          <cell r="C96">
            <v>17270.87</v>
          </cell>
          <cell r="E96" t="str">
            <v>7150</v>
          </cell>
        </row>
        <row r="97">
          <cell r="C97">
            <v>34652.71</v>
          </cell>
          <cell r="E97" t="str">
            <v>7200</v>
          </cell>
        </row>
        <row r="98">
          <cell r="C98">
            <v>325343.96000000002</v>
          </cell>
          <cell r="E98" t="str">
            <v>7230</v>
          </cell>
        </row>
        <row r="99">
          <cell r="C99">
            <v>64838.22</v>
          </cell>
          <cell r="E99" t="str">
            <v>7260</v>
          </cell>
        </row>
        <row r="100">
          <cell r="C100">
            <v>43177.750000000007</v>
          </cell>
          <cell r="E100" t="str">
            <v>7380</v>
          </cell>
        </row>
        <row r="101">
          <cell r="C101">
            <v>18959.849999999999</v>
          </cell>
          <cell r="E101" t="str">
            <v>7490</v>
          </cell>
        </row>
        <row r="102">
          <cell r="C102">
            <v>2585.39</v>
          </cell>
          <cell r="E102" t="str">
            <v>8320</v>
          </cell>
        </row>
        <row r="103">
          <cell r="C103">
            <v>121733.98</v>
          </cell>
          <cell r="E103" t="str">
            <v>8350</v>
          </cell>
        </row>
        <row r="104">
          <cell r="C104">
            <v>4987.25</v>
          </cell>
          <cell r="E104" t="str">
            <v>8420</v>
          </cell>
        </row>
        <row r="105">
          <cell r="C105">
            <v>20.61</v>
          </cell>
          <cell r="E105" t="str">
            <v>8460</v>
          </cell>
        </row>
        <row r="107">
          <cell r="C107">
            <v>3469372.58</v>
          </cell>
          <cell r="E107" t="str">
            <v>7070</v>
          </cell>
        </row>
        <row r="108">
          <cell r="C108">
            <v>139327.70000000001</v>
          </cell>
          <cell r="E108" t="str">
            <v>7260</v>
          </cell>
        </row>
        <row r="109">
          <cell r="C109">
            <v>52734.720000000001</v>
          </cell>
          <cell r="E109" t="str">
            <v>7380</v>
          </cell>
        </row>
        <row r="110">
          <cell r="C110">
            <v>32192.799999999999</v>
          </cell>
          <cell r="E110" t="str">
            <v>8620</v>
          </cell>
        </row>
        <row r="111">
          <cell r="E111" t="str">
            <v>8790</v>
          </cell>
        </row>
        <row r="113">
          <cell r="C113">
            <v>0</v>
          </cell>
          <cell r="E113" t="str">
            <v>6070</v>
          </cell>
        </row>
        <row r="114">
          <cell r="C114">
            <v>63402.62</v>
          </cell>
          <cell r="E114" t="str">
            <v>7020</v>
          </cell>
        </row>
        <row r="115">
          <cell r="C115">
            <v>6572.27</v>
          </cell>
          <cell r="E115" t="str">
            <v>7040</v>
          </cell>
        </row>
        <row r="116">
          <cell r="C116">
            <v>75107.72</v>
          </cell>
          <cell r="E116" t="str">
            <v>7070</v>
          </cell>
        </row>
        <row r="117">
          <cell r="C117">
            <v>938.63</v>
          </cell>
          <cell r="E117" t="str">
            <v>7120</v>
          </cell>
        </row>
        <row r="118">
          <cell r="C118">
            <v>269149.78999999998</v>
          </cell>
          <cell r="E118" t="str">
            <v>7130</v>
          </cell>
        </row>
        <row r="119">
          <cell r="C119">
            <v>2549.9</v>
          </cell>
          <cell r="E119" t="str">
            <v>7140</v>
          </cell>
        </row>
        <row r="120">
          <cell r="C120">
            <v>199442.96000000002</v>
          </cell>
          <cell r="E120" t="str">
            <v>7170</v>
          </cell>
        </row>
        <row r="121">
          <cell r="C121">
            <v>2518.16</v>
          </cell>
          <cell r="E121" t="str">
            <v>7190</v>
          </cell>
        </row>
        <row r="122">
          <cell r="C122">
            <v>0</v>
          </cell>
          <cell r="E122" t="str">
            <v>7260</v>
          </cell>
        </row>
        <row r="123">
          <cell r="C123">
            <v>706.58</v>
          </cell>
          <cell r="E123" t="str">
            <v>7380</v>
          </cell>
        </row>
        <row r="124">
          <cell r="C124">
            <v>0</v>
          </cell>
          <cell r="E124" t="str">
            <v>8320</v>
          </cell>
        </row>
        <row r="125">
          <cell r="C125">
            <v>3340330.15</v>
          </cell>
          <cell r="E125" t="str">
            <v>8430</v>
          </cell>
        </row>
        <row r="126">
          <cell r="C126">
            <v>6687.34</v>
          </cell>
          <cell r="E126" t="str">
            <v>8460</v>
          </cell>
        </row>
        <row r="127">
          <cell r="C127">
            <v>150.91</v>
          </cell>
          <cell r="E127" t="str">
            <v>8470</v>
          </cell>
        </row>
        <row r="128">
          <cell r="C128">
            <v>5728602.6900000004</v>
          </cell>
          <cell r="E128" t="str">
            <v>8490</v>
          </cell>
        </row>
        <row r="129">
          <cell r="C129">
            <v>864</v>
          </cell>
          <cell r="E129" t="str">
            <v>8790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Pivot for reporting"/>
      <sheetName val="details"/>
      <sheetName val="Sheet2"/>
      <sheetName val="Sheet1"/>
      <sheetName val="Expense Categories"/>
      <sheetName val="DOH Table"/>
      <sheetName val="Licenses &amp; Taxes Only"/>
      <sheetName val="Less Licenses &amp; Taxes"/>
      <sheetName val="For Lookup"/>
    </sheetNames>
    <sheetDataSet>
      <sheetData sheetId="0" refreshError="1"/>
      <sheetData sheetId="1">
        <row r="31">
          <cell r="C31">
            <v>960.6</v>
          </cell>
          <cell r="E31" t="str">
            <v>7110</v>
          </cell>
        </row>
        <row r="32">
          <cell r="C32">
            <v>250</v>
          </cell>
          <cell r="E32" t="str">
            <v>7200</v>
          </cell>
        </row>
        <row r="33">
          <cell r="C33">
            <v>23711.26</v>
          </cell>
          <cell r="E33" t="str">
            <v>7260</v>
          </cell>
        </row>
        <row r="34">
          <cell r="C34">
            <v>652</v>
          </cell>
          <cell r="E34" t="str">
            <v>7380</v>
          </cell>
        </row>
        <row r="35">
          <cell r="C35">
            <v>195</v>
          </cell>
          <cell r="E35" t="str">
            <v>8320</v>
          </cell>
        </row>
        <row r="36">
          <cell r="C36">
            <v>44100</v>
          </cell>
          <cell r="E36" t="str">
            <v>8480</v>
          </cell>
        </row>
        <row r="37">
          <cell r="C37">
            <v>226449.99</v>
          </cell>
          <cell r="E37" t="str">
            <v>8610</v>
          </cell>
        </row>
        <row r="38">
          <cell r="C38">
            <v>660.6</v>
          </cell>
          <cell r="E38" t="str">
            <v>8620</v>
          </cell>
        </row>
        <row r="39">
          <cell r="C39">
            <v>418956.52</v>
          </cell>
          <cell r="E39" t="str">
            <v>8650</v>
          </cell>
        </row>
        <row r="40">
          <cell r="C40">
            <v>13045</v>
          </cell>
          <cell r="E40" t="str">
            <v>8690</v>
          </cell>
        </row>
        <row r="41">
          <cell r="C41">
            <v>331899.38</v>
          </cell>
          <cell r="E41" t="str">
            <v>8700</v>
          </cell>
        </row>
        <row r="43">
          <cell r="C43">
            <v>28285.550000000003</v>
          </cell>
          <cell r="E43" t="str">
            <v>6010</v>
          </cell>
        </row>
        <row r="44">
          <cell r="C44">
            <v>41110.71</v>
          </cell>
          <cell r="E44" t="str">
            <v>6070</v>
          </cell>
        </row>
        <row r="45">
          <cell r="C45">
            <v>26400.190000000002</v>
          </cell>
          <cell r="E45" t="str">
            <v>7010</v>
          </cell>
        </row>
        <row r="46">
          <cell r="C46">
            <v>63898.34</v>
          </cell>
          <cell r="E46" t="str">
            <v>7020</v>
          </cell>
        </row>
        <row r="47">
          <cell r="C47">
            <v>14735.470000000001</v>
          </cell>
          <cell r="E47" t="str">
            <v>7030</v>
          </cell>
        </row>
        <row r="48">
          <cell r="C48">
            <v>6326.8899999999994</v>
          </cell>
          <cell r="E48" t="str">
            <v>7040</v>
          </cell>
        </row>
        <row r="49">
          <cell r="C49">
            <v>5771.05</v>
          </cell>
          <cell r="E49" t="str">
            <v>7060</v>
          </cell>
        </row>
        <row r="50">
          <cell r="C50">
            <v>1847.23</v>
          </cell>
          <cell r="E50" t="str">
            <v>7070</v>
          </cell>
        </row>
        <row r="51">
          <cell r="C51">
            <v>1439</v>
          </cell>
          <cell r="E51" t="str">
            <v>7110</v>
          </cell>
        </row>
        <row r="52">
          <cell r="C52">
            <v>390.99</v>
          </cell>
          <cell r="E52" t="str">
            <v>7120</v>
          </cell>
        </row>
        <row r="53">
          <cell r="C53">
            <v>1652.5700000000002</v>
          </cell>
          <cell r="E53" t="str">
            <v>7130</v>
          </cell>
        </row>
        <row r="54">
          <cell r="C54">
            <v>12735.41</v>
          </cell>
          <cell r="E54" t="str">
            <v>7140</v>
          </cell>
        </row>
        <row r="55">
          <cell r="C55">
            <v>419</v>
          </cell>
          <cell r="E55" t="str">
            <v>7150</v>
          </cell>
        </row>
        <row r="56">
          <cell r="C56">
            <v>1128.44</v>
          </cell>
          <cell r="E56" t="str">
            <v>7160</v>
          </cell>
        </row>
        <row r="57">
          <cell r="C57">
            <v>64192.840000000004</v>
          </cell>
          <cell r="E57" t="str">
            <v>7170</v>
          </cell>
        </row>
        <row r="58">
          <cell r="C58">
            <v>23559.42</v>
          </cell>
          <cell r="E58" t="str">
            <v>7180</v>
          </cell>
        </row>
        <row r="59">
          <cell r="C59">
            <v>39275.879999999997</v>
          </cell>
          <cell r="E59" t="str">
            <v>7200</v>
          </cell>
        </row>
        <row r="60">
          <cell r="C60">
            <v>51924.24</v>
          </cell>
          <cell r="E60" t="str">
            <v>7230</v>
          </cell>
        </row>
        <row r="61">
          <cell r="C61">
            <v>350825.61000000004</v>
          </cell>
          <cell r="E61" t="str">
            <v>7260</v>
          </cell>
        </row>
        <row r="62">
          <cell r="C62">
            <v>1901</v>
          </cell>
          <cell r="E62" t="str">
            <v>7320</v>
          </cell>
        </row>
        <row r="63">
          <cell r="C63">
            <v>293515.14999999997</v>
          </cell>
          <cell r="E63" t="str">
            <v>7380</v>
          </cell>
        </row>
        <row r="64">
          <cell r="C64">
            <v>109281.72</v>
          </cell>
          <cell r="E64" t="str">
            <v>7490</v>
          </cell>
        </row>
        <row r="65">
          <cell r="C65">
            <v>180</v>
          </cell>
          <cell r="E65" t="str">
            <v>8200</v>
          </cell>
        </row>
        <row r="66">
          <cell r="C66">
            <v>9224.0300000000007</v>
          </cell>
          <cell r="E66" t="str">
            <v>8320</v>
          </cell>
        </row>
        <row r="67">
          <cell r="C67">
            <v>191</v>
          </cell>
          <cell r="E67" t="str">
            <v>8370</v>
          </cell>
        </row>
        <row r="68">
          <cell r="C68">
            <v>330029.21999999997</v>
          </cell>
          <cell r="E68" t="str">
            <v>8420</v>
          </cell>
        </row>
        <row r="69">
          <cell r="C69">
            <v>83718.63</v>
          </cell>
          <cell r="E69" t="str">
            <v>8430</v>
          </cell>
        </row>
        <row r="70">
          <cell r="C70">
            <v>1334.63</v>
          </cell>
          <cell r="E70" t="str">
            <v>8460</v>
          </cell>
        </row>
        <row r="71">
          <cell r="C71">
            <v>76556.890000000014</v>
          </cell>
          <cell r="E71" t="str">
            <v>8480</v>
          </cell>
        </row>
        <row r="72">
          <cell r="C72">
            <v>4230.3799999999992</v>
          </cell>
          <cell r="E72" t="str">
            <v>8490</v>
          </cell>
        </row>
        <row r="73">
          <cell r="C73">
            <v>4086.84</v>
          </cell>
          <cell r="E73" t="str">
            <v>8510</v>
          </cell>
        </row>
        <row r="74">
          <cell r="C74">
            <v>3265.79</v>
          </cell>
          <cell r="E74" t="str">
            <v>8530</v>
          </cell>
        </row>
        <row r="75">
          <cell r="C75">
            <v>432.14</v>
          </cell>
          <cell r="E75" t="str">
            <v>8560</v>
          </cell>
        </row>
        <row r="76">
          <cell r="C76">
            <v>24497.339999999997</v>
          </cell>
          <cell r="E76" t="str">
            <v>8590</v>
          </cell>
        </row>
        <row r="77">
          <cell r="C77">
            <v>624349.99999999988</v>
          </cell>
          <cell r="E77" t="str">
            <v>8610</v>
          </cell>
        </row>
        <row r="78">
          <cell r="C78">
            <v>2064.81</v>
          </cell>
          <cell r="E78" t="str">
            <v>8620</v>
          </cell>
        </row>
        <row r="79">
          <cell r="C79">
            <v>16671.620000000003</v>
          </cell>
          <cell r="E79" t="str">
            <v>8630</v>
          </cell>
        </row>
        <row r="80">
          <cell r="C80">
            <v>-1635</v>
          </cell>
          <cell r="E80" t="str">
            <v>8650</v>
          </cell>
        </row>
        <row r="81">
          <cell r="C81">
            <v>600</v>
          </cell>
          <cell r="E81" t="str">
            <v>8660</v>
          </cell>
        </row>
        <row r="82">
          <cell r="C82">
            <v>6044.04</v>
          </cell>
          <cell r="E82" t="str">
            <v>8690</v>
          </cell>
        </row>
        <row r="83">
          <cell r="C83">
            <v>93705.31</v>
          </cell>
          <cell r="E83" t="str">
            <v>8700</v>
          </cell>
        </row>
        <row r="84">
          <cell r="C84">
            <v>89562.569999999992</v>
          </cell>
          <cell r="E84" t="str">
            <v>8720</v>
          </cell>
        </row>
        <row r="85">
          <cell r="C85">
            <v>14216.79</v>
          </cell>
          <cell r="E85" t="str">
            <v>8730</v>
          </cell>
        </row>
        <row r="86">
          <cell r="C86">
            <v>26939.019999999997</v>
          </cell>
          <cell r="E86" t="str">
            <v>8740</v>
          </cell>
        </row>
        <row r="87">
          <cell r="C87">
            <v>27091.230000000003</v>
          </cell>
          <cell r="E87" t="str">
            <v>8770</v>
          </cell>
        </row>
        <row r="88">
          <cell r="C88">
            <v>1569.5</v>
          </cell>
          <cell r="E88" t="str">
            <v>8790</v>
          </cell>
        </row>
        <row r="90">
          <cell r="C90">
            <v>228726.73000000004</v>
          </cell>
          <cell r="E90" t="str">
            <v>6010</v>
          </cell>
        </row>
        <row r="91">
          <cell r="C91">
            <v>644961.71999999986</v>
          </cell>
          <cell r="E91" t="str">
            <v>6070</v>
          </cell>
        </row>
        <row r="92">
          <cell r="C92">
            <v>50018.65</v>
          </cell>
          <cell r="E92" t="str">
            <v>7010</v>
          </cell>
        </row>
        <row r="93">
          <cell r="C93">
            <v>212061.28</v>
          </cell>
          <cell r="E93" t="str">
            <v>7020</v>
          </cell>
        </row>
        <row r="94">
          <cell r="C94">
            <v>31383.149999999998</v>
          </cell>
          <cell r="E94" t="str">
            <v>7030</v>
          </cell>
        </row>
        <row r="95">
          <cell r="C95">
            <v>16785.03</v>
          </cell>
          <cell r="E95" t="str">
            <v>7040</v>
          </cell>
        </row>
        <row r="96">
          <cell r="C96">
            <v>59.55</v>
          </cell>
          <cell r="E96" t="str">
            <v>7050</v>
          </cell>
        </row>
        <row r="97">
          <cell r="C97">
            <v>28171.139999999996</v>
          </cell>
          <cell r="E97" t="str">
            <v>7060</v>
          </cell>
        </row>
        <row r="98">
          <cell r="C98">
            <v>59456.57</v>
          </cell>
          <cell r="E98" t="str">
            <v>7070</v>
          </cell>
        </row>
        <row r="99">
          <cell r="C99">
            <v>11227.17</v>
          </cell>
          <cell r="E99" t="str">
            <v>7110</v>
          </cell>
        </row>
        <row r="100">
          <cell r="C100">
            <v>87944.57</v>
          </cell>
          <cell r="E100" t="str">
            <v>7120</v>
          </cell>
        </row>
        <row r="101">
          <cell r="C101">
            <v>71028.59</v>
          </cell>
          <cell r="E101" t="str">
            <v>7130</v>
          </cell>
        </row>
        <row r="102">
          <cell r="C102">
            <v>89826.51</v>
          </cell>
          <cell r="E102" t="str">
            <v>7140</v>
          </cell>
        </row>
        <row r="103">
          <cell r="C103">
            <v>4323.49</v>
          </cell>
          <cell r="E103" t="str">
            <v>7150</v>
          </cell>
        </row>
        <row r="104">
          <cell r="C104">
            <v>13478.550000000001</v>
          </cell>
          <cell r="E104" t="str">
            <v>7160</v>
          </cell>
        </row>
        <row r="105">
          <cell r="C105">
            <v>213630.87999999998</v>
          </cell>
          <cell r="E105" t="str">
            <v>7170</v>
          </cell>
        </row>
        <row r="106">
          <cell r="C106">
            <v>67412.160000000003</v>
          </cell>
          <cell r="E106" t="str">
            <v>7180</v>
          </cell>
        </row>
        <row r="107">
          <cell r="C107">
            <v>32934.68</v>
          </cell>
          <cell r="E107" t="str">
            <v>7200</v>
          </cell>
        </row>
        <row r="108">
          <cell r="C108">
            <v>173927.4</v>
          </cell>
          <cell r="E108" t="str">
            <v>7230</v>
          </cell>
        </row>
        <row r="109">
          <cell r="C109">
            <v>234697.12000000002</v>
          </cell>
          <cell r="E109" t="str">
            <v>7260</v>
          </cell>
        </row>
        <row r="110">
          <cell r="C110">
            <v>2576.77</v>
          </cell>
          <cell r="E110" t="str">
            <v>7320</v>
          </cell>
        </row>
        <row r="111">
          <cell r="C111">
            <v>180433.97</v>
          </cell>
          <cell r="E111" t="str">
            <v>7380</v>
          </cell>
        </row>
        <row r="112">
          <cell r="C112">
            <v>316379.91000000003</v>
          </cell>
          <cell r="E112" t="str">
            <v>7490</v>
          </cell>
        </row>
        <row r="113">
          <cell r="C113">
            <v>389.29999999999995</v>
          </cell>
          <cell r="E113" t="str">
            <v>8200</v>
          </cell>
        </row>
        <row r="114">
          <cell r="C114">
            <v>269096.21999999997</v>
          </cell>
          <cell r="E114" t="str">
            <v>8310</v>
          </cell>
        </row>
        <row r="115">
          <cell r="C115">
            <v>3324038.2199999997</v>
          </cell>
          <cell r="E115" t="str">
            <v>8320</v>
          </cell>
        </row>
        <row r="116">
          <cell r="C116">
            <v>59985.14</v>
          </cell>
          <cell r="E116" t="str">
            <v>8350</v>
          </cell>
        </row>
        <row r="117">
          <cell r="C117">
            <v>1553.11</v>
          </cell>
          <cell r="E117" t="str">
            <v>8370</v>
          </cell>
        </row>
        <row r="118">
          <cell r="C118">
            <v>826.87</v>
          </cell>
          <cell r="E118" t="str">
            <v>8420</v>
          </cell>
        </row>
        <row r="119">
          <cell r="C119">
            <v>2618044.65</v>
          </cell>
          <cell r="E119" t="str">
            <v>8430</v>
          </cell>
        </row>
        <row r="120">
          <cell r="C120">
            <v>544902.42000000004</v>
          </cell>
          <cell r="E120" t="str">
            <v>8460</v>
          </cell>
        </row>
        <row r="121">
          <cell r="C121">
            <v>1256.9100000000001</v>
          </cell>
          <cell r="E121" t="str">
            <v>8470</v>
          </cell>
        </row>
        <row r="122">
          <cell r="C122">
            <v>1808044.5999999999</v>
          </cell>
          <cell r="E122" t="str">
            <v>8480</v>
          </cell>
        </row>
        <row r="123">
          <cell r="C123">
            <v>97588.2</v>
          </cell>
          <cell r="E123" t="str">
            <v>8490</v>
          </cell>
        </row>
        <row r="124">
          <cell r="C124">
            <v>946996.41</v>
          </cell>
          <cell r="E124" t="str">
            <v>8510</v>
          </cell>
        </row>
        <row r="125">
          <cell r="C125">
            <v>373559.54</v>
          </cell>
          <cell r="E125" t="str">
            <v>8530</v>
          </cell>
        </row>
        <row r="126">
          <cell r="C126">
            <v>111185.15</v>
          </cell>
          <cell r="E126" t="str">
            <v>8560</v>
          </cell>
        </row>
        <row r="127">
          <cell r="C127">
            <v>3820.64</v>
          </cell>
          <cell r="E127" t="str">
            <v>8590</v>
          </cell>
        </row>
        <row r="128">
          <cell r="C128">
            <v>77477.679999999993</v>
          </cell>
          <cell r="E128" t="str">
            <v>8610</v>
          </cell>
        </row>
        <row r="129">
          <cell r="C129">
            <v>1513.92</v>
          </cell>
          <cell r="E129" t="str">
            <v>8620</v>
          </cell>
        </row>
        <row r="130">
          <cell r="C130">
            <v>400036.53</v>
          </cell>
          <cell r="E130" t="str">
            <v>8630</v>
          </cell>
        </row>
        <row r="131">
          <cell r="C131">
            <v>49423.43</v>
          </cell>
          <cell r="E131" t="str">
            <v>8650</v>
          </cell>
        </row>
        <row r="132">
          <cell r="C132">
            <v>18063.5</v>
          </cell>
          <cell r="E132" t="str">
            <v>8660</v>
          </cell>
        </row>
        <row r="133">
          <cell r="C133">
            <v>4900.05</v>
          </cell>
          <cell r="E133" t="str">
            <v>8690</v>
          </cell>
        </row>
        <row r="134">
          <cell r="C134">
            <v>12362.220000000001</v>
          </cell>
          <cell r="E134" t="str">
            <v>8700</v>
          </cell>
        </row>
        <row r="135">
          <cell r="C135">
            <v>14030.24</v>
          </cell>
          <cell r="E135" t="str">
            <v>8720</v>
          </cell>
        </row>
        <row r="136">
          <cell r="C136">
            <v>7413.4800000000005</v>
          </cell>
          <cell r="E136" t="str">
            <v>8730</v>
          </cell>
        </row>
        <row r="137">
          <cell r="C137">
            <v>11991.520000000002</v>
          </cell>
          <cell r="E137" t="str">
            <v>8740</v>
          </cell>
        </row>
        <row r="138">
          <cell r="C138">
            <v>54360.69999999999</v>
          </cell>
          <cell r="E138" t="str">
            <v>8770</v>
          </cell>
        </row>
        <row r="139">
          <cell r="C139">
            <v>728947.75</v>
          </cell>
          <cell r="E139" t="str">
            <v>8790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Dessa_Williams@valleyme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E0E5E-CB01-4542-9AD3-03F981D9B9C4}">
  <sheetPr syncVertical="1" syncRef="A291" transitionEvaluation="1" transitionEntry="1" codeName="Sheet1">
    <tabColor rgb="FF92D050"/>
    <pageSetUpPr autoPageBreaks="0" fitToPage="1"/>
  </sheetPr>
  <dimension ref="A1:CF716"/>
  <sheetViews>
    <sheetView tabSelected="1" topLeftCell="A291" zoomScale="80" zoomScaleNormal="80" workbookViewId="0">
      <selection activeCell="K34" sqref="K3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19" t="s">
        <v>1406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318" t="s">
        <v>1405</v>
      </c>
    </row>
    <row r="8" spans="1:5" x14ac:dyDescent="0.25">
      <c r="C8" s="13"/>
    </row>
    <row r="9" spans="1:5" x14ac:dyDescent="0.25">
      <c r="A9" s="56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59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4" x14ac:dyDescent="0.25">
      <c r="A33" s="14" t="s">
        <v>26</v>
      </c>
      <c r="B33" s="58"/>
      <c r="C33" s="58"/>
      <c r="D33" s="58"/>
    </row>
    <row r="34" spans="1:84" ht="16.5" x14ac:dyDescent="0.25">
      <c r="A34" s="14" t="s">
        <v>27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21" t="s">
        <v>28</v>
      </c>
      <c r="B36" s="322"/>
      <c r="C36" s="323"/>
      <c r="D36" s="322"/>
      <c r="E36" s="322"/>
      <c r="F36" s="322"/>
      <c r="G36" s="322"/>
    </row>
    <row r="37" spans="1:84" x14ac:dyDescent="0.25">
      <c r="A37" s="324" t="s">
        <v>29</v>
      </c>
      <c r="B37" s="325"/>
      <c r="C37" s="323"/>
      <c r="D37" s="322"/>
      <c r="E37" s="322"/>
      <c r="F37" s="322"/>
      <c r="G37" s="322"/>
    </row>
    <row r="38" spans="1:84" x14ac:dyDescent="0.25">
      <c r="A38" s="326" t="s">
        <v>30</v>
      </c>
      <c r="B38" s="325"/>
      <c r="C38" s="323"/>
      <c r="D38" s="322"/>
      <c r="E38" s="322"/>
      <c r="F38" s="322"/>
      <c r="G38" s="322"/>
    </row>
    <row r="39" spans="1:84" x14ac:dyDescent="0.25">
      <c r="A39" s="327" t="s">
        <v>31</v>
      </c>
      <c r="B39" s="322"/>
      <c r="C39" s="323"/>
      <c r="D39" s="322"/>
      <c r="E39" s="322"/>
      <c r="F39" s="322"/>
      <c r="G39" s="322"/>
    </row>
    <row r="40" spans="1:84" x14ac:dyDescent="0.25">
      <c r="A40" s="326" t="s">
        <v>32</v>
      </c>
      <c r="B40" s="322"/>
      <c r="C40" s="323"/>
      <c r="D40" s="322"/>
      <c r="E40" s="322"/>
      <c r="F40" s="322"/>
      <c r="G40" s="322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3">
        <v>0</v>
      </c>
      <c r="C47" s="234">
        <f>_xlfn.IFNA(INDEX('[1]For Lookup'!$B:$B,MATCH(C44,'[1]For Lookup'!$D:$D,0)),0)</f>
        <v>1824362.3600000003</v>
      </c>
      <c r="D47" s="234">
        <f>_xlfn.IFNA(INDEX('[1]For Lookup'!$B:$B,MATCH(D44,'[1]For Lookup'!$D:$D,0)),0)</f>
        <v>0</v>
      </c>
      <c r="E47" s="234">
        <f>_xlfn.IFNA(INDEX('[1]For Lookup'!$B:$B,MATCH(E44,'[1]For Lookup'!$D:$D,0)),0)</f>
        <v>7598980.4000000022</v>
      </c>
      <c r="F47" s="234">
        <f>_xlfn.IFNA(INDEX('[1]For Lookup'!$B:$B,MATCH(F44,'[1]For Lookup'!$D:$D,0)),0)</f>
        <v>0</v>
      </c>
      <c r="G47" s="234">
        <f>_xlfn.IFNA(INDEX('[1]For Lookup'!$B:$B,MATCH(G44,'[1]For Lookup'!$D:$D,0)),0)</f>
        <v>0</v>
      </c>
      <c r="H47" s="234">
        <f>_xlfn.IFNA(INDEX('[1]For Lookup'!$B:$B,MATCH(H44,'[1]For Lookup'!$D:$D,0)),0)</f>
        <v>0</v>
      </c>
      <c r="I47" s="234">
        <f>_xlfn.IFNA(INDEX('[1]For Lookup'!$B:$B,MATCH(I44,'[1]For Lookup'!$D:$D,0)),0)</f>
        <v>0</v>
      </c>
      <c r="J47" s="234">
        <f>_xlfn.IFNA(INDEX('[1]For Lookup'!$B:$B,MATCH(J44,'[1]For Lookup'!$D:$D,0)),0)</f>
        <v>0</v>
      </c>
      <c r="K47" s="234">
        <f>_xlfn.IFNA(INDEX('[1]For Lookup'!$B:$B,MATCH(K44,'[1]For Lookup'!$D:$D,0)),0)</f>
        <v>0</v>
      </c>
      <c r="L47" s="234">
        <f>_xlfn.IFNA(INDEX('[1]For Lookup'!$B:$B,MATCH(L44,'[1]For Lookup'!$D:$D,0)),0)</f>
        <v>0</v>
      </c>
      <c r="M47" s="234">
        <f>_xlfn.IFNA(INDEX('[1]For Lookup'!$B:$B,MATCH(M44,'[1]For Lookup'!$D:$D,0)),0)</f>
        <v>0</v>
      </c>
      <c r="N47" s="234">
        <f>_xlfn.IFNA(INDEX('[1]For Lookup'!$B:$B,MATCH(N44,'[1]For Lookup'!$D:$D,0)),0)</f>
        <v>0</v>
      </c>
      <c r="O47" s="234">
        <f>_xlfn.IFNA(INDEX('[1]For Lookup'!$B:$B,MATCH(O44,'[1]For Lookup'!$D:$D,0)),0)</f>
        <v>1299299.05</v>
      </c>
      <c r="P47" s="234">
        <f>_xlfn.IFNA(INDEX('[1]For Lookup'!$B:$B,MATCH(P44,'[1]For Lookup'!$D:$D,0)),0)</f>
        <v>2616652.6500000004</v>
      </c>
      <c r="Q47" s="234">
        <f>_xlfn.IFNA(INDEX('[1]For Lookup'!$B:$B,MATCH(Q44,'[1]For Lookup'!$D:$D,0)),0)</f>
        <v>880128.06</v>
      </c>
      <c r="R47" s="234">
        <f>_xlfn.IFNA(INDEX('[1]For Lookup'!$B:$B,MATCH(R44,'[1]For Lookup'!$D:$D,0)),0)</f>
        <v>132355.44</v>
      </c>
      <c r="S47" s="234">
        <f>_xlfn.IFNA(INDEX('[1]For Lookup'!$B:$B,MATCH(S44,'[1]For Lookup'!$D:$D,0)),0)</f>
        <v>0</v>
      </c>
      <c r="T47" s="234">
        <f>_xlfn.IFNA(INDEX('[1]For Lookup'!$B:$B,MATCH(T44,'[1]For Lookup'!$D:$D,0)),0)</f>
        <v>821373.99</v>
      </c>
      <c r="U47" s="234">
        <f>_xlfn.IFNA(INDEX('[1]For Lookup'!$B:$B,MATCH(U44,'[1]For Lookup'!$D:$D,0)),0)</f>
        <v>583686.73999999987</v>
      </c>
      <c r="V47" s="234">
        <f>_xlfn.IFNA(INDEX('[1]For Lookup'!$B:$B,MATCH(V44,'[1]For Lookup'!$D:$D,0)),0)</f>
        <v>253604.84</v>
      </c>
      <c r="W47" s="234">
        <f>_xlfn.IFNA(INDEX('[1]For Lookup'!$B:$B,MATCH(W44,'[1]For Lookup'!$D:$D,0)),0)</f>
        <v>391535.02999999991</v>
      </c>
      <c r="X47" s="234">
        <f>_xlfn.IFNA(INDEX('[1]For Lookup'!$B:$B,MATCH(X44,'[1]For Lookup'!$D:$D,0)),0)</f>
        <v>396068.54</v>
      </c>
      <c r="Y47" s="234">
        <f>_xlfn.IFNA(INDEX('[1]For Lookup'!$B:$B,MATCH(Y44,'[1]For Lookup'!$D:$D,0)),0)</f>
        <v>1640449.81</v>
      </c>
      <c r="Z47" s="234">
        <f>_xlfn.IFNA(INDEX('[1]For Lookup'!$B:$B,MATCH(Z44,'[1]For Lookup'!$D:$D,0)),0)</f>
        <v>298119.52</v>
      </c>
      <c r="AA47" s="234">
        <f>_xlfn.IFNA(INDEX('[1]For Lookup'!$B:$B,MATCH(AA44,'[1]For Lookup'!$D:$D,0)),0)</f>
        <v>114463.20999999999</v>
      </c>
      <c r="AB47" s="234">
        <f>_xlfn.IFNA(INDEX('[1]For Lookup'!$B:$B,MATCH(AB44,'[1]For Lookup'!$D:$D,0)),0)</f>
        <v>2115723.9299999997</v>
      </c>
      <c r="AC47" s="234">
        <f>_xlfn.IFNA(INDEX('[1]For Lookup'!$B:$B,MATCH(AC44,'[1]For Lookup'!$D:$D,0)),0)</f>
        <v>526040.00999999989</v>
      </c>
      <c r="AD47" s="234">
        <f>_xlfn.IFNA(INDEX('[1]For Lookup'!$B:$B,MATCH(AD44,'[1]For Lookup'!$D:$D,0)),0)</f>
        <v>0</v>
      </c>
      <c r="AE47" s="234">
        <f>_xlfn.IFNA(INDEX('[1]For Lookup'!$B:$B,MATCH(AE44,'[1]For Lookup'!$D:$D,0)),0)</f>
        <v>1192653.75</v>
      </c>
      <c r="AF47" s="234">
        <f>_xlfn.IFNA(INDEX('[1]For Lookup'!$B:$B,MATCH(AF44,'[1]For Lookup'!$D:$D,0)),0)</f>
        <v>0</v>
      </c>
      <c r="AG47" s="234">
        <f>_xlfn.IFNA(INDEX('[1]For Lookup'!$B:$B,MATCH(AG44,'[1]For Lookup'!$D:$D,0)),0)</f>
        <v>2249957.83</v>
      </c>
      <c r="AH47" s="234">
        <f>_xlfn.IFNA(INDEX('[1]For Lookup'!$B:$B,MATCH(AH44,'[1]For Lookup'!$D:$D,0)),0)</f>
        <v>0</v>
      </c>
      <c r="AI47" s="234">
        <f>_xlfn.IFNA(INDEX('[1]For Lookup'!$B:$B,MATCH(AI44,'[1]For Lookup'!$D:$D,0)),0)</f>
        <v>0</v>
      </c>
      <c r="AJ47" s="234">
        <f>_xlfn.IFNA(INDEX('[1]For Lookup'!$B:$B,MATCH(AJ44,'[1]For Lookup'!$D:$D,0)),0)</f>
        <v>8640960.4200000055</v>
      </c>
      <c r="AK47" s="234">
        <f>_xlfn.IFNA(INDEX('[1]For Lookup'!$B:$B,MATCH(AK44,'[1]For Lookup'!$D:$D,0)),0)</f>
        <v>0</v>
      </c>
      <c r="AL47" s="234">
        <f>_xlfn.IFNA(INDEX('[1]For Lookup'!$B:$B,MATCH(AL44,'[1]For Lookup'!$D:$D,0)),0)</f>
        <v>82840.319999999992</v>
      </c>
      <c r="AM47" s="234">
        <f>_xlfn.IFNA(INDEX('[1]For Lookup'!$B:$B,MATCH(AM44,'[1]For Lookup'!$D:$D,0)),0)</f>
        <v>0</v>
      </c>
      <c r="AN47" s="234">
        <f>_xlfn.IFNA(INDEX('[1]For Lookup'!$B:$B,MATCH(AN44,'[1]For Lookup'!$D:$D,0)),0)</f>
        <v>0</v>
      </c>
      <c r="AO47" s="234">
        <f>_xlfn.IFNA(INDEX('[1]For Lookup'!$B:$B,MATCH(AO44,'[1]For Lookup'!$D:$D,0)),0)</f>
        <v>0</v>
      </c>
      <c r="AP47" s="234">
        <f>_xlfn.IFNA(INDEX('[1]For Lookup'!$B:$B,MATCH(AP44,'[1]For Lookup'!$D:$D,0)),0)</f>
        <v>8222646.5900000008</v>
      </c>
      <c r="AQ47" s="234">
        <f>_xlfn.IFNA(INDEX('[1]For Lookup'!$B:$B,MATCH(AQ44,'[1]For Lookup'!$D:$D,0)),0)</f>
        <v>0</v>
      </c>
      <c r="AR47" s="234">
        <f>_xlfn.IFNA(INDEX('[1]For Lookup'!$B:$B,MATCH(AR44,'[1]For Lookup'!$D:$D,0)),0)</f>
        <v>0</v>
      </c>
      <c r="AS47" s="234">
        <f>_xlfn.IFNA(INDEX('[1]For Lookup'!$B:$B,MATCH(AS44,'[1]For Lookup'!$D:$D,0)),0)</f>
        <v>0</v>
      </c>
      <c r="AT47" s="234">
        <f>_xlfn.IFNA(INDEX('[1]For Lookup'!$B:$B,MATCH(AT44,'[1]For Lookup'!$D:$D,0)),0)</f>
        <v>0</v>
      </c>
      <c r="AU47" s="234">
        <f>_xlfn.IFNA(INDEX('[1]For Lookup'!$B:$B,MATCH(AU44,'[1]For Lookup'!$D:$D,0)),0)</f>
        <v>0</v>
      </c>
      <c r="AV47" s="234">
        <f>_xlfn.IFNA(INDEX('[1]For Lookup'!$B:$B,MATCH(AV44,'[1]For Lookup'!$D:$D,0)),0)</f>
        <v>4141268.209999999</v>
      </c>
      <c r="AW47" s="234">
        <f>_xlfn.IFNA(INDEX('[1]For Lookup'!$B:$B,MATCH(AW44,'[1]For Lookup'!$D:$D,0)),0)</f>
        <v>67149.77</v>
      </c>
      <c r="AX47" s="234">
        <f>_xlfn.IFNA(INDEX('[1]For Lookup'!$B:$B,MATCH(AX44,'[1]For Lookup'!$D:$D,0)),0)</f>
        <v>327270.31000000006</v>
      </c>
      <c r="AY47" s="234">
        <f>_xlfn.IFNA(INDEX('[1]For Lookup'!$B:$B,MATCH(AY44,'[1]For Lookup'!$D:$D,0)),0)</f>
        <v>856315.37000000011</v>
      </c>
      <c r="AZ47" s="234">
        <f>_xlfn.IFNA(INDEX('[1]For Lookup'!$B:$B,MATCH(AZ44,'[1]For Lookup'!$D:$D,0)),0)</f>
        <v>0</v>
      </c>
      <c r="BA47" s="234">
        <f>_xlfn.IFNA(INDEX('[1]For Lookup'!$B:$B,MATCH(BA44,'[1]For Lookup'!$D:$D,0)),0)</f>
        <v>29063.35</v>
      </c>
      <c r="BB47" s="234">
        <f>_xlfn.IFNA(INDEX('[1]For Lookup'!$B:$B,MATCH(BB44,'[1]For Lookup'!$D:$D,0)),0)</f>
        <v>0</v>
      </c>
      <c r="BC47" s="234">
        <f>_xlfn.IFNA(INDEX('[1]For Lookup'!$B:$B,MATCH(BC44,'[1]For Lookup'!$D:$D,0)),0)</f>
        <v>110914.45999999999</v>
      </c>
      <c r="BD47" s="234">
        <f>_xlfn.IFNA(INDEX('[1]For Lookup'!$B:$B,MATCH(BD44,'[1]For Lookup'!$D:$D,0)),0)</f>
        <v>179435.76999999996</v>
      </c>
      <c r="BE47" s="234">
        <f>_xlfn.IFNA(INDEX('[1]For Lookup'!$B:$B,MATCH(BE44,'[1]For Lookup'!$D:$D,0)),0)</f>
        <v>900115.87999999989</v>
      </c>
      <c r="BF47" s="234">
        <f>_xlfn.IFNA(INDEX('[1]For Lookup'!$B:$B,MATCH(BF44,'[1]For Lookup'!$D:$D,0)),0)</f>
        <v>961331.32</v>
      </c>
      <c r="BG47" s="234">
        <f>_xlfn.IFNA(INDEX('[1]For Lookup'!$B:$B,MATCH(BG44,'[1]For Lookup'!$D:$D,0)),0)</f>
        <v>86558.400000000009</v>
      </c>
      <c r="BH47" s="234">
        <f>_xlfn.IFNA(INDEX('[1]For Lookup'!$B:$B,MATCH(BH44,'[1]For Lookup'!$D:$D,0)),0)</f>
        <v>3059329.78</v>
      </c>
      <c r="BI47" s="234">
        <f>_xlfn.IFNA(INDEX('[1]For Lookup'!$B:$B,MATCH(BI44,'[1]For Lookup'!$D:$D,0)),0)</f>
        <v>1109567.9700000002</v>
      </c>
      <c r="BJ47" s="234">
        <f>_xlfn.IFNA(INDEX('[1]For Lookup'!$B:$B,MATCH(BJ44,'[1]For Lookup'!$D:$D,0)),0)</f>
        <v>490130.82</v>
      </c>
      <c r="BK47" s="234">
        <f>_xlfn.IFNA(INDEX('[1]For Lookup'!$B:$B,MATCH(BK44,'[1]For Lookup'!$D:$D,0)),0)</f>
        <v>1075354.1600000001</v>
      </c>
      <c r="BL47" s="234">
        <f>_xlfn.IFNA(INDEX('[1]For Lookup'!$B:$B,MATCH(BL44,'[1]For Lookup'!$D:$D,0)),0)</f>
        <v>765841.21999999986</v>
      </c>
      <c r="BM47" s="234">
        <f>_xlfn.IFNA(INDEX('[1]For Lookup'!$B:$B,MATCH(BM44,'[1]For Lookup'!$D:$D,0)),0)</f>
        <v>166656.75</v>
      </c>
      <c r="BN47" s="234">
        <f>_xlfn.IFNA(INDEX('[1]For Lookup'!$B:$B,MATCH(BN44,'[1]For Lookup'!$D:$D,0)),0)</f>
        <v>1131833.8499999999</v>
      </c>
      <c r="BO47" s="234">
        <f>_xlfn.IFNA(INDEX('[1]For Lookup'!$B:$B,MATCH(BO44,'[1]For Lookup'!$D:$D,0)),0)</f>
        <v>94079.930000000022</v>
      </c>
      <c r="BP47" s="234">
        <f>_xlfn.IFNA(INDEX('[1]For Lookup'!$B:$B,MATCH(BP44,'[1]For Lookup'!$D:$D,0)),0)</f>
        <v>181380.58000000002</v>
      </c>
      <c r="BQ47" s="234">
        <f>_xlfn.IFNA(INDEX('[1]For Lookup'!$B:$B,MATCH(BQ44,'[1]For Lookup'!$D:$D,0)),0)</f>
        <v>0</v>
      </c>
      <c r="BR47" s="234">
        <f>_xlfn.IFNA(INDEX('[1]For Lookup'!$B:$B,MATCH(BR44,'[1]For Lookup'!$D:$D,0)),0)</f>
        <v>68164088.349999994</v>
      </c>
      <c r="BS47" s="234">
        <f>_xlfn.IFNA(INDEX('[1]For Lookup'!$B:$B,MATCH(BS44,'[1]For Lookup'!$D:$D,0)),0)</f>
        <v>-36.97</v>
      </c>
      <c r="BT47" s="234">
        <f>_xlfn.IFNA(INDEX('[1]For Lookup'!$B:$B,MATCH(BT44,'[1]For Lookup'!$D:$D,0)),0)</f>
        <v>0</v>
      </c>
      <c r="BU47" s="234">
        <f>_xlfn.IFNA(INDEX('[1]For Lookup'!$B:$B,MATCH(BU44,'[1]For Lookup'!$D:$D,0)),0)</f>
        <v>0</v>
      </c>
      <c r="BV47" s="234">
        <f>_xlfn.IFNA(INDEX('[1]For Lookup'!$B:$B,MATCH(BV44,'[1]For Lookup'!$D:$D,0)),0)</f>
        <v>507626.27999999997</v>
      </c>
      <c r="BW47" s="234">
        <f>_xlfn.IFNA(INDEX('[1]For Lookup'!$B:$B,MATCH(BW44,'[1]For Lookup'!$D:$D,0)),0)</f>
        <v>227628.51000000004</v>
      </c>
      <c r="BX47" s="234">
        <f>_xlfn.IFNA(INDEX('[1]For Lookup'!$B:$B,MATCH(BX44,'[1]For Lookup'!$D:$D,0)),0)</f>
        <v>0</v>
      </c>
      <c r="BY47" s="234">
        <f>_xlfn.IFNA(INDEX('[1]For Lookup'!$B:$B,MATCH(BY44,'[1]For Lookup'!$D:$D,0)),0)</f>
        <v>1051954.9000000001</v>
      </c>
      <c r="BZ47" s="234">
        <f>_xlfn.IFNA(INDEX('[1]For Lookup'!$B:$B,MATCH(BZ44,'[1]For Lookup'!$D:$D,0)),0)</f>
        <v>1303107.4600000002</v>
      </c>
      <c r="CA47" s="234">
        <f>_xlfn.IFNA(INDEX('[1]For Lookup'!$B:$B,MATCH(CA44,'[1]For Lookup'!$D:$D,0)),0)</f>
        <v>162373.36000000002</v>
      </c>
      <c r="CB47" s="234">
        <f>_xlfn.IFNA(INDEX('[1]For Lookup'!$B:$B,MATCH(CB44,'[1]For Lookup'!$D:$D,0)),0)</f>
        <v>64142.200000000004</v>
      </c>
      <c r="CC47" s="234">
        <f>_xlfn.IFNA(INDEX('[1]For Lookup'!$B:$B,MATCH(CC44,'[1]For Lookup'!$D:$D,0)),0)</f>
        <v>164253.10000000003</v>
      </c>
      <c r="CD47" s="16"/>
      <c r="CE47" s="25">
        <f>SUM(C47:CC47)</f>
        <v>129260637.58000003</v>
      </c>
      <c r="CF47" s="315">
        <v>0</v>
      </c>
    </row>
    <row r="48" spans="1:84" x14ac:dyDescent="0.25">
      <c r="A48" s="25" t="s">
        <v>233</v>
      </c>
      <c r="B48" s="233">
        <v>0</v>
      </c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  <c r="CF48" s="315">
        <v>0</v>
      </c>
    </row>
    <row r="49" spans="1:84" x14ac:dyDescent="0.25">
      <c r="A49" s="16" t="s">
        <v>234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25">
      <c r="A51" s="21" t="s">
        <v>235</v>
      </c>
      <c r="B51" s="234">
        <v>0</v>
      </c>
      <c r="C51" s="234">
        <f>_xlfn.IFNA(INDEX('[2]For Lookup'!$B:$B,MATCH(C44,'[2]For Lookup'!$D:$D,0)),0)</f>
        <v>0</v>
      </c>
      <c r="D51" s="234">
        <f>_xlfn.IFNA(INDEX('[2]For Lookup'!$B:$B,MATCH(D44,'[2]For Lookup'!$D:$D,0)),0)</f>
        <v>0</v>
      </c>
      <c r="E51" s="234">
        <f>_xlfn.IFNA(INDEX('[2]For Lookup'!$B:$B,MATCH(E44,'[2]For Lookup'!$D:$D,0)),0)</f>
        <v>0</v>
      </c>
      <c r="F51" s="234">
        <f>_xlfn.IFNA(INDEX('[2]For Lookup'!$B:$B,MATCH(F44,'[2]For Lookup'!$D:$D,0)),0)</f>
        <v>0</v>
      </c>
      <c r="G51" s="234">
        <f>_xlfn.IFNA(INDEX('[2]For Lookup'!$B:$B,MATCH(G44,'[2]For Lookup'!$D:$D,0)),0)</f>
        <v>0</v>
      </c>
      <c r="H51" s="234">
        <f>_xlfn.IFNA(INDEX('[2]For Lookup'!$B:$B,MATCH(H44,'[2]For Lookup'!$D:$D,0)),0)</f>
        <v>0</v>
      </c>
      <c r="I51" s="234">
        <f>_xlfn.IFNA(INDEX('[2]For Lookup'!$B:$B,MATCH(I44,'[2]For Lookup'!$D:$D,0)),0)</f>
        <v>0</v>
      </c>
      <c r="J51" s="234">
        <f>_xlfn.IFNA(INDEX('[2]For Lookup'!$B:$B,MATCH(J44,'[2]For Lookup'!$D:$D,0)),0)</f>
        <v>0</v>
      </c>
      <c r="K51" s="234">
        <f>_xlfn.IFNA(INDEX('[2]For Lookup'!$B:$B,MATCH(K44,'[2]For Lookup'!$D:$D,0)),0)</f>
        <v>0</v>
      </c>
      <c r="L51" s="234">
        <f>_xlfn.IFNA(INDEX('[2]For Lookup'!$B:$B,MATCH(L44,'[2]For Lookup'!$D:$D,0)),0)</f>
        <v>0</v>
      </c>
      <c r="M51" s="234">
        <f>_xlfn.IFNA(INDEX('[2]For Lookup'!$B:$B,MATCH(M44,'[2]For Lookup'!$D:$D,0)),0)</f>
        <v>0</v>
      </c>
      <c r="N51" s="234">
        <f>_xlfn.IFNA(INDEX('[2]For Lookup'!$B:$B,MATCH(N44,'[2]For Lookup'!$D:$D,0)),0)</f>
        <v>0</v>
      </c>
      <c r="O51" s="234">
        <f>_xlfn.IFNA(INDEX('[2]For Lookup'!$B:$B,MATCH(O44,'[2]For Lookup'!$D:$D,0)),0)</f>
        <v>0</v>
      </c>
      <c r="P51" s="234">
        <f>_xlfn.IFNA(INDEX('[2]For Lookup'!$B:$B,MATCH(P44,'[2]For Lookup'!$D:$D,0)),0)</f>
        <v>221759.81000000003</v>
      </c>
      <c r="Q51" s="234">
        <f>_xlfn.IFNA(INDEX('[2]For Lookup'!$B:$B,MATCH(Q44,'[2]For Lookup'!$D:$D,0)),0)</f>
        <v>0</v>
      </c>
      <c r="R51" s="234">
        <f>_xlfn.IFNA(INDEX('[2]For Lookup'!$B:$B,MATCH(R44,'[2]For Lookup'!$D:$D,0)),0)</f>
        <v>0</v>
      </c>
      <c r="S51" s="234">
        <f>_xlfn.IFNA(INDEX('[2]For Lookup'!$B:$B,MATCH(S44,'[2]For Lookup'!$D:$D,0)),0)</f>
        <v>0</v>
      </c>
      <c r="T51" s="234">
        <f>_xlfn.IFNA(INDEX('[2]For Lookup'!$B:$B,MATCH(T44,'[2]For Lookup'!$D:$D,0)),0)</f>
        <v>0</v>
      </c>
      <c r="U51" s="234">
        <f>_xlfn.IFNA(INDEX('[2]For Lookup'!$B:$B,MATCH(U44,'[2]For Lookup'!$D:$D,0)),0)</f>
        <v>0</v>
      </c>
      <c r="V51" s="234">
        <f>_xlfn.IFNA(INDEX('[2]For Lookup'!$B:$B,MATCH(V44,'[2]For Lookup'!$D:$D,0)),0)</f>
        <v>0</v>
      </c>
      <c r="W51" s="234">
        <f>_xlfn.IFNA(INDEX('[2]For Lookup'!$B:$B,MATCH(W44,'[2]For Lookup'!$D:$D,0)),0)</f>
        <v>0</v>
      </c>
      <c r="X51" s="234">
        <f>_xlfn.IFNA(INDEX('[2]For Lookup'!$B:$B,MATCH(X44,'[2]For Lookup'!$D:$D,0)),0)</f>
        <v>0</v>
      </c>
      <c r="Y51" s="234">
        <f>_xlfn.IFNA(INDEX('[2]For Lookup'!$B:$B,MATCH(Y44,'[2]For Lookup'!$D:$D,0)),0)</f>
        <v>1963498.3199999998</v>
      </c>
      <c r="Z51" s="234">
        <f>_xlfn.IFNA(INDEX('[2]For Lookup'!$B:$B,MATCH(Z44,'[2]For Lookup'!$D:$D,0)),0)</f>
        <v>0</v>
      </c>
      <c r="AA51" s="234">
        <f>_xlfn.IFNA(INDEX('[2]For Lookup'!$B:$B,MATCH(AA44,'[2]For Lookup'!$D:$D,0)),0)</f>
        <v>0</v>
      </c>
      <c r="AB51" s="234">
        <f>_xlfn.IFNA(INDEX('[2]For Lookup'!$B:$B,MATCH(AB44,'[2]For Lookup'!$D:$D,0)),0)</f>
        <v>475007.47</v>
      </c>
      <c r="AC51" s="234">
        <f>_xlfn.IFNA(INDEX('[2]For Lookup'!$B:$B,MATCH(AC44,'[2]For Lookup'!$D:$D,0)),0)</f>
        <v>25282.32</v>
      </c>
      <c r="AD51" s="234">
        <f>_xlfn.IFNA(INDEX('[2]For Lookup'!$B:$B,MATCH(AD44,'[2]For Lookup'!$D:$D,0)),0)</f>
        <v>0</v>
      </c>
      <c r="AE51" s="234">
        <f>_xlfn.IFNA(INDEX('[2]For Lookup'!$B:$B,MATCH(AE44,'[2]For Lookup'!$D:$D,0)),0)</f>
        <v>479413.41000000003</v>
      </c>
      <c r="AF51" s="234">
        <f>_xlfn.IFNA(INDEX('[2]For Lookup'!$B:$B,MATCH(AF44,'[2]For Lookup'!$D:$D,0)),0)</f>
        <v>0</v>
      </c>
      <c r="AG51" s="234">
        <f>_xlfn.IFNA(INDEX('[2]For Lookup'!$B:$B,MATCH(AG44,'[2]For Lookup'!$D:$D,0)),0)</f>
        <v>0</v>
      </c>
      <c r="AH51" s="234">
        <f>_xlfn.IFNA(INDEX('[2]For Lookup'!$B:$B,MATCH(AH44,'[2]For Lookup'!$D:$D,0)),0)</f>
        <v>0</v>
      </c>
      <c r="AI51" s="234">
        <f>_xlfn.IFNA(INDEX('[2]For Lookup'!$B:$B,MATCH(AI44,'[2]For Lookup'!$D:$D,0)),0)</f>
        <v>0</v>
      </c>
      <c r="AJ51" s="234">
        <f>_xlfn.IFNA(INDEX('[2]For Lookup'!$B:$B,MATCH(AJ44,'[2]For Lookup'!$D:$D,0)),0)</f>
        <v>2624085.38</v>
      </c>
      <c r="AK51" s="234">
        <f>_xlfn.IFNA(INDEX('[2]For Lookup'!$B:$B,MATCH(AK44,'[2]For Lookup'!$D:$D,0)),0)</f>
        <v>0</v>
      </c>
      <c r="AL51" s="234">
        <f>_xlfn.IFNA(INDEX('[2]For Lookup'!$B:$B,MATCH(AL44,'[2]For Lookup'!$D:$D,0)),0)</f>
        <v>0</v>
      </c>
      <c r="AM51" s="234">
        <f>_xlfn.IFNA(INDEX('[2]For Lookup'!$B:$B,MATCH(AM44,'[2]For Lookup'!$D:$D,0)),0)</f>
        <v>0</v>
      </c>
      <c r="AN51" s="234">
        <f>_xlfn.IFNA(INDEX('[2]For Lookup'!$B:$B,MATCH(AN44,'[2]For Lookup'!$D:$D,0)),0)</f>
        <v>0</v>
      </c>
      <c r="AO51" s="234">
        <f>_xlfn.IFNA(INDEX('[2]For Lookup'!$B:$B,MATCH(AO44,'[2]For Lookup'!$D:$D,0)),0)</f>
        <v>0</v>
      </c>
      <c r="AP51" s="234">
        <f>_xlfn.IFNA(INDEX('[2]For Lookup'!$B:$B,MATCH(AP44,'[2]For Lookup'!$D:$D,0)),0)</f>
        <v>3859645.9200000004</v>
      </c>
      <c r="AQ51" s="234">
        <f>_xlfn.IFNA(INDEX('[2]For Lookup'!$B:$B,MATCH(AQ44,'[2]For Lookup'!$D:$D,0)),0)</f>
        <v>0</v>
      </c>
      <c r="AR51" s="234">
        <f>_xlfn.IFNA(INDEX('[2]For Lookup'!$B:$B,MATCH(AR44,'[2]For Lookup'!$D:$D,0)),0)</f>
        <v>0</v>
      </c>
      <c r="AS51" s="234">
        <f>_xlfn.IFNA(INDEX('[2]For Lookup'!$B:$B,MATCH(AS44,'[2]For Lookup'!$D:$D,0)),0)</f>
        <v>0</v>
      </c>
      <c r="AT51" s="234">
        <f>_xlfn.IFNA(INDEX('[2]For Lookup'!$B:$B,MATCH(AT44,'[2]For Lookup'!$D:$D,0)),0)</f>
        <v>0</v>
      </c>
      <c r="AU51" s="234">
        <f>_xlfn.IFNA(INDEX('[2]For Lookup'!$B:$B,MATCH(AU44,'[2]For Lookup'!$D:$D,0)),0)</f>
        <v>0</v>
      </c>
      <c r="AV51" s="234">
        <f>_xlfn.IFNA(INDEX('[2]For Lookup'!$B:$B,MATCH(AV44,'[2]For Lookup'!$D:$D,0)),0)</f>
        <v>268202.5</v>
      </c>
      <c r="AW51" s="234">
        <f>_xlfn.IFNA(INDEX('[2]For Lookup'!$B:$B,MATCH(AW44,'[2]For Lookup'!$D:$D,0)),0)</f>
        <v>0</v>
      </c>
      <c r="AX51" s="234">
        <f>_xlfn.IFNA(INDEX('[2]For Lookup'!$B:$B,MATCH(AX44,'[2]For Lookup'!$D:$D,0)),0)</f>
        <v>0</v>
      </c>
      <c r="AY51" s="234">
        <f>_xlfn.IFNA(INDEX('[2]For Lookup'!$B:$B,MATCH(AY44,'[2]For Lookup'!$D:$D,0)),0)</f>
        <v>46464.84</v>
      </c>
      <c r="AZ51" s="234">
        <f>_xlfn.IFNA(INDEX('[2]For Lookup'!$B:$B,MATCH(AZ44,'[2]For Lookup'!$D:$D,0)),0)</f>
        <v>0</v>
      </c>
      <c r="BA51" s="234">
        <f>_xlfn.IFNA(INDEX('[2]For Lookup'!$B:$B,MATCH(BA44,'[2]For Lookup'!$D:$D,0)),0)</f>
        <v>0</v>
      </c>
      <c r="BB51" s="234">
        <f>_xlfn.IFNA(INDEX('[2]For Lookup'!$B:$B,MATCH(BB44,'[2]For Lookup'!$D:$D,0)),0)</f>
        <v>0</v>
      </c>
      <c r="BC51" s="234">
        <f>_xlfn.IFNA(INDEX('[2]For Lookup'!$B:$B,MATCH(BC44,'[2]For Lookup'!$D:$D,0)),0)</f>
        <v>0</v>
      </c>
      <c r="BD51" s="234">
        <f>_xlfn.IFNA(INDEX('[2]For Lookup'!$B:$B,MATCH(BD44,'[2]For Lookup'!$D:$D,0)),0)</f>
        <v>64312.32</v>
      </c>
      <c r="BE51" s="234">
        <f>_xlfn.IFNA(INDEX('[2]For Lookup'!$B:$B,MATCH(BE44,'[2]For Lookup'!$D:$D,0)),0)</f>
        <v>32530806.32</v>
      </c>
      <c r="BF51" s="234">
        <f>_xlfn.IFNA(INDEX('[2]For Lookup'!$B:$B,MATCH(BF44,'[2]For Lookup'!$D:$D,0)),0)</f>
        <v>0</v>
      </c>
      <c r="BG51" s="234">
        <f>_xlfn.IFNA(INDEX('[2]For Lookup'!$B:$B,MATCH(BG44,'[2]For Lookup'!$D:$D,0)),0)</f>
        <v>0</v>
      </c>
      <c r="BH51" s="234">
        <f>_xlfn.IFNA(INDEX('[2]For Lookup'!$B:$B,MATCH(BH44,'[2]For Lookup'!$D:$D,0)),0)</f>
        <v>5947713.4700000007</v>
      </c>
      <c r="BI51" s="234">
        <f>_xlfn.IFNA(INDEX('[2]For Lookup'!$B:$B,MATCH(BI44,'[2]For Lookup'!$D:$D,0)),0)</f>
        <v>0</v>
      </c>
      <c r="BJ51" s="234">
        <f>_xlfn.IFNA(INDEX('[2]For Lookup'!$B:$B,MATCH(BJ44,'[2]For Lookup'!$D:$D,0)),0)</f>
        <v>7353.96</v>
      </c>
      <c r="BK51" s="234">
        <f>_xlfn.IFNA(INDEX('[2]For Lookup'!$B:$B,MATCH(BK44,'[2]For Lookup'!$D:$D,0)),0)</f>
        <v>91641.72</v>
      </c>
      <c r="BL51" s="234">
        <f>_xlfn.IFNA(INDEX('[2]For Lookup'!$B:$B,MATCH(BL44,'[2]For Lookup'!$D:$D,0)),0)</f>
        <v>0</v>
      </c>
      <c r="BM51" s="234">
        <f>_xlfn.IFNA(INDEX('[2]For Lookup'!$B:$B,MATCH(BM44,'[2]For Lookup'!$D:$D,0)),0)</f>
        <v>0</v>
      </c>
      <c r="BN51" s="234">
        <f>_xlfn.IFNA(INDEX('[2]For Lookup'!$B:$B,MATCH(BN44,'[2]For Lookup'!$D:$D,0)),0)</f>
        <v>0</v>
      </c>
      <c r="BO51" s="234">
        <f>_xlfn.IFNA(INDEX('[2]For Lookup'!$B:$B,MATCH(BO44,'[2]For Lookup'!$D:$D,0)),0)</f>
        <v>15716.04</v>
      </c>
      <c r="BP51" s="234">
        <f>_xlfn.IFNA(INDEX('[2]For Lookup'!$B:$B,MATCH(BP44,'[2]For Lookup'!$D:$D,0)),0)</f>
        <v>0</v>
      </c>
      <c r="BQ51" s="234">
        <f>_xlfn.IFNA(INDEX('[2]For Lookup'!$B:$B,MATCH(BQ44,'[2]For Lookup'!$D:$D,0)),0)</f>
        <v>0</v>
      </c>
      <c r="BR51" s="234">
        <f>_xlfn.IFNA(INDEX('[2]For Lookup'!$B:$B,MATCH(BR44,'[2]For Lookup'!$D:$D,0)),0)</f>
        <v>77552.039999999994</v>
      </c>
      <c r="BS51" s="234">
        <f>_xlfn.IFNA(INDEX('[2]For Lookup'!$B:$B,MATCH(BS44,'[2]For Lookup'!$D:$D,0)),0)</f>
        <v>0</v>
      </c>
      <c r="BT51" s="234">
        <f>_xlfn.IFNA(INDEX('[2]For Lookup'!$B:$B,MATCH(BT44,'[2]For Lookup'!$D:$D,0)),0)</f>
        <v>0</v>
      </c>
      <c r="BU51" s="234">
        <f>_xlfn.IFNA(INDEX('[2]For Lookup'!$B:$B,MATCH(BU44,'[2]For Lookup'!$D:$D,0)),0)</f>
        <v>0</v>
      </c>
      <c r="BV51" s="234">
        <f>_xlfn.IFNA(INDEX('[2]For Lookup'!$B:$B,MATCH(BV44,'[2]For Lookup'!$D:$D,0)),0)</f>
        <v>0</v>
      </c>
      <c r="BW51" s="234">
        <f>_xlfn.IFNA(INDEX('[2]For Lookup'!$B:$B,MATCH(BW44,'[2]For Lookup'!$D:$D,0)),0)</f>
        <v>4650.3</v>
      </c>
      <c r="BX51" s="234">
        <f>_xlfn.IFNA(INDEX('[2]For Lookup'!$B:$B,MATCH(BX44,'[2]For Lookup'!$D:$D,0)),0)</f>
        <v>0</v>
      </c>
      <c r="BY51" s="234">
        <f>_xlfn.IFNA(INDEX('[2]For Lookup'!$B:$B,MATCH(BY44,'[2]For Lookup'!$D:$D,0)),0)</f>
        <v>28243.32</v>
      </c>
      <c r="BZ51" s="234">
        <f>_xlfn.IFNA(INDEX('[2]For Lookup'!$B:$B,MATCH(BZ44,'[2]For Lookup'!$D:$D,0)),0)</f>
        <v>0</v>
      </c>
      <c r="CA51" s="234">
        <f>_xlfn.IFNA(INDEX('[2]For Lookup'!$B:$B,MATCH(CA44,'[2]For Lookup'!$D:$D,0)),0)</f>
        <v>0</v>
      </c>
      <c r="CB51" s="234">
        <f>_xlfn.IFNA(INDEX('[2]For Lookup'!$B:$B,MATCH(CB44,'[2]For Lookup'!$D:$D,0)),0)</f>
        <v>524592.43000000005</v>
      </c>
      <c r="CC51" s="234">
        <f>_xlfn.IFNA(INDEX('[2]For Lookup'!$B:$B,MATCH(CC44,'[2]For Lookup'!$D:$D,0)),0)</f>
        <v>92681.400000000009</v>
      </c>
      <c r="CD51" s="16"/>
      <c r="CE51" s="25">
        <f>SUM(C51:CD51)</f>
        <v>49348623.289999992</v>
      </c>
      <c r="CF51" s="315">
        <v>0</v>
      </c>
    </row>
    <row r="52" spans="1:84" x14ac:dyDescent="0.25">
      <c r="A52" s="31" t="s">
        <v>236</v>
      </c>
      <c r="B52" s="235">
        <v>0</v>
      </c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  <c r="CF52" s="315">
        <v>0</v>
      </c>
    </row>
    <row r="53" spans="1:84" x14ac:dyDescent="0.25">
      <c r="A53" s="16" t="s">
        <v>234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25">
      <c r="A55" s="21" t="s">
        <v>237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25">
      <c r="A56" s="21" t="s">
        <v>238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239</v>
      </c>
      <c r="CE56" s="18" t="s">
        <v>188</v>
      </c>
      <c r="CF56" s="315">
        <v>0</v>
      </c>
    </row>
    <row r="57" spans="1:84" x14ac:dyDescent="0.25">
      <c r="A57" s="21" t="s">
        <v>240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241</v>
      </c>
      <c r="CE57" s="18" t="s">
        <v>230</v>
      </c>
      <c r="CF57" s="315">
        <v>0</v>
      </c>
    </row>
    <row r="58" spans="1:84" x14ac:dyDescent="0.25">
      <c r="A58" s="21" t="s">
        <v>242</v>
      </c>
      <c r="B58" s="16"/>
      <c r="C58" s="17" t="s">
        <v>243</v>
      </c>
      <c r="D58" s="18" t="s">
        <v>243</v>
      </c>
      <c r="E58" s="18" t="s">
        <v>243</v>
      </c>
      <c r="F58" s="18" t="s">
        <v>243</v>
      </c>
      <c r="G58" s="18" t="s">
        <v>243</v>
      </c>
      <c r="H58" s="18" t="s">
        <v>243</v>
      </c>
      <c r="I58" s="18" t="s">
        <v>243</v>
      </c>
      <c r="J58" s="18" t="s">
        <v>244</v>
      </c>
      <c r="K58" s="18" t="s">
        <v>243</v>
      </c>
      <c r="L58" s="18" t="s">
        <v>243</v>
      </c>
      <c r="M58" s="18" t="s">
        <v>243</v>
      </c>
      <c r="N58" s="18" t="s">
        <v>243</v>
      </c>
      <c r="O58" s="18" t="s">
        <v>245</v>
      </c>
      <c r="P58" s="18" t="s">
        <v>246</v>
      </c>
      <c r="Q58" s="18" t="s">
        <v>247</v>
      </c>
      <c r="R58" s="19" t="s">
        <v>248</v>
      </c>
      <c r="S58" s="24" t="s">
        <v>249</v>
      </c>
      <c r="T58" s="24" t="s">
        <v>249</v>
      </c>
      <c r="U58" s="18" t="s">
        <v>250</v>
      </c>
      <c r="V58" s="18" t="s">
        <v>250</v>
      </c>
      <c r="W58" s="18" t="s">
        <v>251</v>
      </c>
      <c r="X58" s="18" t="s">
        <v>252</v>
      </c>
      <c r="Y58" s="18" t="s">
        <v>253</v>
      </c>
      <c r="Z58" s="18" t="s">
        <v>253</v>
      </c>
      <c r="AA58" s="18" t="s">
        <v>253</v>
      </c>
      <c r="AB58" s="24" t="s">
        <v>249</v>
      </c>
      <c r="AC58" s="18" t="s">
        <v>254</v>
      </c>
      <c r="AD58" s="18" t="s">
        <v>255</v>
      </c>
      <c r="AE58" s="18" t="s">
        <v>254</v>
      </c>
      <c r="AF58" s="18" t="s">
        <v>256</v>
      </c>
      <c r="AG58" s="18" t="s">
        <v>256</v>
      </c>
      <c r="AH58" s="18" t="s">
        <v>257</v>
      </c>
      <c r="AI58" s="18" t="s">
        <v>258</v>
      </c>
      <c r="AJ58" s="18" t="s">
        <v>256</v>
      </c>
      <c r="AK58" s="18" t="s">
        <v>254</v>
      </c>
      <c r="AL58" s="18" t="s">
        <v>254</v>
      </c>
      <c r="AM58" s="18" t="s">
        <v>254</v>
      </c>
      <c r="AN58" s="18" t="s">
        <v>245</v>
      </c>
      <c r="AO58" s="18" t="s">
        <v>255</v>
      </c>
      <c r="AP58" s="18" t="s">
        <v>256</v>
      </c>
      <c r="AQ58" s="18" t="s">
        <v>257</v>
      </c>
      <c r="AR58" s="18" t="s">
        <v>256</v>
      </c>
      <c r="AS58" s="18" t="s">
        <v>254</v>
      </c>
      <c r="AT58" s="18" t="s">
        <v>259</v>
      </c>
      <c r="AU58" s="18" t="s">
        <v>256</v>
      </c>
      <c r="AV58" s="24" t="s">
        <v>249</v>
      </c>
      <c r="AW58" s="24" t="s">
        <v>249</v>
      </c>
      <c r="AX58" s="24" t="s">
        <v>249</v>
      </c>
      <c r="AY58" s="18" t="s">
        <v>260</v>
      </c>
      <c r="AZ58" s="18" t="s">
        <v>260</v>
      </c>
      <c r="BA58" s="24" t="s">
        <v>249</v>
      </c>
      <c r="BB58" s="24" t="s">
        <v>249</v>
      </c>
      <c r="BC58" s="24" t="s">
        <v>249</v>
      </c>
      <c r="BD58" s="24" t="s">
        <v>249</v>
      </c>
      <c r="BE58" s="18" t="s">
        <v>261</v>
      </c>
      <c r="BF58" s="24" t="s">
        <v>249</v>
      </c>
      <c r="BG58" s="24" t="s">
        <v>249</v>
      </c>
      <c r="BH58" s="24" t="s">
        <v>249</v>
      </c>
      <c r="BI58" s="24" t="s">
        <v>249</v>
      </c>
      <c r="BJ58" s="24" t="s">
        <v>249</v>
      </c>
      <c r="BK58" s="24" t="s">
        <v>249</v>
      </c>
      <c r="BL58" s="24" t="s">
        <v>249</v>
      </c>
      <c r="BM58" s="24" t="s">
        <v>249</v>
      </c>
      <c r="BN58" s="24" t="s">
        <v>249</v>
      </c>
      <c r="BO58" s="24" t="s">
        <v>249</v>
      </c>
      <c r="BP58" s="24" t="s">
        <v>249</v>
      </c>
      <c r="BQ58" s="24" t="s">
        <v>249</v>
      </c>
      <c r="BR58" s="24" t="s">
        <v>249</v>
      </c>
      <c r="BS58" s="24" t="s">
        <v>249</v>
      </c>
      <c r="BT58" s="24" t="s">
        <v>249</v>
      </c>
      <c r="BU58" s="24" t="s">
        <v>249</v>
      </c>
      <c r="BV58" s="24" t="s">
        <v>249</v>
      </c>
      <c r="BW58" s="24" t="s">
        <v>249</v>
      </c>
      <c r="BX58" s="24" t="s">
        <v>249</v>
      </c>
      <c r="BY58" s="24" t="s">
        <v>249</v>
      </c>
      <c r="BZ58" s="24" t="s">
        <v>249</v>
      </c>
      <c r="CA58" s="24" t="s">
        <v>249</v>
      </c>
      <c r="CB58" s="24" t="s">
        <v>249</v>
      </c>
      <c r="CC58" s="24" t="s">
        <v>249</v>
      </c>
      <c r="CD58" s="24" t="s">
        <v>249</v>
      </c>
      <c r="CE58" s="24" t="s">
        <v>249</v>
      </c>
      <c r="CF58" s="315">
        <v>0</v>
      </c>
    </row>
    <row r="59" spans="1:84" x14ac:dyDescent="0.25">
      <c r="A59" s="31" t="s">
        <v>262</v>
      </c>
      <c r="B59" s="25"/>
      <c r="C59" s="234">
        <v>13265</v>
      </c>
      <c r="D59" s="234">
        <v>71539</v>
      </c>
      <c r="E59" s="234">
        <v>0</v>
      </c>
      <c r="F59" s="234">
        <v>0</v>
      </c>
      <c r="G59" s="234">
        <v>0</v>
      </c>
      <c r="H59" s="234">
        <v>0</v>
      </c>
      <c r="I59" s="234">
        <v>0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6">
        <v>1144954</v>
      </c>
      <c r="Q59" s="236">
        <v>943219</v>
      </c>
      <c r="R59" s="236">
        <v>1471107</v>
      </c>
      <c r="S59" s="229">
        <v>0</v>
      </c>
      <c r="T59" s="229">
        <v>0</v>
      </c>
      <c r="U59" s="237">
        <v>794081</v>
      </c>
      <c r="V59" s="236">
        <v>36804</v>
      </c>
      <c r="W59" s="236">
        <v>0</v>
      </c>
      <c r="X59" s="236">
        <v>0</v>
      </c>
      <c r="Y59" s="236">
        <v>546813</v>
      </c>
      <c r="Z59" s="236">
        <v>54569</v>
      </c>
      <c r="AA59" s="236">
        <v>67247</v>
      </c>
      <c r="AB59" s="229">
        <v>0</v>
      </c>
      <c r="AC59" s="236">
        <v>84621</v>
      </c>
      <c r="AD59" s="236">
        <v>0</v>
      </c>
      <c r="AE59" s="236">
        <v>57559</v>
      </c>
      <c r="AF59" s="236">
        <v>0</v>
      </c>
      <c r="AG59" s="236">
        <v>88319</v>
      </c>
      <c r="AH59" s="236">
        <v>0</v>
      </c>
      <c r="AI59" s="236">
        <v>0</v>
      </c>
      <c r="AJ59" s="236">
        <v>392201</v>
      </c>
      <c r="AK59" s="236">
        <v>0</v>
      </c>
      <c r="AL59" s="236">
        <v>5818</v>
      </c>
      <c r="AM59" s="236">
        <v>0</v>
      </c>
      <c r="AN59" s="236">
        <v>0</v>
      </c>
      <c r="AO59" s="236">
        <v>0</v>
      </c>
      <c r="AP59" s="236">
        <v>346721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357626</v>
      </c>
      <c r="AZ59" s="236">
        <v>0</v>
      </c>
      <c r="BA59" s="229">
        <v>0</v>
      </c>
      <c r="BB59" s="229">
        <v>0</v>
      </c>
      <c r="BC59" s="229">
        <v>0</v>
      </c>
      <c r="BD59" s="229">
        <v>0</v>
      </c>
      <c r="BE59" s="236">
        <v>1287731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  <c r="CF59" s="315">
        <v>0</v>
      </c>
    </row>
    <row r="60" spans="1:84" s="201" customFormat="1" x14ac:dyDescent="0.25">
      <c r="A60" s="206" t="s">
        <v>263</v>
      </c>
      <c r="B60" s="207"/>
      <c r="C60" s="238">
        <f>_xlfn.IFNA(INDEX('[3]For Lookup Nursing FTE'!$B:$B,MATCH(C55,'[3]For Lookup Nursing FTE'!$D:$D,0)),0)</f>
        <v>92.19999999999996</v>
      </c>
      <c r="D60" s="238">
        <f>_xlfn.IFNA(INDEX('[3]For Lookup Nursing FTE'!$B:$B,MATCH(D55,'[3]For Lookup Nursing FTE'!$D:$D,0)),0)</f>
        <v>0</v>
      </c>
      <c r="E60" s="238">
        <f>_xlfn.IFNA(INDEX('[3]For Lookup Nursing FTE'!$B:$B,MATCH(E55,'[3]For Lookup Nursing FTE'!$D:$D,0)),0)</f>
        <v>283.29999999999995</v>
      </c>
      <c r="F60" s="238">
        <f>_xlfn.IFNA(INDEX('[3]For Lookup Nursing FTE'!$B:$B,MATCH(F55,'[3]For Lookup Nursing FTE'!$D:$D,0)),0)</f>
        <v>0</v>
      </c>
      <c r="G60" s="238">
        <f>_xlfn.IFNA(INDEX('[3]For Lookup Nursing FTE'!$B:$B,MATCH(G55,'[3]For Lookup Nursing FTE'!$D:$D,0)),0)</f>
        <v>0</v>
      </c>
      <c r="H60" s="238">
        <f>_xlfn.IFNA(INDEX('[3]For Lookup Nursing FTE'!$B:$B,MATCH(H55,'[3]For Lookup Nursing FTE'!$D:$D,0)),0)</f>
        <v>0</v>
      </c>
      <c r="I60" s="238">
        <f>_xlfn.IFNA(INDEX('[3]For Lookup Nursing FTE'!$B:$B,MATCH(I55,'[3]For Lookup Nursing FTE'!$D:$D,0)),0)</f>
        <v>0</v>
      </c>
      <c r="J60" s="238">
        <f>_xlfn.IFNA(INDEX('[3]For Lookup Nursing FTE'!$B:$B,MATCH(J55,'[3]For Lookup Nursing FTE'!$D:$D,0)),0)</f>
        <v>0</v>
      </c>
      <c r="K60" s="238">
        <f>_xlfn.IFNA(INDEX('[3]For Lookup Nursing FTE'!$B:$B,MATCH(K55,'[3]For Lookup Nursing FTE'!$D:$D,0)),0)</f>
        <v>0</v>
      </c>
      <c r="L60" s="238">
        <f>_xlfn.IFNA(INDEX('[3]For Lookup Nursing FTE'!$B:$B,MATCH(L55,'[3]For Lookup Nursing FTE'!$D:$D,0)),0)</f>
        <v>0</v>
      </c>
      <c r="M60" s="238">
        <f>_xlfn.IFNA(INDEX('[3]For Lookup Nursing FTE'!$B:$B,MATCH(M55,'[3]For Lookup Nursing FTE'!$D:$D,0)),0)</f>
        <v>0</v>
      </c>
      <c r="N60" s="238">
        <f>_xlfn.IFNA(INDEX('[3]For Lookup Nursing FTE'!$B:$B,MATCH(N55,'[3]For Lookup Nursing FTE'!$D:$D,0)),0)</f>
        <v>0</v>
      </c>
      <c r="O60" s="238">
        <f>_xlfn.IFNA(INDEX('[3]For Lookup Nursing FTE'!$B:$B,MATCH(O55,'[3]For Lookup Nursing FTE'!$D:$D,0)),0)</f>
        <v>43.324999999999989</v>
      </c>
      <c r="P60" s="239">
        <f>_xlfn.IFNA(INDEX('[3]For Lookup Nursing FTE'!$B:$B,MATCH(P55,'[3]For Lookup Nursing FTE'!$D:$D,0)),0)</f>
        <v>65.3</v>
      </c>
      <c r="Q60" s="239">
        <f>_xlfn.IFNA(INDEX('[3]For Lookup Nursing FTE'!$B:$B,MATCH(Q55,'[3]For Lookup Nursing FTE'!$D:$D,0)),0)</f>
        <v>33.224999999999994</v>
      </c>
      <c r="R60" s="239">
        <f>_xlfn.IFNA(INDEX('[3]For Lookup Nursing FTE'!$B:$B,MATCH(R55,'[3]For Lookup Nursing FTE'!$D:$D,0)),0)</f>
        <v>0</v>
      </c>
      <c r="S60" s="240">
        <f>_xlfn.IFNA(INDEX('[3]For Lookup Nursing FTE'!$B:$B,MATCH(S55,'[3]For Lookup Nursing FTE'!$D:$D,0)),0)</f>
        <v>0</v>
      </c>
      <c r="T60" s="240">
        <f>_xlfn.IFNA(INDEX('[3]For Lookup Nursing FTE'!$B:$B,MATCH(T55,'[3]For Lookup Nursing FTE'!$D:$D,0)),0)</f>
        <v>24.05</v>
      </c>
      <c r="U60" s="241">
        <f>_xlfn.IFNA(INDEX('[3]For Lookup Nursing FTE'!$B:$B,MATCH(U55,'[3]For Lookup Nursing FTE'!$D:$D,0)),0)</f>
        <v>0</v>
      </c>
      <c r="V60" s="239">
        <f>_xlfn.IFNA(INDEX('[3]For Lookup Nursing FTE'!$B:$B,MATCH(V55,'[3]For Lookup Nursing FTE'!$D:$D,0)),0)</f>
        <v>0</v>
      </c>
      <c r="W60" s="239">
        <f>_xlfn.IFNA(INDEX('[3]For Lookup Nursing FTE'!$B:$B,MATCH(W55,'[3]For Lookup Nursing FTE'!$D:$D,0)),0)</f>
        <v>0</v>
      </c>
      <c r="X60" s="239">
        <f>_xlfn.IFNA(INDEX('[3]For Lookup Nursing FTE'!$B:$B,MATCH(X55,'[3]For Lookup Nursing FTE'!$D:$D,0)),0)</f>
        <v>0</v>
      </c>
      <c r="Y60" s="239">
        <f>_xlfn.IFNA(INDEX('[3]For Lookup Nursing FTE'!$B:$B,MATCH(Y55,'[3]For Lookup Nursing FTE'!$D:$D,0)),0)</f>
        <v>0</v>
      </c>
      <c r="Z60" s="239">
        <f>_xlfn.IFNA(INDEX('[3]For Lookup Nursing FTE'!$B:$B,MATCH(Z55,'[3]For Lookup Nursing FTE'!$D:$D,0)),0)</f>
        <v>2</v>
      </c>
      <c r="AA60" s="239">
        <f>_xlfn.IFNA(INDEX('[3]For Lookup Nursing FTE'!$B:$B,MATCH(AA55,'[3]For Lookup Nursing FTE'!$D:$D,0)),0)</f>
        <v>0</v>
      </c>
      <c r="AB60" s="240">
        <f>_xlfn.IFNA(INDEX('[3]For Lookup Nursing FTE'!$B:$B,MATCH(AB55,'[3]For Lookup Nursing FTE'!$D:$D,0)),0)</f>
        <v>0</v>
      </c>
      <c r="AC60" s="239">
        <f>_xlfn.IFNA(INDEX('[3]For Lookup Nursing FTE'!$B:$B,MATCH(AC55,'[3]For Lookup Nursing FTE'!$D:$D,0)),0)</f>
        <v>0</v>
      </c>
      <c r="AD60" s="239">
        <f>_xlfn.IFNA(INDEX('[3]For Lookup Nursing FTE'!$B:$B,MATCH(AD55,'[3]For Lookup Nursing FTE'!$D:$D,0)),0)</f>
        <v>0</v>
      </c>
      <c r="AE60" s="239">
        <f>_xlfn.IFNA(INDEX('[3]For Lookup Nursing FTE'!$B:$B,MATCH(AE55,'[3]For Lookup Nursing FTE'!$D:$D,0)),0)</f>
        <v>0</v>
      </c>
      <c r="AF60" s="239">
        <f>_xlfn.IFNA(INDEX('[3]For Lookup Nursing FTE'!$B:$B,MATCH(AF55,'[3]For Lookup Nursing FTE'!$D:$D,0)),0)</f>
        <v>0</v>
      </c>
      <c r="AG60" s="239">
        <f>_xlfn.IFNA(INDEX('[3]For Lookup Nursing FTE'!$B:$B,MATCH(AG55,'[3]For Lookup Nursing FTE'!$D:$D,0)),0)</f>
        <v>69.850000000000037</v>
      </c>
      <c r="AH60" s="239">
        <f>_xlfn.IFNA(INDEX('[3]For Lookup Nursing FTE'!$B:$B,MATCH(AH55,'[3]For Lookup Nursing FTE'!$D:$D,0)),0)</f>
        <v>0</v>
      </c>
      <c r="AI60" s="239">
        <f>_xlfn.IFNA(INDEX('[3]For Lookup Nursing FTE'!$B:$B,MATCH(AI55,'[3]For Lookup Nursing FTE'!$D:$D,0)),0)</f>
        <v>0</v>
      </c>
      <c r="AJ60" s="239">
        <f>_xlfn.IFNA(INDEX('[3]For Lookup Nursing FTE'!$B:$B,MATCH(AJ55,'[3]For Lookup Nursing FTE'!$D:$D,0)),0)</f>
        <v>49.75</v>
      </c>
      <c r="AK60" s="239">
        <f>_xlfn.IFNA(INDEX('[3]For Lookup Nursing FTE'!$B:$B,MATCH(AK55,'[3]For Lookup Nursing FTE'!$D:$D,0)),0)</f>
        <v>0</v>
      </c>
      <c r="AL60" s="239">
        <f>_xlfn.IFNA(INDEX('[3]For Lookup Nursing FTE'!$B:$B,MATCH(AL55,'[3]For Lookup Nursing FTE'!$D:$D,0)),0)</f>
        <v>0</v>
      </c>
      <c r="AM60" s="239">
        <f>_xlfn.IFNA(INDEX('[3]For Lookup Nursing FTE'!$B:$B,MATCH(AM55,'[3]For Lookup Nursing FTE'!$D:$D,0)),0)</f>
        <v>0</v>
      </c>
      <c r="AN60" s="239">
        <f>_xlfn.IFNA(INDEX('[3]For Lookup Nursing FTE'!$B:$B,MATCH(AN55,'[3]For Lookup Nursing FTE'!$D:$D,0)),0)</f>
        <v>0</v>
      </c>
      <c r="AO60" s="239">
        <f>_xlfn.IFNA(INDEX('[3]For Lookup Nursing FTE'!$B:$B,MATCH(AO55,'[3]For Lookup Nursing FTE'!$D:$D,0)),0)</f>
        <v>0</v>
      </c>
      <c r="AP60" s="239">
        <f>_xlfn.IFNA(INDEX('[3]For Lookup Nursing FTE'!$B:$B,MATCH(AP55,'[3]For Lookup Nursing FTE'!$D:$D,0)),0)</f>
        <v>46.55</v>
      </c>
      <c r="AQ60" s="239">
        <f>_xlfn.IFNA(INDEX('[3]For Lookup Nursing FTE'!$B:$B,MATCH(AQ55,'[3]For Lookup Nursing FTE'!$D:$D,0)),0)</f>
        <v>0</v>
      </c>
      <c r="AR60" s="239">
        <f>_xlfn.IFNA(INDEX('[3]For Lookup Nursing FTE'!$B:$B,MATCH(AR55,'[3]For Lookup Nursing FTE'!$D:$D,0)),0)</f>
        <v>0</v>
      </c>
      <c r="AS60" s="239">
        <f>_xlfn.IFNA(INDEX('[3]For Lookup Nursing FTE'!$B:$B,MATCH(AS55,'[3]For Lookup Nursing FTE'!$D:$D,0)),0)</f>
        <v>0</v>
      </c>
      <c r="AT60" s="239">
        <f>_xlfn.IFNA(INDEX('[3]For Lookup Nursing FTE'!$B:$B,MATCH(AT55,'[3]For Lookup Nursing FTE'!$D:$D,0)),0)</f>
        <v>0</v>
      </c>
      <c r="AU60" s="239">
        <f>_xlfn.IFNA(INDEX('[3]For Lookup Nursing FTE'!$B:$B,MATCH(AU55,'[3]For Lookup Nursing FTE'!$D:$D,0)),0)</f>
        <v>0</v>
      </c>
      <c r="AV60" s="240">
        <f>_xlfn.IFNA(INDEX('[3]For Lookup Nursing FTE'!$B:$B,MATCH(AV55,'[3]For Lookup Nursing FTE'!$D:$D,0)),0)</f>
        <v>32.349999999999994</v>
      </c>
      <c r="AW60" s="240">
        <f>_xlfn.IFNA(INDEX('[3]For Lookup Nursing FTE'!$B:$B,MATCH(AW55,'[3]For Lookup Nursing FTE'!$D:$D,0)),0)</f>
        <v>1</v>
      </c>
      <c r="AX60" s="240">
        <f>_xlfn.IFNA(INDEX('[3]For Lookup Nursing FTE'!$B:$B,MATCH(AX55,'[3]For Lookup Nursing FTE'!$D:$D,0)),0)</f>
        <v>0</v>
      </c>
      <c r="AY60" s="239">
        <f>_xlfn.IFNA(INDEX('[3]For Lookup Nursing FTE'!$B:$B,MATCH(AY55,'[3]For Lookup Nursing FTE'!$D:$D,0)),0)</f>
        <v>0</v>
      </c>
      <c r="AZ60" s="239">
        <f>_xlfn.IFNA(INDEX('[3]For Lookup Nursing FTE'!$B:$B,MATCH(AZ55,'[3]For Lookup Nursing FTE'!$D:$D,0)),0)</f>
        <v>0</v>
      </c>
      <c r="BA60" s="240">
        <f>_xlfn.IFNA(INDEX('[3]For Lookup Nursing FTE'!$B:$B,MATCH(BA55,'[3]For Lookup Nursing FTE'!$D:$D,0)),0)</f>
        <v>0</v>
      </c>
      <c r="BB60" s="240">
        <f>_xlfn.IFNA(INDEX('[3]For Lookup Nursing FTE'!$B:$B,MATCH(BB55,'[3]For Lookup Nursing FTE'!$D:$D,0)),0)</f>
        <v>0</v>
      </c>
      <c r="BC60" s="240">
        <f>_xlfn.IFNA(INDEX('[3]For Lookup Nursing FTE'!$B:$B,MATCH(BC55,'[3]For Lookup Nursing FTE'!$D:$D,0)),0)</f>
        <v>0</v>
      </c>
      <c r="BD60" s="240">
        <f>_xlfn.IFNA(INDEX('[3]For Lookup Nursing FTE'!$B:$B,MATCH(BD55,'[3]For Lookup Nursing FTE'!$D:$D,0)),0)</f>
        <v>0</v>
      </c>
      <c r="BE60" s="239">
        <f>_xlfn.IFNA(INDEX('[3]For Lookup Nursing FTE'!$B:$B,MATCH(BE55,'[3]For Lookup Nursing FTE'!$D:$D,0)),0)</f>
        <v>0</v>
      </c>
      <c r="BF60" s="240">
        <f>_xlfn.IFNA(INDEX('[3]For Lookup Nursing FTE'!$B:$B,MATCH(BF55,'[3]For Lookup Nursing FTE'!$D:$D,0)),0)</f>
        <v>0</v>
      </c>
      <c r="BG60" s="240">
        <f>_xlfn.IFNA(INDEX('[3]For Lookup Nursing FTE'!$B:$B,MATCH(BG55,'[3]For Lookup Nursing FTE'!$D:$D,0)),0)</f>
        <v>0</v>
      </c>
      <c r="BH60" s="240">
        <f>_xlfn.IFNA(INDEX('[3]For Lookup Nursing FTE'!$B:$B,MATCH(BH55,'[3]For Lookup Nursing FTE'!$D:$D,0)),0)</f>
        <v>0</v>
      </c>
      <c r="BI60" s="240">
        <f>_xlfn.IFNA(INDEX('[3]For Lookup Nursing FTE'!$B:$B,MATCH(BI55,'[3]For Lookup Nursing FTE'!$D:$D,0)),0)</f>
        <v>5</v>
      </c>
      <c r="BJ60" s="240">
        <f>_xlfn.IFNA(INDEX('[3]For Lookup Nursing FTE'!$B:$B,MATCH(BJ55,'[3]For Lookup Nursing FTE'!$D:$D,0)),0)</f>
        <v>0</v>
      </c>
      <c r="BK60" s="240">
        <f>_xlfn.IFNA(INDEX('[3]For Lookup Nursing FTE'!$B:$B,MATCH(BK55,'[3]For Lookup Nursing FTE'!$D:$D,0)),0)</f>
        <v>0</v>
      </c>
      <c r="BL60" s="240">
        <f>_xlfn.IFNA(INDEX('[3]For Lookup Nursing FTE'!$B:$B,MATCH(BL55,'[3]For Lookup Nursing FTE'!$D:$D,0)),0)</f>
        <v>0</v>
      </c>
      <c r="BM60" s="240">
        <f>_xlfn.IFNA(INDEX('[3]For Lookup Nursing FTE'!$B:$B,MATCH(BM55,'[3]For Lookup Nursing FTE'!$D:$D,0)),0)</f>
        <v>0</v>
      </c>
      <c r="BN60" s="240">
        <f>_xlfn.IFNA(INDEX('[3]For Lookup Nursing FTE'!$B:$B,MATCH(BN55,'[3]For Lookup Nursing FTE'!$D:$D,0)),0)</f>
        <v>0.6</v>
      </c>
      <c r="BO60" s="240">
        <f>_xlfn.IFNA(INDEX('[3]For Lookup Nursing FTE'!$B:$B,MATCH(BO55,'[3]For Lookup Nursing FTE'!$D:$D,0)),0)</f>
        <v>1.7999999999999998</v>
      </c>
      <c r="BP60" s="240">
        <f>_xlfn.IFNA(INDEX('[3]For Lookup Nursing FTE'!$B:$B,MATCH(BP55,'[3]For Lookup Nursing FTE'!$D:$D,0)),0)</f>
        <v>0</v>
      </c>
      <c r="BQ60" s="240">
        <f>_xlfn.IFNA(INDEX('[3]For Lookup Nursing FTE'!$B:$B,MATCH(BQ55,'[3]For Lookup Nursing FTE'!$D:$D,0)),0)</f>
        <v>0</v>
      </c>
      <c r="BR60" s="240">
        <f>_xlfn.IFNA(INDEX('[3]For Lookup Nursing FTE'!$B:$B,MATCH(BR55,'[3]For Lookup Nursing FTE'!$D:$D,0)),0)</f>
        <v>0</v>
      </c>
      <c r="BS60" s="240">
        <f>_xlfn.IFNA(INDEX('[3]For Lookup Nursing FTE'!$B:$B,MATCH(BS55,'[3]For Lookup Nursing FTE'!$D:$D,0)),0)</f>
        <v>0</v>
      </c>
      <c r="BT60" s="240">
        <f>_xlfn.IFNA(INDEX('[3]For Lookup Nursing FTE'!$B:$B,MATCH(BT55,'[3]For Lookup Nursing FTE'!$D:$D,0)),0)</f>
        <v>0</v>
      </c>
      <c r="BU60" s="240">
        <f>_xlfn.IFNA(INDEX('[3]For Lookup Nursing FTE'!$B:$B,MATCH(BU55,'[3]For Lookup Nursing FTE'!$D:$D,0)),0)</f>
        <v>0</v>
      </c>
      <c r="BV60" s="240">
        <f>_xlfn.IFNA(INDEX('[3]For Lookup Nursing FTE'!$B:$B,MATCH(BV55,'[3]For Lookup Nursing FTE'!$D:$D,0)),0)</f>
        <v>4</v>
      </c>
      <c r="BW60" s="240">
        <f>_xlfn.IFNA(INDEX('[3]For Lookup Nursing FTE'!$B:$B,MATCH(BW55,'[3]For Lookup Nursing FTE'!$D:$D,0)),0)</f>
        <v>0</v>
      </c>
      <c r="BX60" s="240">
        <f>_xlfn.IFNA(INDEX('[3]For Lookup Nursing FTE'!$B:$B,MATCH(BX55,'[3]For Lookup Nursing FTE'!$D:$D,0)),0)</f>
        <v>0</v>
      </c>
      <c r="BY60" s="240">
        <f>_xlfn.IFNA(INDEX('[3]For Lookup Nursing FTE'!$B:$B,MATCH(BY55,'[3]For Lookup Nursing FTE'!$D:$D,0)),0)</f>
        <v>5.2</v>
      </c>
      <c r="BZ60" s="240">
        <f>_xlfn.IFNA(INDEX('[3]For Lookup Nursing FTE'!$B:$B,MATCH(BZ55,'[3]For Lookup Nursing FTE'!$D:$D,0)),0)</f>
        <v>52.600000000000009</v>
      </c>
      <c r="CA60" s="240">
        <f>_xlfn.IFNA(INDEX('[3]For Lookup Nursing FTE'!$B:$B,MATCH(CA55,'[3]For Lookup Nursing FTE'!$D:$D,0)),0)</f>
        <v>0</v>
      </c>
      <c r="CB60" s="240">
        <f>_xlfn.IFNA(INDEX('[3]For Lookup Nursing FTE'!$B:$B,MATCH(CB55,'[3]For Lookup Nursing FTE'!$D:$D,0)),0)</f>
        <v>0</v>
      </c>
      <c r="CC60" s="240">
        <f>_xlfn.IFNA(INDEX('[3]For Lookup Nursing FTE'!$B:$B,MATCH(CC55,'[3]For Lookup Nursing FTE'!$D:$D,0)),0)</f>
        <v>0</v>
      </c>
      <c r="CD60" s="208" t="s">
        <v>249</v>
      </c>
      <c r="CE60" s="226">
        <f t="shared" ref="CE60:CE68" si="6">SUM(C60:CD60)</f>
        <v>812.09999999999991</v>
      </c>
      <c r="CF60" s="316">
        <v>0</v>
      </c>
    </row>
    <row r="61" spans="1:84" x14ac:dyDescent="0.25">
      <c r="A61" s="31" t="s">
        <v>264</v>
      </c>
      <c r="B61" s="16"/>
      <c r="C61" s="234">
        <f>_xlfn.IFNA(INDEX('[4]For Lookup (in house)'!$B:$B,MATCH(C55,'[4]For Lookup (in house)'!$D:$D,0)),0)</f>
        <v>13832269.889999999</v>
      </c>
      <c r="D61" s="234">
        <f>_xlfn.IFNA(INDEX('[4]For Lookup (in house)'!$B:$B,MATCH(D55,'[4]For Lookup (in house)'!$D:$D,0)),0)</f>
        <v>0</v>
      </c>
      <c r="E61" s="234">
        <f>_xlfn.IFNA(INDEX('[4]For Lookup (in house)'!$B:$B,MATCH(E55,'[4]For Lookup (in house)'!$D:$D,0)),0)</f>
        <v>58205995.30999998</v>
      </c>
      <c r="F61" s="234">
        <f>_xlfn.IFNA(INDEX('[4]For Lookup (in house)'!$B:$B,MATCH(F55,'[4]For Lookup (in house)'!$D:$D,0)),0)</f>
        <v>0</v>
      </c>
      <c r="G61" s="234">
        <f>_xlfn.IFNA(INDEX('[4]For Lookup (in house)'!$B:$B,MATCH(G55,'[4]For Lookup (in house)'!$D:$D,0)),0)</f>
        <v>0</v>
      </c>
      <c r="H61" s="234">
        <f>_xlfn.IFNA(INDEX('[4]For Lookup (in house)'!$B:$B,MATCH(H55,'[4]For Lookup (in house)'!$D:$D,0)),0)</f>
        <v>0</v>
      </c>
      <c r="I61" s="234">
        <f>_xlfn.IFNA(INDEX('[4]For Lookup (in house)'!$B:$B,MATCH(I55,'[4]For Lookup (in house)'!$D:$D,0)),0)</f>
        <v>0</v>
      </c>
      <c r="J61" s="234">
        <f>_xlfn.IFNA(INDEX('[4]For Lookup (in house)'!$B:$B,MATCH(J55,'[4]For Lookup (in house)'!$D:$D,0)),0)</f>
        <v>0</v>
      </c>
      <c r="K61" s="234">
        <f>_xlfn.IFNA(INDEX('[4]For Lookup (in house)'!$B:$B,MATCH(K55,'[4]For Lookup (in house)'!$D:$D,0)),0)</f>
        <v>0</v>
      </c>
      <c r="L61" s="234">
        <f>_xlfn.IFNA(INDEX('[4]For Lookup (in house)'!$B:$B,MATCH(L55,'[4]For Lookup (in house)'!$D:$D,0)),0)</f>
        <v>0</v>
      </c>
      <c r="M61" s="234">
        <f>_xlfn.IFNA(INDEX('[4]For Lookup (in house)'!$B:$B,MATCH(M55,'[4]For Lookup (in house)'!$D:$D,0)),0)</f>
        <v>0</v>
      </c>
      <c r="N61" s="234">
        <f>_xlfn.IFNA(INDEX('[4]For Lookup (in house)'!$B:$B,MATCH(N55,'[4]For Lookup (in house)'!$D:$D,0)),0)</f>
        <v>0</v>
      </c>
      <c r="O61" s="234">
        <f>_xlfn.IFNA(INDEX('[4]For Lookup (in house)'!$B:$B,MATCH(O55,'[4]For Lookup (in house)'!$D:$D,0)),0)</f>
        <v>8855367.5900000036</v>
      </c>
      <c r="P61" s="236">
        <f>_xlfn.IFNA(INDEX('[4]For Lookup (in house)'!$B:$B,MATCH(P55,'[4]For Lookup (in house)'!$D:$D,0)),0)</f>
        <v>18581500.799999993</v>
      </c>
      <c r="Q61" s="236">
        <f>_xlfn.IFNA(INDEX('[4]For Lookup (in house)'!$B:$B,MATCH(Q55,'[4]For Lookup (in house)'!$D:$D,0)),0)</f>
        <v>6284272.8500000006</v>
      </c>
      <c r="R61" s="236">
        <f>_xlfn.IFNA(INDEX('[4]For Lookup (in house)'!$B:$B,MATCH(R55,'[4]For Lookup (in house)'!$D:$D,0)),0)</f>
        <v>921909.13</v>
      </c>
      <c r="S61" s="242">
        <f>_xlfn.IFNA(INDEX('[4]For Lookup (in house)'!$B:$B,MATCH(S55,'[4]For Lookup (in house)'!$D:$D,0)),0)</f>
        <v>0</v>
      </c>
      <c r="T61" s="242">
        <f>_xlfn.IFNA(INDEX('[4]For Lookup (in house)'!$B:$B,MATCH(T55,'[4]For Lookup (in house)'!$D:$D,0)),0)</f>
        <v>5684625.580000001</v>
      </c>
      <c r="U61" s="237">
        <f>_xlfn.IFNA(INDEX('[4]For Lookup (in house)'!$B:$B,MATCH(U55,'[4]For Lookup (in house)'!$D:$D,0)),0)</f>
        <v>4663535.4300000025</v>
      </c>
      <c r="V61" s="236">
        <f>_xlfn.IFNA(INDEX('[4]For Lookup (in house)'!$B:$B,MATCH(V55,'[4]For Lookup (in house)'!$D:$D,0)),0)</f>
        <v>1749109.24</v>
      </c>
      <c r="W61" s="236">
        <f>_xlfn.IFNA(INDEX('[4]For Lookup (in house)'!$B:$B,MATCH(W55,'[4]For Lookup (in house)'!$D:$D,0)),0)</f>
        <v>2754514.34</v>
      </c>
      <c r="X61" s="236">
        <f>_xlfn.IFNA(INDEX('[4]For Lookup (in house)'!$B:$B,MATCH(X55,'[4]For Lookup (in house)'!$D:$D,0)),0)</f>
        <v>3274072.6999999993</v>
      </c>
      <c r="Y61" s="236">
        <f>_xlfn.IFNA(INDEX('[4]For Lookup (in house)'!$B:$B,MATCH(Y55,'[4]For Lookup (in house)'!$D:$D,0)),0)</f>
        <v>12243341.470000004</v>
      </c>
      <c r="Z61" s="236">
        <f>_xlfn.IFNA(INDEX('[4]For Lookup (in house)'!$B:$B,MATCH(Z55,'[4]For Lookup (in house)'!$D:$D,0)),0)</f>
        <v>2009921.8800000001</v>
      </c>
      <c r="AA61" s="236">
        <f>_xlfn.IFNA(INDEX('[4]For Lookup (in house)'!$B:$B,MATCH(AA55,'[4]For Lookup (in house)'!$D:$D,0)),0)</f>
        <v>895027.5900000002</v>
      </c>
      <c r="AB61" s="243">
        <f>_xlfn.IFNA(INDEX('[4]For Lookup (in house)'!$B:$B,MATCH(AB55,'[4]For Lookup (in house)'!$D:$D,0)),0)</f>
        <v>15764044.339999989</v>
      </c>
      <c r="AC61" s="236">
        <f>_xlfn.IFNA(INDEX('[4]For Lookup (in house)'!$B:$B,MATCH(AC55,'[4]For Lookup (in house)'!$D:$D,0)),0)</f>
        <v>3905257.29</v>
      </c>
      <c r="AD61" s="236">
        <f>_xlfn.IFNA(INDEX('[4]For Lookup (in house)'!$B:$B,MATCH(AD55,'[4]For Lookup (in house)'!$D:$D,0)),0)</f>
        <v>0</v>
      </c>
      <c r="AE61" s="236">
        <f>_xlfn.IFNA(INDEX('[4]For Lookup (in house)'!$B:$B,MATCH(AE55,'[4]For Lookup (in house)'!$D:$D,0)),0)</f>
        <v>9226749.2999999989</v>
      </c>
      <c r="AF61" s="236">
        <f>_xlfn.IFNA(INDEX('[4]For Lookup (in house)'!$B:$B,MATCH(AF55,'[4]For Lookup (in house)'!$D:$D,0)),0)</f>
        <v>0</v>
      </c>
      <c r="AG61" s="236">
        <f>_xlfn.IFNA(INDEX('[4]For Lookup (in house)'!$B:$B,MATCH(AG55,'[4]For Lookup (in house)'!$D:$D,0)),0)</f>
        <v>17374257.100000001</v>
      </c>
      <c r="AH61" s="236">
        <f>_xlfn.IFNA(INDEX('[4]For Lookup (in house)'!$B:$B,MATCH(AH55,'[4]For Lookup (in house)'!$D:$D,0)),0)</f>
        <v>0</v>
      </c>
      <c r="AI61" s="236">
        <f>_xlfn.IFNA(INDEX('[4]For Lookup (in house)'!$B:$B,MATCH(AI55,'[4]For Lookup (in house)'!$D:$D,0)),0)</f>
        <v>0</v>
      </c>
      <c r="AJ61" s="236">
        <f>_xlfn.IFNA(INDEX('[4]For Lookup (in house)'!$B:$B,MATCH(AJ55,'[4]For Lookup (in house)'!$D:$D,0)),0)</f>
        <v>72496096.710000023</v>
      </c>
      <c r="AK61" s="236">
        <f>_xlfn.IFNA(INDEX('[4]For Lookup (in house)'!$B:$B,MATCH(AK55,'[4]For Lookup (in house)'!$D:$D,0)),0)</f>
        <v>0</v>
      </c>
      <c r="AL61" s="236">
        <f>_xlfn.IFNA(INDEX('[4]For Lookup (in house)'!$B:$B,MATCH(AL55,'[4]For Lookup (in house)'!$D:$D,0)),0)</f>
        <v>629532.27</v>
      </c>
      <c r="AM61" s="236">
        <f>_xlfn.IFNA(INDEX('[4]For Lookup (in house)'!$B:$B,MATCH(AM55,'[4]For Lookup (in house)'!$D:$D,0)),0)</f>
        <v>0</v>
      </c>
      <c r="AN61" s="236">
        <f>_xlfn.IFNA(INDEX('[4]For Lookup (in house)'!$B:$B,MATCH(AN55,'[4]For Lookup (in house)'!$D:$D,0)),0)</f>
        <v>0</v>
      </c>
      <c r="AO61" s="236">
        <f>_xlfn.IFNA(INDEX('[4]For Lookup (in house)'!$B:$B,MATCH(AO55,'[4]For Lookup (in house)'!$D:$D,0)),0)</f>
        <v>0</v>
      </c>
      <c r="AP61" s="236">
        <f>_xlfn.IFNA(INDEX('[4]For Lookup (in house)'!$B:$B,MATCH(AP55,'[4]For Lookup (in house)'!$D:$D,0)),0)</f>
        <v>73779842.23999998</v>
      </c>
      <c r="AQ61" s="236">
        <f>_xlfn.IFNA(INDEX('[4]For Lookup (in house)'!$B:$B,MATCH(AQ55,'[4]For Lookup (in house)'!$D:$D,0)),0)</f>
        <v>0</v>
      </c>
      <c r="AR61" s="236">
        <f>_xlfn.IFNA(INDEX('[4]For Lookup (in house)'!$B:$B,MATCH(AR55,'[4]For Lookup (in house)'!$D:$D,0)),0)</f>
        <v>0</v>
      </c>
      <c r="AS61" s="236">
        <f>_xlfn.IFNA(INDEX('[4]For Lookup (in house)'!$B:$B,MATCH(AS55,'[4]For Lookup (in house)'!$D:$D,0)),0)</f>
        <v>0</v>
      </c>
      <c r="AT61" s="236">
        <f>_xlfn.IFNA(INDEX('[4]For Lookup (in house)'!$B:$B,MATCH(AT55,'[4]For Lookup (in house)'!$D:$D,0)),0)</f>
        <v>0</v>
      </c>
      <c r="AU61" s="236">
        <f>_xlfn.IFNA(INDEX('[4]For Lookup (in house)'!$B:$B,MATCH(AU55,'[4]For Lookup (in house)'!$D:$D,0)),0)</f>
        <v>0</v>
      </c>
      <c r="AV61" s="242">
        <f>_xlfn.IFNA(INDEX('[4]For Lookup (in house)'!$B:$B,MATCH(AV55,'[4]For Lookup (in house)'!$D:$D,0)),0)</f>
        <v>33421716.659999993</v>
      </c>
      <c r="AW61" s="242">
        <f>_xlfn.IFNA(INDEX('[4]For Lookup (in house)'!$B:$B,MATCH(AW55,'[4]For Lookup (in house)'!$D:$D,0)),0)</f>
        <v>572819.00999999989</v>
      </c>
      <c r="AX61" s="242">
        <f>_xlfn.IFNA(INDEX('[4]For Lookup (in house)'!$B:$B,MATCH(AX55,'[4]For Lookup (in house)'!$D:$D,0)),0)</f>
        <v>2209579.25</v>
      </c>
      <c r="AY61" s="236">
        <f>_xlfn.IFNA(INDEX('[4]For Lookup (in house)'!$B:$B,MATCH(AY55,'[4]For Lookup (in house)'!$D:$D,0)),0)</f>
        <v>6358288.3100000005</v>
      </c>
      <c r="AZ61" s="236">
        <f>_xlfn.IFNA(INDEX('[4]For Lookup (in house)'!$B:$B,MATCH(AZ55,'[4]For Lookup (in house)'!$D:$D,0)),0)</f>
        <v>0</v>
      </c>
      <c r="BA61" s="242">
        <f>_xlfn.IFNA(INDEX('[4]For Lookup (in house)'!$B:$B,MATCH(BA55,'[4]For Lookup (in house)'!$D:$D,0)),0)</f>
        <v>212267.06999999998</v>
      </c>
      <c r="BB61" s="242">
        <f>_xlfn.IFNA(INDEX('[4]For Lookup (in house)'!$B:$B,MATCH(BB55,'[4]For Lookup (in house)'!$D:$D,0)),0)</f>
        <v>0</v>
      </c>
      <c r="BC61" s="242">
        <f>_xlfn.IFNA(INDEX('[4]For Lookup (in house)'!$B:$B,MATCH(BC55,'[4]For Lookup (in house)'!$D:$D,0)),0)</f>
        <v>858126.95000000019</v>
      </c>
      <c r="BD61" s="242">
        <f>_xlfn.IFNA(INDEX('[4]For Lookup (in house)'!$B:$B,MATCH(BD55,'[4]For Lookup (in house)'!$D:$D,0)),0)</f>
        <v>1298459.5200000003</v>
      </c>
      <c r="BE61" s="236">
        <f>_xlfn.IFNA(INDEX('[4]For Lookup (in house)'!$B:$B,MATCH(BE55,'[4]For Lookup (in house)'!$D:$D,0)),0)</f>
        <v>6746542.3800000008</v>
      </c>
      <c r="BF61" s="242">
        <f>_xlfn.IFNA(INDEX('[4]For Lookup (in house)'!$B:$B,MATCH(BF55,'[4]For Lookup (in house)'!$D:$D,0)),0)</f>
        <v>6741087.7400000002</v>
      </c>
      <c r="BG61" s="242">
        <f>_xlfn.IFNA(INDEX('[4]For Lookup (in house)'!$B:$B,MATCH(BG55,'[4]For Lookup (in house)'!$D:$D,0)),0)</f>
        <v>691075.82</v>
      </c>
      <c r="BH61" s="242">
        <f>_xlfn.IFNA(INDEX('[4]For Lookup (in house)'!$B:$B,MATCH(BH55,'[4]For Lookup (in house)'!$D:$D,0)),0)</f>
        <v>23505447.829999998</v>
      </c>
      <c r="BI61" s="242">
        <f>_xlfn.IFNA(INDEX('[4]For Lookup (in house)'!$B:$B,MATCH(BI55,'[4]For Lookup (in house)'!$D:$D,0)),0)</f>
        <v>8234117.3499999987</v>
      </c>
      <c r="BJ61" s="242">
        <f>_xlfn.IFNA(INDEX('[4]For Lookup (in house)'!$B:$B,MATCH(BJ55,'[4]For Lookup (in house)'!$D:$D,0)),0)</f>
        <v>3220583.29</v>
      </c>
      <c r="BK61" s="242">
        <f>_xlfn.IFNA(INDEX('[4]For Lookup (in house)'!$B:$B,MATCH(BK55,'[4]For Lookup (in house)'!$D:$D,0)),0)</f>
        <v>7286246.7500000009</v>
      </c>
      <c r="BL61" s="242">
        <f>_xlfn.IFNA(INDEX('[4]For Lookup (in house)'!$B:$B,MATCH(BL55,'[4]For Lookup (in house)'!$D:$D,0)),0)</f>
        <v>5578055.919999999</v>
      </c>
      <c r="BM61" s="242">
        <f>_xlfn.IFNA(INDEX('[4]For Lookup (in house)'!$B:$B,MATCH(BM55,'[4]For Lookup (in house)'!$D:$D,0)),0)</f>
        <v>1323426.28</v>
      </c>
      <c r="BN61" s="242">
        <f>_xlfn.IFNA(INDEX('[4]For Lookup (in house)'!$B:$B,MATCH(BN55,'[4]For Lookup (in house)'!$D:$D,0)),0)</f>
        <v>11295763.090000002</v>
      </c>
      <c r="BO61" s="242">
        <f>_xlfn.IFNA(INDEX('[4]For Lookup (in house)'!$B:$B,MATCH(BO55,'[4]For Lookup (in house)'!$D:$D,0)),0)</f>
        <v>610962.14999999979</v>
      </c>
      <c r="BP61" s="242">
        <f>_xlfn.IFNA(INDEX('[4]For Lookup (in house)'!$B:$B,MATCH(BP55,'[4]For Lookup (in house)'!$D:$D,0)),0)</f>
        <v>1417749.3</v>
      </c>
      <c r="BQ61" s="242">
        <f>_xlfn.IFNA(INDEX('[4]For Lookup (in house)'!$B:$B,MATCH(BQ55,'[4]For Lookup (in house)'!$D:$D,0)),0)</f>
        <v>0</v>
      </c>
      <c r="BR61" s="242">
        <f>_xlfn.IFNA(INDEX('[4]For Lookup (in house)'!$B:$B,MATCH(BR55,'[4]For Lookup (in house)'!$D:$D,0)),0)</f>
        <v>4241510.0699999984</v>
      </c>
      <c r="BS61" s="242">
        <f>_xlfn.IFNA(INDEX('[4]For Lookup (in house)'!$B:$B,MATCH(BS55,'[4]For Lookup (in house)'!$D:$D,0)),0)</f>
        <v>182.59</v>
      </c>
      <c r="BT61" s="242">
        <f>_xlfn.IFNA(INDEX('[4]For Lookup (in house)'!$B:$B,MATCH(BT55,'[4]For Lookup (in house)'!$D:$D,0)),0)</f>
        <v>0</v>
      </c>
      <c r="BU61" s="242">
        <f>_xlfn.IFNA(INDEX('[4]For Lookup (in house)'!$B:$B,MATCH(BU55,'[4]For Lookup (in house)'!$D:$D,0)),0)</f>
        <v>0</v>
      </c>
      <c r="BV61" s="242">
        <f>_xlfn.IFNA(INDEX('[4]For Lookup (in house)'!$B:$B,MATCH(BV55,'[4]For Lookup (in house)'!$D:$D,0)),0)</f>
        <v>3461568.6799999992</v>
      </c>
      <c r="BW61" s="242">
        <f>_xlfn.IFNA(INDEX('[4]For Lookup (in house)'!$B:$B,MATCH(BW55,'[4]For Lookup (in house)'!$D:$D,0)),0)</f>
        <v>2429057.7800000003</v>
      </c>
      <c r="BX61" s="242">
        <f>_xlfn.IFNA(INDEX('[4]For Lookup (in house)'!$B:$B,MATCH(BX55,'[4]For Lookup (in house)'!$D:$D,0)),0)</f>
        <v>0</v>
      </c>
      <c r="BY61" s="242">
        <f>_xlfn.IFNA(INDEX('[4]For Lookup (in house)'!$B:$B,MATCH(BY55,'[4]For Lookup (in house)'!$D:$D,0)),0)</f>
        <v>8975186.1500000004</v>
      </c>
      <c r="BZ61" s="242">
        <f>_xlfn.IFNA(INDEX('[4]For Lookup (in house)'!$B:$B,MATCH(BZ55,'[4]For Lookup (in house)'!$D:$D,0)),0)</f>
        <v>3981976.9800000004</v>
      </c>
      <c r="CA61" s="242">
        <f>_xlfn.IFNA(INDEX('[4]For Lookup (in house)'!$B:$B,MATCH(CA55,'[4]For Lookup (in house)'!$D:$D,0)),0)</f>
        <v>1224997.22</v>
      </c>
      <c r="CB61" s="242">
        <f>_xlfn.IFNA(INDEX('[4]For Lookup (in house)'!$B:$B,MATCH(CB55,'[4]For Lookup (in house)'!$D:$D,0)),0)</f>
        <v>448520.54000000004</v>
      </c>
      <c r="CC61" s="242">
        <f>_xlfn.IFNA(INDEX('[4]For Lookup (in house)'!$B:$B,MATCH(CC55,'[4]For Lookup (in house)'!$D:$D,0)),0)</f>
        <v>1349748.0700000003</v>
      </c>
      <c r="CD61" s="24" t="s">
        <v>249</v>
      </c>
      <c r="CE61" s="25">
        <f t="shared" si="6"/>
        <v>480826305.79999989</v>
      </c>
      <c r="CF61" s="315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1824362</v>
      </c>
      <c r="D62" s="25">
        <f t="shared" si="7"/>
        <v>0</v>
      </c>
      <c r="E62" s="25">
        <f t="shared" si="7"/>
        <v>7598980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1299299</v>
      </c>
      <c r="P62" s="25">
        <f t="shared" si="7"/>
        <v>2616653</v>
      </c>
      <c r="Q62" s="25">
        <f t="shared" si="7"/>
        <v>880128</v>
      </c>
      <c r="R62" s="25">
        <f t="shared" si="7"/>
        <v>132355</v>
      </c>
      <c r="S62" s="25">
        <f t="shared" si="7"/>
        <v>0</v>
      </c>
      <c r="T62" s="25">
        <f t="shared" si="7"/>
        <v>821374</v>
      </c>
      <c r="U62" s="25">
        <f t="shared" si="7"/>
        <v>583687</v>
      </c>
      <c r="V62" s="25">
        <f t="shared" si="7"/>
        <v>253605</v>
      </c>
      <c r="W62" s="25">
        <f t="shared" si="7"/>
        <v>391535</v>
      </c>
      <c r="X62" s="25">
        <f t="shared" si="7"/>
        <v>396069</v>
      </c>
      <c r="Y62" s="25">
        <f t="shared" si="7"/>
        <v>1640450</v>
      </c>
      <c r="Z62" s="25">
        <f t="shared" si="7"/>
        <v>298120</v>
      </c>
      <c r="AA62" s="25">
        <f t="shared" si="7"/>
        <v>114463</v>
      </c>
      <c r="AB62" s="25">
        <f t="shared" si="7"/>
        <v>2115724</v>
      </c>
      <c r="AC62" s="25">
        <f t="shared" si="7"/>
        <v>526040</v>
      </c>
      <c r="AD62" s="25">
        <f t="shared" si="7"/>
        <v>0</v>
      </c>
      <c r="AE62" s="25">
        <f t="shared" si="7"/>
        <v>1192654</v>
      </c>
      <c r="AF62" s="25">
        <f t="shared" si="7"/>
        <v>0</v>
      </c>
      <c r="AG62" s="25">
        <f t="shared" si="7"/>
        <v>2249958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8640960</v>
      </c>
      <c r="AK62" s="25">
        <f t="shared" si="8"/>
        <v>0</v>
      </c>
      <c r="AL62" s="25">
        <f t="shared" si="8"/>
        <v>82840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8222647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4141268</v>
      </c>
      <c r="AW62" s="25">
        <f t="shared" si="8"/>
        <v>67150</v>
      </c>
      <c r="AX62" s="25">
        <f t="shared" si="8"/>
        <v>327270</v>
      </c>
      <c r="AY62" s="25">
        <f t="shared" si="8"/>
        <v>856315</v>
      </c>
      <c r="AZ62" s="25">
        <f t="shared" si="8"/>
        <v>0</v>
      </c>
      <c r="BA62" s="25">
        <f t="shared" si="8"/>
        <v>29063</v>
      </c>
      <c r="BB62" s="25">
        <f t="shared" si="8"/>
        <v>0</v>
      </c>
      <c r="BC62" s="25">
        <f t="shared" si="8"/>
        <v>110914</v>
      </c>
      <c r="BD62" s="25">
        <f t="shared" si="8"/>
        <v>179436</v>
      </c>
      <c r="BE62" s="25">
        <f t="shared" si="8"/>
        <v>900116</v>
      </c>
      <c r="BF62" s="25">
        <f t="shared" si="8"/>
        <v>961331</v>
      </c>
      <c r="BG62" s="25">
        <f t="shared" si="8"/>
        <v>86558</v>
      </c>
      <c r="BH62" s="25">
        <f t="shared" si="8"/>
        <v>3059330</v>
      </c>
      <c r="BI62" s="25">
        <f t="shared" si="8"/>
        <v>1109568</v>
      </c>
      <c r="BJ62" s="25">
        <f t="shared" si="8"/>
        <v>490131</v>
      </c>
      <c r="BK62" s="25">
        <f t="shared" si="8"/>
        <v>1075354</v>
      </c>
      <c r="BL62" s="25">
        <f t="shared" si="8"/>
        <v>765841</v>
      </c>
      <c r="BM62" s="25">
        <f t="shared" si="8"/>
        <v>166657</v>
      </c>
      <c r="BN62" s="25">
        <f t="shared" si="8"/>
        <v>1131834</v>
      </c>
      <c r="BO62" s="25">
        <f t="shared" ref="BO62:CC62" si="9">ROUND(BO47+BO48,0)</f>
        <v>94080</v>
      </c>
      <c r="BP62" s="25">
        <f t="shared" si="9"/>
        <v>181381</v>
      </c>
      <c r="BQ62" s="25">
        <f t="shared" si="9"/>
        <v>0</v>
      </c>
      <c r="BR62" s="25">
        <f t="shared" si="9"/>
        <v>68164088</v>
      </c>
      <c r="BS62" s="25">
        <f t="shared" si="9"/>
        <v>-37</v>
      </c>
      <c r="BT62" s="25">
        <f t="shared" si="9"/>
        <v>0</v>
      </c>
      <c r="BU62" s="25">
        <f t="shared" si="9"/>
        <v>0</v>
      </c>
      <c r="BV62" s="25">
        <f t="shared" si="9"/>
        <v>507626</v>
      </c>
      <c r="BW62" s="25">
        <f t="shared" si="9"/>
        <v>227629</v>
      </c>
      <c r="BX62" s="25">
        <f t="shared" si="9"/>
        <v>0</v>
      </c>
      <c r="BY62" s="25">
        <f t="shared" si="9"/>
        <v>1051955</v>
      </c>
      <c r="BZ62" s="25">
        <f t="shared" si="9"/>
        <v>1303107</v>
      </c>
      <c r="CA62" s="25">
        <f t="shared" si="9"/>
        <v>162373</v>
      </c>
      <c r="CB62" s="25">
        <f t="shared" si="9"/>
        <v>64142</v>
      </c>
      <c r="CC62" s="25">
        <f t="shared" si="9"/>
        <v>164253</v>
      </c>
      <c r="CD62" s="24" t="s">
        <v>249</v>
      </c>
      <c r="CE62" s="25">
        <f t="shared" si="6"/>
        <v>129260636</v>
      </c>
      <c r="CF62" s="315">
        <v>0</v>
      </c>
    </row>
    <row r="63" spans="1:84" x14ac:dyDescent="0.25">
      <c r="A63" s="31" t="s">
        <v>265</v>
      </c>
      <c r="B63" s="16"/>
      <c r="C63" s="234">
        <f>_xlfn.IFNA(INDEX('[5]For Lookup'!$B:$B,MATCH(C55,'[5]For Lookup'!$D:$D,0)),0)</f>
        <v>1642948.19</v>
      </c>
      <c r="D63" s="234">
        <f>_xlfn.IFNA(INDEX('[5]For Lookup'!$B:$B,MATCH(D55,'[5]For Lookup'!$D:$D,0)),0)</f>
        <v>0</v>
      </c>
      <c r="E63" s="234">
        <f>_xlfn.IFNA(INDEX('[5]For Lookup'!$B:$B,MATCH(E55,'[5]For Lookup'!$D:$D,0)),0)</f>
        <v>711552.3</v>
      </c>
      <c r="F63" s="234">
        <f>_xlfn.IFNA(INDEX('[5]For Lookup'!$B:$B,MATCH(F55,'[5]For Lookup'!$D:$D,0)),0)</f>
        <v>0</v>
      </c>
      <c r="G63" s="234">
        <f>_xlfn.IFNA(INDEX('[5]For Lookup'!$B:$B,MATCH(G55,'[5]For Lookup'!$D:$D,0)),0)</f>
        <v>0</v>
      </c>
      <c r="H63" s="234">
        <f>_xlfn.IFNA(INDEX('[5]For Lookup'!$B:$B,MATCH(H55,'[5]For Lookup'!$D:$D,0)),0)</f>
        <v>0</v>
      </c>
      <c r="I63" s="234">
        <f>_xlfn.IFNA(INDEX('[5]For Lookup'!$B:$B,MATCH(I55,'[5]For Lookup'!$D:$D,0)),0)</f>
        <v>0</v>
      </c>
      <c r="J63" s="234">
        <f>_xlfn.IFNA(INDEX('[5]For Lookup'!$B:$B,MATCH(J55,'[5]For Lookup'!$D:$D,0)),0)</f>
        <v>0</v>
      </c>
      <c r="K63" s="234">
        <f>_xlfn.IFNA(INDEX('[5]For Lookup'!$B:$B,MATCH(K55,'[5]For Lookup'!$D:$D,0)),0)</f>
        <v>0</v>
      </c>
      <c r="L63" s="234">
        <f>_xlfn.IFNA(INDEX('[5]For Lookup'!$B:$B,MATCH(L55,'[5]For Lookup'!$D:$D,0)),0)</f>
        <v>0</v>
      </c>
      <c r="M63" s="234">
        <f>_xlfn.IFNA(INDEX('[5]For Lookup'!$B:$B,MATCH(M55,'[5]For Lookup'!$D:$D,0)),0)</f>
        <v>0</v>
      </c>
      <c r="N63" s="234">
        <f>_xlfn.IFNA(INDEX('[5]For Lookup'!$B:$B,MATCH(N55,'[5]For Lookup'!$D:$D,0)),0)</f>
        <v>0</v>
      </c>
      <c r="O63" s="234">
        <f>_xlfn.IFNA(INDEX('[5]For Lookup'!$B:$B,MATCH(O55,'[5]For Lookup'!$D:$D,0)),0)</f>
        <v>2028202</v>
      </c>
      <c r="P63" s="236">
        <f>_xlfn.IFNA(INDEX('[5]For Lookup'!$B:$B,MATCH(P55,'[5]For Lookup'!$D:$D,0)),0)</f>
        <v>1265000</v>
      </c>
      <c r="Q63" s="236">
        <f>_xlfn.IFNA(INDEX('[5]For Lookup'!$B:$B,MATCH(Q55,'[5]For Lookup'!$D:$D,0)),0)</f>
        <v>0</v>
      </c>
      <c r="R63" s="236">
        <f>_xlfn.IFNA(INDEX('[5]For Lookup'!$B:$B,MATCH(R55,'[5]For Lookup'!$D:$D,0)),0)</f>
        <v>1931624.14</v>
      </c>
      <c r="S63" s="242">
        <f>_xlfn.IFNA(INDEX('[5]For Lookup'!$B:$B,MATCH(S55,'[5]For Lookup'!$D:$D,0)),0)</f>
        <v>1043.1600000000001</v>
      </c>
      <c r="T63" s="242">
        <f>_xlfn.IFNA(INDEX('[5]For Lookup'!$B:$B,MATCH(T55,'[5]For Lookup'!$D:$D,0)),0)</f>
        <v>0</v>
      </c>
      <c r="U63" s="237">
        <f>_xlfn.IFNA(INDEX('[5]For Lookup'!$B:$B,MATCH(U55,'[5]For Lookup'!$D:$D,0)),0)</f>
        <v>198765</v>
      </c>
      <c r="V63" s="236">
        <f>_xlfn.IFNA(INDEX('[5]For Lookup'!$B:$B,MATCH(V55,'[5]For Lookup'!$D:$D,0)),0)</f>
        <v>100222.66</v>
      </c>
      <c r="W63" s="236">
        <f>_xlfn.IFNA(INDEX('[5]For Lookup'!$B:$B,MATCH(W55,'[5]For Lookup'!$D:$D,0)),0)</f>
        <v>0</v>
      </c>
      <c r="X63" s="236">
        <f>_xlfn.IFNA(INDEX('[5]For Lookup'!$B:$B,MATCH(X55,'[5]For Lookup'!$D:$D,0)),0)</f>
        <v>-1415.42</v>
      </c>
      <c r="Y63" s="236">
        <f>_xlfn.IFNA(INDEX('[5]For Lookup'!$B:$B,MATCH(Y55,'[5]For Lookup'!$D:$D,0)),0)</f>
        <v>332396.32</v>
      </c>
      <c r="Z63" s="236">
        <f>_xlfn.IFNA(INDEX('[5]For Lookup'!$B:$B,MATCH(Z55,'[5]For Lookup'!$D:$D,0)),0)</f>
        <v>22950</v>
      </c>
      <c r="AA63" s="236">
        <f>_xlfn.IFNA(INDEX('[5]For Lookup'!$B:$B,MATCH(AA55,'[5]For Lookup'!$D:$D,0)),0)</f>
        <v>5195</v>
      </c>
      <c r="AB63" s="243">
        <f>_xlfn.IFNA(INDEX('[5]For Lookup'!$B:$B,MATCH(AB55,'[5]For Lookup'!$D:$D,0)),0)</f>
        <v>0</v>
      </c>
      <c r="AC63" s="236">
        <f>_xlfn.IFNA(INDEX('[5]For Lookup'!$B:$B,MATCH(AC55,'[5]For Lookup'!$D:$D,0)),0)</f>
        <v>0</v>
      </c>
      <c r="AD63" s="236">
        <f>_xlfn.IFNA(INDEX('[5]For Lookup'!$B:$B,MATCH(AD55,'[5]For Lookup'!$D:$D,0)),0)</f>
        <v>0</v>
      </c>
      <c r="AE63" s="236">
        <f>_xlfn.IFNA(INDEX('[5]For Lookup'!$B:$B,MATCH(AE55,'[5]For Lookup'!$D:$D,0)),0)</f>
        <v>45.59</v>
      </c>
      <c r="AF63" s="236">
        <f>_xlfn.IFNA(INDEX('[5]For Lookup'!$B:$B,MATCH(AF55,'[5]For Lookup'!$D:$D,0)),0)</f>
        <v>0</v>
      </c>
      <c r="AG63" s="236">
        <f>_xlfn.IFNA(INDEX('[5]For Lookup'!$B:$B,MATCH(AG55,'[5]For Lookup'!$D:$D,0)),0)</f>
        <v>1979549.81</v>
      </c>
      <c r="AH63" s="236">
        <f>_xlfn.IFNA(INDEX('[5]For Lookup'!$B:$B,MATCH(AH55,'[5]For Lookup'!$D:$D,0)),0)</f>
        <v>0</v>
      </c>
      <c r="AI63" s="236">
        <f>_xlfn.IFNA(INDEX('[5]For Lookup'!$B:$B,MATCH(AI55,'[5]For Lookup'!$D:$D,0)),0)</f>
        <v>0</v>
      </c>
      <c r="AJ63" s="236">
        <f>_xlfn.IFNA(INDEX('[5]For Lookup'!$B:$B,MATCH(AJ55,'[5]For Lookup'!$D:$D,0)),0)</f>
        <v>1987735.71</v>
      </c>
      <c r="AK63" s="236">
        <f>_xlfn.IFNA(INDEX('[5]For Lookup'!$B:$B,MATCH(AK55,'[5]For Lookup'!$D:$D,0)),0)</f>
        <v>0</v>
      </c>
      <c r="AL63" s="236">
        <f>_xlfn.IFNA(INDEX('[5]For Lookup'!$B:$B,MATCH(AL55,'[5]For Lookup'!$D:$D,0)),0)</f>
        <v>0</v>
      </c>
      <c r="AM63" s="236">
        <f>_xlfn.IFNA(INDEX('[5]For Lookup'!$B:$B,MATCH(AM55,'[5]For Lookup'!$D:$D,0)),0)</f>
        <v>0</v>
      </c>
      <c r="AN63" s="236">
        <f>_xlfn.IFNA(INDEX('[5]For Lookup'!$B:$B,MATCH(AN55,'[5]For Lookup'!$D:$D,0)),0)</f>
        <v>0</v>
      </c>
      <c r="AO63" s="236">
        <f>_xlfn.IFNA(INDEX('[5]For Lookup'!$B:$B,MATCH(AO55,'[5]For Lookup'!$D:$D,0)),0)</f>
        <v>0</v>
      </c>
      <c r="AP63" s="236">
        <f>_xlfn.IFNA(INDEX('[5]For Lookup'!$B:$B,MATCH(AP55,'[5]For Lookup'!$D:$D,0)),0)</f>
        <v>718606.66999999993</v>
      </c>
      <c r="AQ63" s="236">
        <f>_xlfn.IFNA(INDEX('[5]For Lookup'!$B:$B,MATCH(AQ55,'[5]For Lookup'!$D:$D,0)),0)</f>
        <v>0</v>
      </c>
      <c r="AR63" s="236">
        <f>_xlfn.IFNA(INDEX('[5]For Lookup'!$B:$B,MATCH(AR55,'[5]For Lookup'!$D:$D,0)),0)</f>
        <v>0</v>
      </c>
      <c r="AS63" s="236">
        <f>_xlfn.IFNA(INDEX('[5]For Lookup'!$B:$B,MATCH(AS55,'[5]For Lookup'!$D:$D,0)),0)</f>
        <v>0</v>
      </c>
      <c r="AT63" s="236">
        <f>_xlfn.IFNA(INDEX('[5]For Lookup'!$B:$B,MATCH(AT55,'[5]For Lookup'!$D:$D,0)),0)</f>
        <v>0</v>
      </c>
      <c r="AU63" s="236">
        <f>_xlfn.IFNA(INDEX('[5]For Lookup'!$B:$B,MATCH(AU55,'[5]For Lookup'!$D:$D,0)),0)</f>
        <v>0</v>
      </c>
      <c r="AV63" s="242">
        <f>_xlfn.IFNA(INDEX('[5]For Lookup'!$B:$B,MATCH(AV55,'[5]For Lookup'!$D:$D,0)),0)</f>
        <v>149621.5</v>
      </c>
      <c r="AW63" s="242">
        <f>_xlfn.IFNA(INDEX('[5]For Lookup'!$B:$B,MATCH(AW55,'[5]For Lookup'!$D:$D,0)),0)</f>
        <v>0</v>
      </c>
      <c r="AX63" s="242">
        <f>_xlfn.IFNA(INDEX('[5]For Lookup'!$B:$B,MATCH(AX55,'[5]For Lookup'!$D:$D,0)),0)</f>
        <v>0</v>
      </c>
      <c r="AY63" s="236">
        <f>_xlfn.IFNA(INDEX('[5]For Lookup'!$B:$B,MATCH(AY55,'[5]For Lookup'!$D:$D,0)),0)</f>
        <v>0</v>
      </c>
      <c r="AZ63" s="236">
        <f>_xlfn.IFNA(INDEX('[5]For Lookup'!$B:$B,MATCH(AZ55,'[5]For Lookup'!$D:$D,0)),0)</f>
        <v>0</v>
      </c>
      <c r="BA63" s="242">
        <f>_xlfn.IFNA(INDEX('[5]For Lookup'!$B:$B,MATCH(BA55,'[5]For Lookup'!$D:$D,0)),0)</f>
        <v>0</v>
      </c>
      <c r="BB63" s="242">
        <f>_xlfn.IFNA(INDEX('[5]For Lookup'!$B:$B,MATCH(BB55,'[5]For Lookup'!$D:$D,0)),0)</f>
        <v>0</v>
      </c>
      <c r="BC63" s="242">
        <f>_xlfn.IFNA(INDEX('[5]For Lookup'!$B:$B,MATCH(BC55,'[5]For Lookup'!$D:$D,0)),0)</f>
        <v>0</v>
      </c>
      <c r="BD63" s="242">
        <f>_xlfn.IFNA(INDEX('[5]For Lookup'!$B:$B,MATCH(BD55,'[5]For Lookup'!$D:$D,0)),0)</f>
        <v>0</v>
      </c>
      <c r="BE63" s="236">
        <f>_xlfn.IFNA(INDEX('[5]For Lookup'!$B:$B,MATCH(BE55,'[5]For Lookup'!$D:$D,0)),0)</f>
        <v>165383.99</v>
      </c>
      <c r="BF63" s="242">
        <f>_xlfn.IFNA(INDEX('[5]For Lookup'!$B:$B,MATCH(BF55,'[5]For Lookup'!$D:$D,0)),0)</f>
        <v>0</v>
      </c>
      <c r="BG63" s="242">
        <f>_xlfn.IFNA(INDEX('[5]For Lookup'!$B:$B,MATCH(BG55,'[5]For Lookup'!$D:$D,0)),0)</f>
        <v>0</v>
      </c>
      <c r="BH63" s="242">
        <f>_xlfn.IFNA(INDEX('[5]For Lookup'!$B:$B,MATCH(BH55,'[5]For Lookup'!$D:$D,0)),0)</f>
        <v>219648.75</v>
      </c>
      <c r="BI63" s="242">
        <f>_xlfn.IFNA(INDEX('[5]For Lookup'!$B:$B,MATCH(BI55,'[5]For Lookup'!$D:$D,0)),0)</f>
        <v>0</v>
      </c>
      <c r="BJ63" s="242">
        <f>_xlfn.IFNA(INDEX('[5]For Lookup'!$B:$B,MATCH(BJ55,'[5]For Lookup'!$D:$D,0)),0)</f>
        <v>187272.04</v>
      </c>
      <c r="BK63" s="242">
        <f>_xlfn.IFNA(INDEX('[5]For Lookup'!$B:$B,MATCH(BK55,'[5]For Lookup'!$D:$D,0)),0)</f>
        <v>0</v>
      </c>
      <c r="BL63" s="242">
        <f>_xlfn.IFNA(INDEX('[5]For Lookup'!$B:$B,MATCH(BL55,'[5]For Lookup'!$D:$D,0)),0)</f>
        <v>1000</v>
      </c>
      <c r="BM63" s="242">
        <f>_xlfn.IFNA(INDEX('[5]For Lookup'!$B:$B,MATCH(BM55,'[5]For Lookup'!$D:$D,0)),0)</f>
        <v>0</v>
      </c>
      <c r="BN63" s="242">
        <f>_xlfn.IFNA(INDEX('[5]For Lookup'!$B:$B,MATCH(BN55,'[5]For Lookup'!$D:$D,0)),0)</f>
        <v>6885921.9800000004</v>
      </c>
      <c r="BO63" s="242">
        <f>_xlfn.IFNA(INDEX('[5]For Lookup'!$B:$B,MATCH(BO55,'[5]For Lookup'!$D:$D,0)),0)</f>
        <v>0</v>
      </c>
      <c r="BP63" s="242">
        <f>_xlfn.IFNA(INDEX('[5]For Lookup'!$B:$B,MATCH(BP55,'[5]For Lookup'!$D:$D,0)),0)</f>
        <v>211848.65</v>
      </c>
      <c r="BQ63" s="242">
        <f>_xlfn.IFNA(INDEX('[5]For Lookup'!$B:$B,MATCH(BQ55,'[5]For Lookup'!$D:$D,0)),0)</f>
        <v>0</v>
      </c>
      <c r="BR63" s="242">
        <f>_xlfn.IFNA(INDEX('[5]For Lookup'!$B:$B,MATCH(BR55,'[5]For Lookup'!$D:$D,0)),0)</f>
        <v>581228.66</v>
      </c>
      <c r="BS63" s="242">
        <f>_xlfn.IFNA(INDEX('[5]For Lookup'!$B:$B,MATCH(BS55,'[5]For Lookup'!$D:$D,0)),0)</f>
        <v>0</v>
      </c>
      <c r="BT63" s="242">
        <f>_xlfn.IFNA(INDEX('[5]For Lookup'!$B:$B,MATCH(BT55,'[5]For Lookup'!$D:$D,0)),0)</f>
        <v>0</v>
      </c>
      <c r="BU63" s="242">
        <f>_xlfn.IFNA(INDEX('[5]For Lookup'!$B:$B,MATCH(BU55,'[5]For Lookup'!$D:$D,0)),0)</f>
        <v>0</v>
      </c>
      <c r="BV63" s="242">
        <f>_xlfn.IFNA(INDEX('[5]For Lookup'!$B:$B,MATCH(BV55,'[5]For Lookup'!$D:$D,0)),0)</f>
        <v>0</v>
      </c>
      <c r="BW63" s="242">
        <f>_xlfn.IFNA(INDEX('[5]For Lookup'!$B:$B,MATCH(BW55,'[5]For Lookup'!$D:$D,0)),0)</f>
        <v>9000</v>
      </c>
      <c r="BX63" s="242">
        <f>_xlfn.IFNA(INDEX('[5]For Lookup'!$B:$B,MATCH(BX55,'[5]For Lookup'!$D:$D,0)),0)</f>
        <v>0</v>
      </c>
      <c r="BY63" s="242">
        <f>_xlfn.IFNA(INDEX('[5]For Lookup'!$B:$B,MATCH(BY55,'[5]For Lookup'!$D:$D,0)),0)</f>
        <v>0</v>
      </c>
      <c r="BZ63" s="242">
        <f>_xlfn.IFNA(INDEX('[5]For Lookup'!$B:$B,MATCH(BZ55,'[5]For Lookup'!$D:$D,0)),0)</f>
        <v>0</v>
      </c>
      <c r="CA63" s="242">
        <f>_xlfn.IFNA(INDEX('[5]For Lookup'!$B:$B,MATCH(CA55,'[5]For Lookup'!$D:$D,0)),0)</f>
        <v>0</v>
      </c>
      <c r="CB63" s="242">
        <f>_xlfn.IFNA(INDEX('[5]For Lookup'!$B:$B,MATCH(CB55,'[5]For Lookup'!$D:$D,0)),0)</f>
        <v>0</v>
      </c>
      <c r="CC63" s="242">
        <f>_xlfn.IFNA(INDEX('[5]For Lookup'!$B:$B,MATCH(CC55,'[5]For Lookup'!$D:$D,0)),0)</f>
        <v>113719.67999999999</v>
      </c>
      <c r="CD63" s="24" t="s">
        <v>249</v>
      </c>
      <c r="CE63" s="25">
        <f t="shared" si="6"/>
        <v>21449066.379999999</v>
      </c>
      <c r="CF63" s="315">
        <v>0</v>
      </c>
    </row>
    <row r="64" spans="1:84" x14ac:dyDescent="0.25">
      <c r="A64" s="31" t="s">
        <v>266</v>
      </c>
      <c r="B64" s="16"/>
      <c r="C64" s="234">
        <f>_xlfn.IFNA(INDEX('[6]For Lookup'!$B:$B,MATCH(C55,'[6]For Lookup'!$D:$D,0)),0)</f>
        <v>2076153.0599999996</v>
      </c>
      <c r="D64" s="234">
        <f>_xlfn.IFNA(INDEX('[6]For Lookup'!$B:$B,MATCH(D55,'[6]For Lookup'!$D:$D,0)),0)</f>
        <v>0</v>
      </c>
      <c r="E64" s="234">
        <f>_xlfn.IFNA(INDEX('[6]For Lookup'!$B:$B,MATCH(E55,'[6]For Lookup'!$D:$D,0)),0)</f>
        <v>4438592.5499999989</v>
      </c>
      <c r="F64" s="234">
        <f>_xlfn.IFNA(INDEX('[6]For Lookup'!$B:$B,MATCH(F55,'[6]For Lookup'!$D:$D,0)),0)</f>
        <v>0</v>
      </c>
      <c r="G64" s="234">
        <f>_xlfn.IFNA(INDEX('[6]For Lookup'!$B:$B,MATCH(G55,'[6]For Lookup'!$D:$D,0)),0)</f>
        <v>0</v>
      </c>
      <c r="H64" s="234">
        <f>_xlfn.IFNA(INDEX('[6]For Lookup'!$B:$B,MATCH(H55,'[6]For Lookup'!$D:$D,0)),0)</f>
        <v>0</v>
      </c>
      <c r="I64" s="234">
        <f>_xlfn.IFNA(INDEX('[6]For Lookup'!$B:$B,MATCH(I55,'[6]For Lookup'!$D:$D,0)),0)</f>
        <v>0</v>
      </c>
      <c r="J64" s="234">
        <f>_xlfn.IFNA(INDEX('[6]For Lookup'!$B:$B,MATCH(J55,'[6]For Lookup'!$D:$D,0)),0)</f>
        <v>0</v>
      </c>
      <c r="K64" s="234">
        <f>_xlfn.IFNA(INDEX('[6]For Lookup'!$B:$B,MATCH(K55,'[6]For Lookup'!$D:$D,0)),0)</f>
        <v>0</v>
      </c>
      <c r="L64" s="234">
        <f>_xlfn.IFNA(INDEX('[6]For Lookup'!$B:$B,MATCH(L55,'[6]For Lookup'!$D:$D,0)),0)</f>
        <v>0</v>
      </c>
      <c r="M64" s="234">
        <f>_xlfn.IFNA(INDEX('[6]For Lookup'!$B:$B,MATCH(M55,'[6]For Lookup'!$D:$D,0)),0)</f>
        <v>0</v>
      </c>
      <c r="N64" s="234">
        <f>_xlfn.IFNA(INDEX('[6]For Lookup'!$B:$B,MATCH(N55,'[6]For Lookup'!$D:$D,0)),0)</f>
        <v>0</v>
      </c>
      <c r="O64" s="234">
        <f>_xlfn.IFNA(INDEX('[6]For Lookup'!$B:$B,MATCH(O55,'[6]For Lookup'!$D:$D,0)),0)</f>
        <v>1090028.4400000002</v>
      </c>
      <c r="P64" s="236">
        <f>_xlfn.IFNA(INDEX('[6]For Lookup'!$B:$B,MATCH(P55,'[6]For Lookup'!$D:$D,0)),0)</f>
        <v>27335564.18</v>
      </c>
      <c r="Q64" s="236">
        <f>_xlfn.IFNA(INDEX('[6]For Lookup'!$B:$B,MATCH(Q55,'[6]For Lookup'!$D:$D,0)),0)</f>
        <v>384641.85</v>
      </c>
      <c r="R64" s="236">
        <f>_xlfn.IFNA(INDEX('[6]For Lookup'!$B:$B,MATCH(R55,'[6]For Lookup'!$D:$D,0)),0)</f>
        <v>874306.1599999998</v>
      </c>
      <c r="S64" s="242">
        <f>_xlfn.IFNA(INDEX('[6]For Lookup'!$B:$B,MATCH(S55,'[6]For Lookup'!$D:$D,0)),0)</f>
        <v>28505.29</v>
      </c>
      <c r="T64" s="242">
        <f>_xlfn.IFNA(INDEX('[6]For Lookup'!$B:$B,MATCH(T55,'[6]For Lookup'!$D:$D,0)),0)</f>
        <v>918247.69</v>
      </c>
      <c r="U64" s="237">
        <f>_xlfn.IFNA(INDEX('[6]For Lookup'!$B:$B,MATCH(U55,'[6]For Lookup'!$D:$D,0)),0)</f>
        <v>2811140.49</v>
      </c>
      <c r="V64" s="236">
        <f>_xlfn.IFNA(INDEX('[6]For Lookup'!$B:$B,MATCH(V55,'[6]For Lookup'!$D:$D,0)),0)</f>
        <v>227023.7</v>
      </c>
      <c r="W64" s="236">
        <f>_xlfn.IFNA(INDEX('[6]For Lookup'!$B:$B,MATCH(W55,'[6]For Lookup'!$D:$D,0)),0)</f>
        <v>431130.23999999993</v>
      </c>
      <c r="X64" s="236">
        <f>_xlfn.IFNA(INDEX('[6]For Lookup'!$B:$B,MATCH(X55,'[6]For Lookup'!$D:$D,0)),0)</f>
        <v>671227.19</v>
      </c>
      <c r="Y64" s="236">
        <f>_xlfn.IFNA(INDEX('[6]For Lookup'!$B:$B,MATCH(Y55,'[6]For Lookup'!$D:$D,0)),0)</f>
        <v>15033663.290000003</v>
      </c>
      <c r="Z64" s="236">
        <f>_xlfn.IFNA(INDEX('[6]For Lookup'!$B:$B,MATCH(Z55,'[6]For Lookup'!$D:$D,0)),0)</f>
        <v>54778.36</v>
      </c>
      <c r="AA64" s="236">
        <f>_xlfn.IFNA(INDEX('[6]For Lookup'!$B:$B,MATCH(AA55,'[6]For Lookup'!$D:$D,0)),0)</f>
        <v>1136404.53</v>
      </c>
      <c r="AB64" s="243">
        <f>_xlfn.IFNA(INDEX('[6]For Lookup'!$B:$B,MATCH(AB55,'[6]For Lookup'!$D:$D,0)),0)</f>
        <v>62487669.880000003</v>
      </c>
      <c r="AC64" s="236">
        <f>_xlfn.IFNA(INDEX('[6]For Lookup'!$B:$B,MATCH(AC55,'[6]For Lookup'!$D:$D,0)),0)</f>
        <v>730715.18000000017</v>
      </c>
      <c r="AD64" s="236">
        <f>_xlfn.IFNA(INDEX('[6]For Lookup'!$B:$B,MATCH(AD55,'[6]For Lookup'!$D:$D,0)),0)</f>
        <v>5943.27</v>
      </c>
      <c r="AE64" s="236">
        <f>_xlfn.IFNA(INDEX('[6]For Lookup'!$B:$B,MATCH(AE55,'[6]For Lookup'!$D:$D,0)),0)</f>
        <v>80169.75</v>
      </c>
      <c r="AF64" s="236">
        <f>_xlfn.IFNA(INDEX('[6]For Lookup'!$B:$B,MATCH(AF55,'[6]For Lookup'!$D:$D,0)),0)</f>
        <v>0</v>
      </c>
      <c r="AG64" s="236">
        <f>_xlfn.IFNA(INDEX('[6]For Lookup'!$B:$B,MATCH(AG55,'[6]For Lookup'!$D:$D,0)),0)</f>
        <v>2540532.8599999994</v>
      </c>
      <c r="AH64" s="236">
        <f>_xlfn.IFNA(INDEX('[6]For Lookup'!$B:$B,MATCH(AH55,'[6]For Lookup'!$D:$D,0)),0)</f>
        <v>0</v>
      </c>
      <c r="AI64" s="236">
        <f>_xlfn.IFNA(INDEX('[6]For Lookup'!$B:$B,MATCH(AI55,'[6]For Lookup'!$D:$D,0)),0)</f>
        <v>0</v>
      </c>
      <c r="AJ64" s="236">
        <f>_xlfn.IFNA(INDEX('[6]For Lookup'!$B:$B,MATCH(AJ55,'[6]For Lookup'!$D:$D,0)),0)</f>
        <v>4613178.5999999996</v>
      </c>
      <c r="AK64" s="236">
        <f>_xlfn.IFNA(INDEX('[6]For Lookup'!$B:$B,MATCH(AK55,'[6]For Lookup'!$D:$D,0)),0)</f>
        <v>0</v>
      </c>
      <c r="AL64" s="236">
        <f>_xlfn.IFNA(INDEX('[6]For Lookup'!$B:$B,MATCH(AL55,'[6]For Lookup'!$D:$D,0)),0)</f>
        <v>2184.54</v>
      </c>
      <c r="AM64" s="236">
        <f>_xlfn.IFNA(INDEX('[6]For Lookup'!$B:$B,MATCH(AM55,'[6]For Lookup'!$D:$D,0)),0)</f>
        <v>0</v>
      </c>
      <c r="AN64" s="236">
        <f>_xlfn.IFNA(INDEX('[6]For Lookup'!$B:$B,MATCH(AN55,'[6]For Lookup'!$D:$D,0)),0)</f>
        <v>0</v>
      </c>
      <c r="AO64" s="236">
        <f>_xlfn.IFNA(INDEX('[6]For Lookup'!$B:$B,MATCH(AO55,'[6]For Lookup'!$D:$D,0)),0)</f>
        <v>0</v>
      </c>
      <c r="AP64" s="236">
        <f>_xlfn.IFNA(INDEX('[6]For Lookup'!$B:$B,MATCH(AP55,'[6]For Lookup'!$D:$D,0)),0)</f>
        <v>3635481.7500000009</v>
      </c>
      <c r="AQ64" s="236">
        <f>_xlfn.IFNA(INDEX('[6]For Lookup'!$B:$B,MATCH(AQ55,'[6]For Lookup'!$D:$D,0)),0)</f>
        <v>0</v>
      </c>
      <c r="AR64" s="236">
        <f>_xlfn.IFNA(INDEX('[6]For Lookup'!$B:$B,MATCH(AR55,'[6]For Lookup'!$D:$D,0)),0)</f>
        <v>0</v>
      </c>
      <c r="AS64" s="236">
        <f>_xlfn.IFNA(INDEX('[6]For Lookup'!$B:$B,MATCH(AS55,'[6]For Lookup'!$D:$D,0)),0)</f>
        <v>0</v>
      </c>
      <c r="AT64" s="236">
        <f>_xlfn.IFNA(INDEX('[6]For Lookup'!$B:$B,MATCH(AT55,'[6]For Lookup'!$D:$D,0)),0)</f>
        <v>0</v>
      </c>
      <c r="AU64" s="236">
        <f>_xlfn.IFNA(INDEX('[6]For Lookup'!$B:$B,MATCH(AU55,'[6]For Lookup'!$D:$D,0)),0)</f>
        <v>0</v>
      </c>
      <c r="AV64" s="242">
        <f>_xlfn.IFNA(INDEX('[6]For Lookup'!$B:$B,MATCH(AV55,'[6]For Lookup'!$D:$D,0)),0)</f>
        <v>294546.01</v>
      </c>
      <c r="AW64" s="242">
        <f>_xlfn.IFNA(INDEX('[6]For Lookup'!$B:$B,MATCH(AW55,'[6]For Lookup'!$D:$D,0)),0)</f>
        <v>0</v>
      </c>
      <c r="AX64" s="242">
        <f>_xlfn.IFNA(INDEX('[6]For Lookup'!$B:$B,MATCH(AX55,'[6]For Lookup'!$D:$D,0)),0)</f>
        <v>1862.39</v>
      </c>
      <c r="AY64" s="236">
        <f>_xlfn.IFNA(INDEX('[6]For Lookup'!$B:$B,MATCH(AY55,'[6]For Lookup'!$D:$D,0)),0)</f>
        <v>58992.42</v>
      </c>
      <c r="AZ64" s="236">
        <f>_xlfn.IFNA(INDEX('[6]For Lookup'!$B:$B,MATCH(AZ55,'[6]For Lookup'!$D:$D,0)),0)</f>
        <v>0</v>
      </c>
      <c r="BA64" s="242">
        <f>_xlfn.IFNA(INDEX('[6]For Lookup'!$B:$B,MATCH(BA55,'[6]For Lookup'!$D:$D,0)),0)</f>
        <v>0</v>
      </c>
      <c r="BB64" s="242">
        <f>_xlfn.IFNA(INDEX('[6]For Lookup'!$B:$B,MATCH(BB55,'[6]For Lookup'!$D:$D,0)),0)</f>
        <v>0</v>
      </c>
      <c r="BC64" s="242">
        <f>_xlfn.IFNA(INDEX('[6]For Lookup'!$B:$B,MATCH(BC55,'[6]For Lookup'!$D:$D,0)),0)</f>
        <v>0</v>
      </c>
      <c r="BD64" s="242">
        <f>_xlfn.IFNA(INDEX('[6]For Lookup'!$B:$B,MATCH(BD55,'[6]For Lookup'!$D:$D,0)),0)</f>
        <v>-1597096.98</v>
      </c>
      <c r="BE64" s="236">
        <f>_xlfn.IFNA(INDEX('[6]For Lookup'!$B:$B,MATCH(BE55,'[6]For Lookup'!$D:$D,0)),0)</f>
        <v>3035.32</v>
      </c>
      <c r="BF64" s="242">
        <f>_xlfn.IFNA(INDEX('[6]For Lookup'!$B:$B,MATCH(BF55,'[6]For Lookup'!$D:$D,0)),0)</f>
        <v>4670.1499999999996</v>
      </c>
      <c r="BG64" s="242">
        <f>_xlfn.IFNA(INDEX('[6]For Lookup'!$B:$B,MATCH(BG55,'[6]For Lookup'!$D:$D,0)),0)</f>
        <v>700.42</v>
      </c>
      <c r="BH64" s="242">
        <f>_xlfn.IFNA(INDEX('[6]For Lookup'!$B:$B,MATCH(BH55,'[6]For Lookup'!$D:$D,0)),0)</f>
        <v>117.37</v>
      </c>
      <c r="BI64" s="242">
        <f>_xlfn.IFNA(INDEX('[6]For Lookup'!$B:$B,MATCH(BI55,'[6]For Lookup'!$D:$D,0)),0)</f>
        <v>5700.8099999999995</v>
      </c>
      <c r="BJ64" s="242">
        <f>_xlfn.IFNA(INDEX('[6]For Lookup'!$B:$B,MATCH(BJ55,'[6]For Lookup'!$D:$D,0)),0)</f>
        <v>0</v>
      </c>
      <c r="BK64" s="242">
        <f>_xlfn.IFNA(INDEX('[6]For Lookup'!$B:$B,MATCH(BK55,'[6]For Lookup'!$D:$D,0)),0)</f>
        <v>109.84</v>
      </c>
      <c r="BL64" s="242">
        <f>_xlfn.IFNA(INDEX('[6]For Lookup'!$B:$B,MATCH(BL55,'[6]For Lookup'!$D:$D,0)),0)</f>
        <v>500.57</v>
      </c>
      <c r="BM64" s="242">
        <f>_xlfn.IFNA(INDEX('[6]For Lookup'!$B:$B,MATCH(BM55,'[6]For Lookup'!$D:$D,0)),0)</f>
        <v>0</v>
      </c>
      <c r="BN64" s="242">
        <f>_xlfn.IFNA(INDEX('[6]For Lookup'!$B:$B,MATCH(BN55,'[6]For Lookup'!$D:$D,0)),0)</f>
        <v>70.48</v>
      </c>
      <c r="BO64" s="242">
        <f>_xlfn.IFNA(INDEX('[6]For Lookup'!$B:$B,MATCH(BO55,'[6]For Lookup'!$D:$D,0)),0)</f>
        <v>82813.53</v>
      </c>
      <c r="BP64" s="242">
        <f>_xlfn.IFNA(INDEX('[6]For Lookup'!$B:$B,MATCH(BP55,'[6]For Lookup'!$D:$D,0)),0)</f>
        <v>0</v>
      </c>
      <c r="BQ64" s="242">
        <f>_xlfn.IFNA(INDEX('[6]For Lookup'!$B:$B,MATCH(BQ55,'[6]For Lookup'!$D:$D,0)),0)</f>
        <v>0</v>
      </c>
      <c r="BR64" s="242">
        <f>_xlfn.IFNA(INDEX('[6]For Lookup'!$B:$B,MATCH(BR55,'[6]For Lookup'!$D:$D,0)),0)</f>
        <v>0</v>
      </c>
      <c r="BS64" s="242">
        <f>_xlfn.IFNA(INDEX('[6]For Lookup'!$B:$B,MATCH(BS55,'[6]For Lookup'!$D:$D,0)),0)</f>
        <v>158.38</v>
      </c>
      <c r="BT64" s="242">
        <f>_xlfn.IFNA(INDEX('[6]For Lookup'!$B:$B,MATCH(BT55,'[6]For Lookup'!$D:$D,0)),0)</f>
        <v>0</v>
      </c>
      <c r="BU64" s="242">
        <f>_xlfn.IFNA(INDEX('[6]For Lookup'!$B:$B,MATCH(BU55,'[6]For Lookup'!$D:$D,0)),0)</f>
        <v>0</v>
      </c>
      <c r="BV64" s="242">
        <f>_xlfn.IFNA(INDEX('[6]For Lookup'!$B:$B,MATCH(BV55,'[6]For Lookup'!$D:$D,0)),0)</f>
        <v>623.08000000000004</v>
      </c>
      <c r="BW64" s="242">
        <f>_xlfn.IFNA(INDEX('[6]For Lookup'!$B:$B,MATCH(BW55,'[6]For Lookup'!$D:$D,0)),0)</f>
        <v>0</v>
      </c>
      <c r="BX64" s="242">
        <f>_xlfn.IFNA(INDEX('[6]For Lookup'!$B:$B,MATCH(BX55,'[6]For Lookup'!$D:$D,0)),0)</f>
        <v>0</v>
      </c>
      <c r="BY64" s="242">
        <f>_xlfn.IFNA(INDEX('[6]For Lookup'!$B:$B,MATCH(BY55,'[6]For Lookup'!$D:$D,0)),0)</f>
        <v>8986.31</v>
      </c>
      <c r="BZ64" s="242">
        <f>_xlfn.IFNA(INDEX('[6]For Lookup'!$B:$B,MATCH(BZ55,'[6]For Lookup'!$D:$D,0)),0)</f>
        <v>405.57</v>
      </c>
      <c r="CA64" s="242">
        <f>_xlfn.IFNA(INDEX('[6]For Lookup'!$B:$B,MATCH(CA55,'[6]For Lookup'!$D:$D,0)),0)</f>
        <v>301.27999999999997</v>
      </c>
      <c r="CB64" s="242">
        <f>_xlfn.IFNA(INDEX('[6]For Lookup'!$B:$B,MATCH(CB55,'[6]For Lookup'!$D:$D,0)),0)</f>
        <v>6061.49</v>
      </c>
      <c r="CC64" s="242">
        <f>_xlfn.IFNA(INDEX('[6]For Lookup'!$B:$B,MATCH(CC55,'[6]For Lookup'!$D:$D,0)),0)</f>
        <v>2003.05</v>
      </c>
      <c r="CD64" s="24" t="s">
        <v>249</v>
      </c>
      <c r="CE64" s="25">
        <f t="shared" si="6"/>
        <v>130481844.34</v>
      </c>
      <c r="CF64" s="315">
        <v>0</v>
      </c>
    </row>
    <row r="65" spans="1:84" x14ac:dyDescent="0.25">
      <c r="A65" s="31" t="s">
        <v>267</v>
      </c>
      <c r="B65" s="16"/>
      <c r="C65" s="234">
        <f>_xlfn.IFNA(INDEX('[7]For Lookup'!$B:$B,MATCH(C55,'[7]For Lookup'!$D:$D,0)),0)</f>
        <v>0</v>
      </c>
      <c r="D65" s="234">
        <f>_xlfn.IFNA(INDEX('[7]For Lookup'!$B:$B,MATCH(D55,'[7]For Lookup'!$D:$D,0)),0)</f>
        <v>0</v>
      </c>
      <c r="E65" s="234">
        <f>_xlfn.IFNA(INDEX('[7]For Lookup'!$B:$B,MATCH(E55,'[7]For Lookup'!$D:$D,0)),0)</f>
        <v>0</v>
      </c>
      <c r="F65" s="234">
        <f>_xlfn.IFNA(INDEX('[7]For Lookup'!$B:$B,MATCH(F55,'[7]For Lookup'!$D:$D,0)),0)</f>
        <v>0</v>
      </c>
      <c r="G65" s="234">
        <f>_xlfn.IFNA(INDEX('[7]For Lookup'!$B:$B,MATCH(G55,'[7]For Lookup'!$D:$D,0)),0)</f>
        <v>0</v>
      </c>
      <c r="H65" s="234">
        <f>_xlfn.IFNA(INDEX('[7]For Lookup'!$B:$B,MATCH(H55,'[7]For Lookup'!$D:$D,0)),0)</f>
        <v>0</v>
      </c>
      <c r="I65" s="234">
        <f>_xlfn.IFNA(INDEX('[7]For Lookup'!$B:$B,MATCH(I55,'[7]For Lookup'!$D:$D,0)),0)</f>
        <v>0</v>
      </c>
      <c r="J65" s="234">
        <f>_xlfn.IFNA(INDEX('[7]For Lookup'!$B:$B,MATCH(J55,'[7]For Lookup'!$D:$D,0)),0)</f>
        <v>0</v>
      </c>
      <c r="K65" s="234">
        <f>_xlfn.IFNA(INDEX('[7]For Lookup'!$B:$B,MATCH(K55,'[7]For Lookup'!$D:$D,0)),0)</f>
        <v>0</v>
      </c>
      <c r="L65" s="234">
        <f>_xlfn.IFNA(INDEX('[7]For Lookup'!$B:$B,MATCH(L55,'[7]For Lookup'!$D:$D,0)),0)</f>
        <v>0</v>
      </c>
      <c r="M65" s="234">
        <f>_xlfn.IFNA(INDEX('[7]For Lookup'!$B:$B,MATCH(M55,'[7]For Lookup'!$D:$D,0)),0)</f>
        <v>0</v>
      </c>
      <c r="N65" s="234">
        <f>_xlfn.IFNA(INDEX('[7]For Lookup'!$B:$B,MATCH(N55,'[7]For Lookup'!$D:$D,0)),0)</f>
        <v>0</v>
      </c>
      <c r="O65" s="234">
        <f>_xlfn.IFNA(INDEX('[7]For Lookup'!$B:$B,MATCH(O55,'[7]For Lookup'!$D:$D,0)),0)</f>
        <v>1136.32</v>
      </c>
      <c r="P65" s="236">
        <f>_xlfn.IFNA(INDEX('[7]For Lookup'!$B:$B,MATCH(P55,'[7]For Lookup'!$D:$D,0)),0)</f>
        <v>4709.25</v>
      </c>
      <c r="Q65" s="236">
        <f>_xlfn.IFNA(INDEX('[7]For Lookup'!$B:$B,MATCH(Q55,'[7]For Lookup'!$D:$D,0)),0)</f>
        <v>0</v>
      </c>
      <c r="R65" s="236">
        <f>_xlfn.IFNA(INDEX('[7]For Lookup'!$B:$B,MATCH(R55,'[7]For Lookup'!$D:$D,0)),0)</f>
        <v>0</v>
      </c>
      <c r="S65" s="242">
        <f>_xlfn.IFNA(INDEX('[7]For Lookup'!$B:$B,MATCH(S55,'[7]For Lookup'!$D:$D,0)),0)</f>
        <v>0</v>
      </c>
      <c r="T65" s="242">
        <f>_xlfn.IFNA(INDEX('[7]For Lookup'!$B:$B,MATCH(T55,'[7]For Lookup'!$D:$D,0)),0)</f>
        <v>1718.08</v>
      </c>
      <c r="U65" s="237">
        <f>_xlfn.IFNA(INDEX('[7]For Lookup'!$B:$B,MATCH(U55,'[7]For Lookup'!$D:$D,0)),0)</f>
        <v>0</v>
      </c>
      <c r="V65" s="236">
        <f>_xlfn.IFNA(INDEX('[7]For Lookup'!$B:$B,MATCH(V55,'[7]For Lookup'!$D:$D,0)),0)</f>
        <v>0</v>
      </c>
      <c r="W65" s="236">
        <f>_xlfn.IFNA(INDEX('[7]For Lookup'!$B:$B,MATCH(W55,'[7]For Lookup'!$D:$D,0)),0)</f>
        <v>0</v>
      </c>
      <c r="X65" s="236">
        <f>_xlfn.IFNA(INDEX('[7]For Lookup'!$B:$B,MATCH(X55,'[7]For Lookup'!$D:$D,0)),0)</f>
        <v>0</v>
      </c>
      <c r="Y65" s="236">
        <f>_xlfn.IFNA(INDEX('[7]For Lookup'!$B:$B,MATCH(Y55,'[7]For Lookup'!$D:$D,0)),0)</f>
        <v>0</v>
      </c>
      <c r="Z65" s="236">
        <f>_xlfn.IFNA(INDEX('[7]For Lookup'!$B:$B,MATCH(Z55,'[7]For Lookup'!$D:$D,0)),0)</f>
        <v>1105.32</v>
      </c>
      <c r="AA65" s="236">
        <f>_xlfn.IFNA(INDEX('[7]For Lookup'!$B:$B,MATCH(AA55,'[7]For Lookup'!$D:$D,0)),0)</f>
        <v>0</v>
      </c>
      <c r="AB65" s="243">
        <f>_xlfn.IFNA(INDEX('[7]For Lookup'!$B:$B,MATCH(AB55,'[7]For Lookup'!$D:$D,0)),0)</f>
        <v>742.08</v>
      </c>
      <c r="AC65" s="236">
        <f>_xlfn.IFNA(INDEX('[7]For Lookup'!$B:$B,MATCH(AC55,'[7]For Lookup'!$D:$D,0)),0)</f>
        <v>0</v>
      </c>
      <c r="AD65" s="236">
        <f>_xlfn.IFNA(INDEX('[7]For Lookup'!$B:$B,MATCH(AD55,'[7]For Lookup'!$D:$D,0)),0)</f>
        <v>0</v>
      </c>
      <c r="AE65" s="236">
        <f>_xlfn.IFNA(INDEX('[7]For Lookup'!$B:$B,MATCH(AE55,'[7]For Lookup'!$D:$D,0)),0)</f>
        <v>35020.530000000006</v>
      </c>
      <c r="AF65" s="236">
        <f>_xlfn.IFNA(INDEX('[7]For Lookup'!$B:$B,MATCH(AF55,'[7]For Lookup'!$D:$D,0)),0)</f>
        <v>0</v>
      </c>
      <c r="AG65" s="236">
        <f>_xlfn.IFNA(INDEX('[7]For Lookup'!$B:$B,MATCH(AG55,'[7]For Lookup'!$D:$D,0)),0)</f>
        <v>0</v>
      </c>
      <c r="AH65" s="236">
        <f>_xlfn.IFNA(INDEX('[7]For Lookup'!$B:$B,MATCH(AH55,'[7]For Lookup'!$D:$D,0)),0)</f>
        <v>0</v>
      </c>
      <c r="AI65" s="236">
        <f>_xlfn.IFNA(INDEX('[7]For Lookup'!$B:$B,MATCH(AI55,'[7]For Lookup'!$D:$D,0)),0)</f>
        <v>0</v>
      </c>
      <c r="AJ65" s="236">
        <f>_xlfn.IFNA(INDEX('[7]For Lookup'!$B:$B,MATCH(AJ55,'[7]For Lookup'!$D:$D,0)),0)</f>
        <v>391339.05000000005</v>
      </c>
      <c r="AK65" s="236">
        <f>_xlfn.IFNA(INDEX('[7]For Lookup'!$B:$B,MATCH(AK55,'[7]For Lookup'!$D:$D,0)),0)</f>
        <v>0</v>
      </c>
      <c r="AL65" s="236">
        <f>_xlfn.IFNA(INDEX('[7]For Lookup'!$B:$B,MATCH(AL55,'[7]For Lookup'!$D:$D,0)),0)</f>
        <v>0</v>
      </c>
      <c r="AM65" s="236">
        <f>_xlfn.IFNA(INDEX('[7]For Lookup'!$B:$B,MATCH(AM55,'[7]For Lookup'!$D:$D,0)),0)</f>
        <v>0</v>
      </c>
      <c r="AN65" s="236">
        <f>_xlfn.IFNA(INDEX('[7]For Lookup'!$B:$B,MATCH(AN55,'[7]For Lookup'!$D:$D,0)),0)</f>
        <v>0</v>
      </c>
      <c r="AO65" s="236">
        <f>_xlfn.IFNA(INDEX('[7]For Lookup'!$B:$B,MATCH(AO55,'[7]For Lookup'!$D:$D,0)),0)</f>
        <v>0</v>
      </c>
      <c r="AP65" s="236">
        <f>_xlfn.IFNA(INDEX('[7]For Lookup'!$B:$B,MATCH(AP55,'[7]For Lookup'!$D:$D,0)),0)</f>
        <v>322302.12000000005</v>
      </c>
      <c r="AQ65" s="236">
        <f>_xlfn.IFNA(INDEX('[7]For Lookup'!$B:$B,MATCH(AQ55,'[7]For Lookup'!$D:$D,0)),0)</f>
        <v>0</v>
      </c>
      <c r="AR65" s="236">
        <f>_xlfn.IFNA(INDEX('[7]For Lookup'!$B:$B,MATCH(AR55,'[7]For Lookup'!$D:$D,0)),0)</f>
        <v>0</v>
      </c>
      <c r="AS65" s="236">
        <f>_xlfn.IFNA(INDEX('[7]For Lookup'!$B:$B,MATCH(AS55,'[7]For Lookup'!$D:$D,0)),0)</f>
        <v>0</v>
      </c>
      <c r="AT65" s="236">
        <f>_xlfn.IFNA(INDEX('[7]For Lookup'!$B:$B,MATCH(AT55,'[7]For Lookup'!$D:$D,0)),0)</f>
        <v>0</v>
      </c>
      <c r="AU65" s="236">
        <f>_xlfn.IFNA(INDEX('[7]For Lookup'!$B:$B,MATCH(AU55,'[7]For Lookup'!$D:$D,0)),0)</f>
        <v>0</v>
      </c>
      <c r="AV65" s="242">
        <f>_xlfn.IFNA(INDEX('[7]For Lookup'!$B:$B,MATCH(AV55,'[7]For Lookup'!$D:$D,0)),0)</f>
        <v>11060.56</v>
      </c>
      <c r="AW65" s="242">
        <f>_xlfn.IFNA(INDEX('[7]For Lookup'!$B:$B,MATCH(AW55,'[7]For Lookup'!$D:$D,0)),0)</f>
        <v>0</v>
      </c>
      <c r="AX65" s="242">
        <f>_xlfn.IFNA(INDEX('[7]For Lookup'!$B:$B,MATCH(AX55,'[7]For Lookup'!$D:$D,0)),0)</f>
        <v>0</v>
      </c>
      <c r="AY65" s="236">
        <f>_xlfn.IFNA(INDEX('[7]For Lookup'!$B:$B,MATCH(AY55,'[7]For Lookup'!$D:$D,0)),0)</f>
        <v>0</v>
      </c>
      <c r="AZ65" s="236">
        <f>_xlfn.IFNA(INDEX('[7]For Lookup'!$B:$B,MATCH(AZ55,'[7]For Lookup'!$D:$D,0)),0)</f>
        <v>0</v>
      </c>
      <c r="BA65" s="242">
        <f>_xlfn.IFNA(INDEX('[7]For Lookup'!$B:$B,MATCH(BA55,'[7]For Lookup'!$D:$D,0)),0)</f>
        <v>0</v>
      </c>
      <c r="BB65" s="242">
        <f>_xlfn.IFNA(INDEX('[7]For Lookup'!$B:$B,MATCH(BB55,'[7]For Lookup'!$D:$D,0)),0)</f>
        <v>0</v>
      </c>
      <c r="BC65" s="242">
        <f>_xlfn.IFNA(INDEX('[7]For Lookup'!$B:$B,MATCH(BC55,'[7]For Lookup'!$D:$D,0)),0)</f>
        <v>0</v>
      </c>
      <c r="BD65" s="242">
        <f>_xlfn.IFNA(INDEX('[7]For Lookup'!$B:$B,MATCH(BD55,'[7]For Lookup'!$D:$D,0)),0)</f>
        <v>0</v>
      </c>
      <c r="BE65" s="236">
        <f>_xlfn.IFNA(INDEX('[7]For Lookup'!$B:$B,MATCH(BE55,'[7]For Lookup'!$D:$D,0)),0)</f>
        <v>5666230.4299999997</v>
      </c>
      <c r="BF65" s="242">
        <f>_xlfn.IFNA(INDEX('[7]For Lookup'!$B:$B,MATCH(BF55,'[7]For Lookup'!$D:$D,0)),0)</f>
        <v>77.22</v>
      </c>
      <c r="BG65" s="242">
        <f>_xlfn.IFNA(INDEX('[7]For Lookup'!$B:$B,MATCH(BG55,'[7]For Lookup'!$D:$D,0)),0)</f>
        <v>-78730.960000000006</v>
      </c>
      <c r="BH65" s="242">
        <f>_xlfn.IFNA(INDEX('[7]For Lookup'!$B:$B,MATCH(BH55,'[7]For Lookup'!$D:$D,0)),0)</f>
        <v>982587.75</v>
      </c>
      <c r="BI65" s="242">
        <f>_xlfn.IFNA(INDEX('[7]For Lookup'!$B:$B,MATCH(BI55,'[7]For Lookup'!$D:$D,0)),0)</f>
        <v>0</v>
      </c>
      <c r="BJ65" s="242">
        <f>_xlfn.IFNA(INDEX('[7]For Lookup'!$B:$B,MATCH(BJ55,'[7]For Lookup'!$D:$D,0)),0)</f>
        <v>0</v>
      </c>
      <c r="BK65" s="242">
        <f>_xlfn.IFNA(INDEX('[7]For Lookup'!$B:$B,MATCH(BK55,'[7]For Lookup'!$D:$D,0)),0)</f>
        <v>0</v>
      </c>
      <c r="BL65" s="242">
        <f>_xlfn.IFNA(INDEX('[7]For Lookup'!$B:$B,MATCH(BL55,'[7]For Lookup'!$D:$D,0)),0)</f>
        <v>0</v>
      </c>
      <c r="BM65" s="242">
        <f>_xlfn.IFNA(INDEX('[7]For Lookup'!$B:$B,MATCH(BM55,'[7]For Lookup'!$D:$D,0)),0)</f>
        <v>0</v>
      </c>
      <c r="BN65" s="242">
        <f>_xlfn.IFNA(INDEX('[7]For Lookup'!$B:$B,MATCH(BN55,'[7]For Lookup'!$D:$D,0)),0)</f>
        <v>0</v>
      </c>
      <c r="BO65" s="242">
        <f>_xlfn.IFNA(INDEX('[7]For Lookup'!$B:$B,MATCH(BO55,'[7]For Lookup'!$D:$D,0)),0)</f>
        <v>0</v>
      </c>
      <c r="BP65" s="242">
        <f>_xlfn.IFNA(INDEX('[7]For Lookup'!$B:$B,MATCH(BP55,'[7]For Lookup'!$D:$D,0)),0)</f>
        <v>0</v>
      </c>
      <c r="BQ65" s="242">
        <f>_xlfn.IFNA(INDEX('[7]For Lookup'!$B:$B,MATCH(BQ55,'[7]For Lookup'!$D:$D,0)),0)</f>
        <v>0</v>
      </c>
      <c r="BR65" s="242">
        <f>_xlfn.IFNA(INDEX('[7]For Lookup'!$B:$B,MATCH(BR55,'[7]For Lookup'!$D:$D,0)),0)</f>
        <v>0</v>
      </c>
      <c r="BS65" s="242">
        <f>_xlfn.IFNA(INDEX('[7]For Lookup'!$B:$B,MATCH(BS55,'[7]For Lookup'!$D:$D,0)),0)</f>
        <v>0</v>
      </c>
      <c r="BT65" s="242">
        <f>_xlfn.IFNA(INDEX('[7]For Lookup'!$B:$B,MATCH(BT55,'[7]For Lookup'!$D:$D,0)),0)</f>
        <v>0</v>
      </c>
      <c r="BU65" s="242">
        <f>_xlfn.IFNA(INDEX('[7]For Lookup'!$B:$B,MATCH(BU55,'[7]For Lookup'!$D:$D,0)),0)</f>
        <v>0</v>
      </c>
      <c r="BV65" s="242">
        <f>_xlfn.IFNA(INDEX('[7]For Lookup'!$B:$B,MATCH(BV55,'[7]For Lookup'!$D:$D,0)),0)</f>
        <v>0</v>
      </c>
      <c r="BW65" s="242">
        <f>_xlfn.IFNA(INDEX('[7]For Lookup'!$B:$B,MATCH(BW55,'[7]For Lookup'!$D:$D,0)),0)</f>
        <v>0</v>
      </c>
      <c r="BX65" s="242">
        <f>_xlfn.IFNA(INDEX('[7]For Lookup'!$B:$B,MATCH(BX55,'[7]For Lookup'!$D:$D,0)),0)</f>
        <v>0</v>
      </c>
      <c r="BY65" s="242">
        <f>_xlfn.IFNA(INDEX('[7]For Lookup'!$B:$B,MATCH(BY55,'[7]For Lookup'!$D:$D,0)),0)</f>
        <v>0</v>
      </c>
      <c r="BZ65" s="242">
        <f>_xlfn.IFNA(INDEX('[7]For Lookup'!$B:$B,MATCH(BZ55,'[7]For Lookup'!$D:$D,0)),0)</f>
        <v>0</v>
      </c>
      <c r="CA65" s="242">
        <f>_xlfn.IFNA(INDEX('[7]For Lookup'!$B:$B,MATCH(CA55,'[7]For Lookup'!$D:$D,0)),0)</f>
        <v>0</v>
      </c>
      <c r="CB65" s="242">
        <f>_xlfn.IFNA(INDEX('[7]For Lookup'!$B:$B,MATCH(CB55,'[7]For Lookup'!$D:$D,0)),0)</f>
        <v>0</v>
      </c>
      <c r="CC65" s="242">
        <f>_xlfn.IFNA(INDEX('[7]For Lookup'!$B:$B,MATCH(CC55,'[7]For Lookup'!$D:$D,0)),0)</f>
        <v>0</v>
      </c>
      <c r="CD65" s="24" t="s">
        <v>249</v>
      </c>
      <c r="CE65" s="25">
        <f t="shared" si="6"/>
        <v>7339297.75</v>
      </c>
      <c r="CF65" s="315">
        <v>0</v>
      </c>
    </row>
    <row r="66" spans="1:84" x14ac:dyDescent="0.25">
      <c r="A66" s="31" t="s">
        <v>268</v>
      </c>
      <c r="B66" s="16"/>
      <c r="C66" s="234">
        <f>_xlfn.IFNA(INDEX('[8]Pivot totals'!$C$4:$C$50,MATCH(C55,'[8]Pivot totals'!$E$4:$E$50,0)),0)</f>
        <v>4661.09</v>
      </c>
      <c r="D66" s="234">
        <f>_xlfn.IFNA(INDEX('[8]Pivot totals'!$C$4:$C$50,MATCH(D55,'[8]Pivot totals'!$E$4:$E$50,0)),0)</f>
        <v>0</v>
      </c>
      <c r="E66" s="234">
        <f>_xlfn.IFNA(INDEX('[8]Pivot totals'!$C$4:$C$50,MATCH(E55,'[8]Pivot totals'!$E$4:$E$50,0)),0)</f>
        <v>477215.24</v>
      </c>
      <c r="F66" s="234">
        <f>_xlfn.IFNA(INDEX('[8]Pivot totals'!$C$4:$C$50,MATCH(F55,'[8]Pivot totals'!$E$4:$E$50,0)),0)</f>
        <v>0</v>
      </c>
      <c r="G66" s="234">
        <f>_xlfn.IFNA(INDEX('[8]Pivot totals'!$C$4:$C$50,MATCH(G55,'[8]Pivot totals'!$E$4:$E$50,0)),0)</f>
        <v>0</v>
      </c>
      <c r="H66" s="234">
        <f>_xlfn.IFNA(INDEX('[8]Pivot totals'!$C$4:$C$50,MATCH(H55,'[8]Pivot totals'!$E$4:$E$50,0)),0)</f>
        <v>0</v>
      </c>
      <c r="I66" s="234">
        <f>_xlfn.IFNA(INDEX('[8]Pivot totals'!$C$4:$C$50,MATCH(I55,'[8]Pivot totals'!$E$4:$E$50,0)),0)</f>
        <v>0</v>
      </c>
      <c r="J66" s="234">
        <f>_xlfn.IFNA(INDEX('[8]Pivot totals'!$C$4:$C$50,MATCH(J55,'[8]Pivot totals'!$E$4:$E$50,0)),0)</f>
        <v>0</v>
      </c>
      <c r="K66" s="234">
        <f>_xlfn.IFNA(INDEX('[8]Pivot totals'!$C$4:$C$50,MATCH(K55,'[8]Pivot totals'!$E$4:$E$50,0)),0)</f>
        <v>0</v>
      </c>
      <c r="L66" s="234">
        <f>_xlfn.IFNA(INDEX('[8]Pivot totals'!$C$4:$C$50,MATCH(L55,'[8]Pivot totals'!$E$4:$E$50,0)),0)</f>
        <v>0</v>
      </c>
      <c r="M66" s="234">
        <f>_xlfn.IFNA(INDEX('[8]Pivot totals'!$C$4:$C$50,MATCH(M55,'[8]Pivot totals'!$E$4:$E$50,0)),0)</f>
        <v>0</v>
      </c>
      <c r="N66" s="234">
        <f>_xlfn.IFNA(INDEX('[8]Pivot totals'!$C$4:$C$50,MATCH(N55,'[8]Pivot totals'!$E$4:$E$50,0)),0)</f>
        <v>0</v>
      </c>
      <c r="O66" s="234">
        <f>_xlfn.IFNA(INDEX('[8]Pivot totals'!$C$4:$C$50,MATCH(O55,'[8]Pivot totals'!$E$4:$E$50,0)),0)</f>
        <v>88.08</v>
      </c>
      <c r="P66" s="236">
        <f>_xlfn.IFNA(INDEX('[8]Pivot totals'!$C$4:$C$50,MATCH(P55,'[8]Pivot totals'!$E$4:$E$50,0)),0)</f>
        <v>729938.80999999994</v>
      </c>
      <c r="Q66" s="236">
        <f>_xlfn.IFNA(INDEX('[8]Pivot totals'!$C$4:$C$50,MATCH(Q55,'[8]Pivot totals'!$E$4:$E$50,0)),0)</f>
        <v>1365.24</v>
      </c>
      <c r="R66" s="236">
        <f>_xlfn.IFNA(INDEX('[8]Pivot totals'!$C$4:$C$50,MATCH(R55,'[8]Pivot totals'!$E$4:$E$50,0)),0)</f>
        <v>1761.52</v>
      </c>
      <c r="S66" s="242">
        <f>_xlfn.IFNA(INDEX('[8]Pivot totals'!$C$4:$C$50,MATCH(S55,'[8]Pivot totals'!$E$4:$E$50,0)),0)</f>
        <v>0</v>
      </c>
      <c r="T66" s="242">
        <f>_xlfn.IFNA(INDEX('[8]Pivot totals'!$C$4:$C$50,MATCH(T55,'[8]Pivot totals'!$E$4:$E$50,0)),0)</f>
        <v>12781.81</v>
      </c>
      <c r="U66" s="237">
        <f>_xlfn.IFNA(INDEX('[8]Pivot totals'!$C$4:$C$50,MATCH(U55,'[8]Pivot totals'!$E$4:$E$50,0)),0)</f>
        <v>763832.3</v>
      </c>
      <c r="V66" s="236">
        <f>_xlfn.IFNA(INDEX('[8]Pivot totals'!$C$4:$C$50,MATCH(V55,'[8]Pivot totals'!$E$4:$E$50,0)),0)</f>
        <v>187.17</v>
      </c>
      <c r="W66" s="236">
        <f>_xlfn.IFNA(INDEX('[8]Pivot totals'!$C$4:$C$50,MATCH(W55,'[8]Pivot totals'!$E$4:$E$50,0)),0)</f>
        <v>4490049.4800000004</v>
      </c>
      <c r="X66" s="236">
        <f>_xlfn.IFNA(INDEX('[8]Pivot totals'!$C$4:$C$50,MATCH(X55,'[8]Pivot totals'!$E$4:$E$50,0)),0)</f>
        <v>2160602.48</v>
      </c>
      <c r="Y66" s="236">
        <f>_xlfn.IFNA(INDEX('[8]Pivot totals'!$C$4:$C$50,MATCH(Y55,'[8]Pivot totals'!$E$4:$E$50,0)),0)</f>
        <v>2489474.5</v>
      </c>
      <c r="Z66" s="236">
        <f>_xlfn.IFNA(INDEX('[8]Pivot totals'!$C$4:$C$50,MATCH(Z55,'[8]Pivot totals'!$E$4:$E$50,0)),0)</f>
        <v>768212.66</v>
      </c>
      <c r="AA66" s="236">
        <f>_xlfn.IFNA(INDEX('[8]Pivot totals'!$C$4:$C$50,MATCH(AA55,'[8]Pivot totals'!$E$4:$E$50,0)),0)</f>
        <v>1724424.48</v>
      </c>
      <c r="AB66" s="243">
        <f>_xlfn.IFNA(INDEX('[8]Pivot totals'!$C$4:$C$50,MATCH(AB55,'[8]Pivot totals'!$E$4:$E$50,0)),0)</f>
        <v>1925505.84</v>
      </c>
      <c r="AC66" s="236">
        <f>_xlfn.IFNA(INDEX('[8]Pivot totals'!$C$4:$C$50,MATCH(AC55,'[8]Pivot totals'!$E$4:$E$50,0)),0)</f>
        <v>24444.35</v>
      </c>
      <c r="AD66" s="236">
        <f>_xlfn.IFNA(INDEX('[8]Pivot totals'!$C$4:$C$50,MATCH(AD55,'[8]Pivot totals'!$E$4:$E$50,0)),0)</f>
        <v>2396548</v>
      </c>
      <c r="AE66" s="236">
        <f>_xlfn.IFNA(INDEX('[8]Pivot totals'!$C$4:$C$50,MATCH(AE55,'[8]Pivot totals'!$E$4:$E$50,0)),0)</f>
        <v>1604256.6199999999</v>
      </c>
      <c r="AF66" s="236">
        <f>_xlfn.IFNA(INDEX('[8]Pivot totals'!$C$4:$C$50,MATCH(AF55,'[8]Pivot totals'!$E$4:$E$50,0)),0)</f>
        <v>0</v>
      </c>
      <c r="AG66" s="236">
        <f>_xlfn.IFNA(INDEX('[8]Pivot totals'!$C$4:$C$50,MATCH(AG55,'[8]Pivot totals'!$E$4:$E$50,0)),0)</f>
        <v>759.69</v>
      </c>
      <c r="AH66" s="236">
        <f>_xlfn.IFNA(INDEX('[8]Pivot totals'!$C$4:$C$50,MATCH(AH55,'[8]Pivot totals'!$E$4:$E$50,0)),0)</f>
        <v>0</v>
      </c>
      <c r="AI66" s="236">
        <f>_xlfn.IFNA(INDEX('[8]Pivot totals'!$C$4:$C$50,MATCH(AI55,'[8]Pivot totals'!$E$4:$E$50,0)),0)</f>
        <v>0</v>
      </c>
      <c r="AJ66" s="236">
        <f>_xlfn.IFNA(INDEX('[8]Pivot totals'!$C$4:$C$50,MATCH(AJ55,'[8]Pivot totals'!$E$4:$E$50,0)),0)</f>
        <v>419123.13</v>
      </c>
      <c r="AK66" s="236">
        <f>_xlfn.IFNA(INDEX('[8]Pivot totals'!$C$4:$C$50,MATCH(AK55,'[8]Pivot totals'!$E$4:$E$50,0)),0)</f>
        <v>0</v>
      </c>
      <c r="AL66" s="236">
        <f>_xlfn.IFNA(INDEX('[8]Pivot totals'!$C$4:$C$50,MATCH(AL55,'[8]Pivot totals'!$E$4:$E$50,0)),0)</f>
        <v>0</v>
      </c>
      <c r="AM66" s="236">
        <f>_xlfn.IFNA(INDEX('[8]Pivot totals'!$C$4:$C$50,MATCH(AM55,'[8]Pivot totals'!$E$4:$E$50,0)),0)</f>
        <v>0</v>
      </c>
      <c r="AN66" s="236">
        <f>_xlfn.IFNA(INDEX('[8]Pivot totals'!$C$4:$C$50,MATCH(AN55,'[8]Pivot totals'!$E$4:$E$50,0)),0)</f>
        <v>0</v>
      </c>
      <c r="AO66" s="236">
        <f>_xlfn.IFNA(INDEX('[8]Pivot totals'!$C$4:$C$50,MATCH(AO55,'[8]Pivot totals'!$E$4:$E$50,0)),0)</f>
        <v>0</v>
      </c>
      <c r="AP66" s="236">
        <f>_xlfn.IFNA(INDEX('[8]Pivot totals'!$C$4:$C$50,MATCH(AP55,'[8]Pivot totals'!$E$4:$E$50,0)),0)</f>
        <v>505047.19999999995</v>
      </c>
      <c r="AQ66" s="236">
        <f>_xlfn.IFNA(INDEX('[8]Pivot totals'!$C$4:$C$50,MATCH(AQ55,'[8]Pivot totals'!$E$4:$E$50,0)),0)</f>
        <v>0</v>
      </c>
      <c r="AR66" s="236">
        <f>_xlfn.IFNA(INDEX('[8]Pivot totals'!$C$4:$C$50,MATCH(AR55,'[8]Pivot totals'!$E$4:$E$50,0)),0)</f>
        <v>0</v>
      </c>
      <c r="AS66" s="236">
        <f>_xlfn.IFNA(INDEX('[8]Pivot totals'!$C$4:$C$50,MATCH(AS55,'[8]Pivot totals'!$E$4:$E$50,0)),0)</f>
        <v>0</v>
      </c>
      <c r="AT66" s="236">
        <f>_xlfn.IFNA(INDEX('[8]Pivot totals'!$C$4:$C$50,MATCH(AT55,'[8]Pivot totals'!$E$4:$E$50,0)),0)</f>
        <v>0</v>
      </c>
      <c r="AU66" s="236">
        <f>_xlfn.IFNA(INDEX('[8]Pivot totals'!$C$4:$C$50,MATCH(AU55,'[8]Pivot totals'!$E$4:$E$50,0)),0)</f>
        <v>0</v>
      </c>
      <c r="AV66" s="242">
        <f>_xlfn.IFNA(INDEX('[8]Pivot totals'!$C$4:$C$50,MATCH(AV55,'[8]Pivot totals'!$E$4:$E$50,0)),0)</f>
        <v>1752890.4</v>
      </c>
      <c r="AW66" s="242">
        <f>_xlfn.IFNA(INDEX('[8]Pivot totals'!$C$4:$C$50,MATCH(AW55,'[8]Pivot totals'!$E$4:$E$50,0)),0)</f>
        <v>0</v>
      </c>
      <c r="AX66" s="242">
        <f>_xlfn.IFNA(INDEX('[8]Pivot totals'!$C$4:$C$50,MATCH(AX55,'[8]Pivot totals'!$E$4:$E$50,0)),0)</f>
        <v>963864.29</v>
      </c>
      <c r="AY66" s="236">
        <f>_xlfn.IFNA(INDEX('[8]Pivot totals'!$C$4:$C$50,MATCH(AY55,'[8]Pivot totals'!$E$4:$E$50,0)),0)</f>
        <v>2337.91</v>
      </c>
      <c r="AZ66" s="236">
        <f>_xlfn.IFNA(INDEX('[8]Pivot totals'!$C$4:$C$50,MATCH(AZ55,'[8]Pivot totals'!$E$4:$E$50,0)),0)</f>
        <v>0</v>
      </c>
      <c r="BA66" s="242">
        <f>_xlfn.IFNA(INDEX('[8]Pivot totals'!$C$4:$C$50,MATCH(BA55,'[8]Pivot totals'!$E$4:$E$50,0)),0)</f>
        <v>0</v>
      </c>
      <c r="BB66" s="242">
        <f>_xlfn.IFNA(INDEX('[8]Pivot totals'!$C$4:$C$50,MATCH(BB55,'[8]Pivot totals'!$E$4:$E$50,0)),0)</f>
        <v>0</v>
      </c>
      <c r="BC66" s="242">
        <f>_xlfn.IFNA(INDEX('[8]Pivot totals'!$C$4:$C$50,MATCH(BC55,'[8]Pivot totals'!$E$4:$E$50,0)),0)</f>
        <v>0</v>
      </c>
      <c r="BD66" s="242">
        <f>_xlfn.IFNA(INDEX('[8]Pivot totals'!$C$4:$C$50,MATCH(BD55,'[8]Pivot totals'!$E$4:$E$50,0)),0)</f>
        <v>317090.75</v>
      </c>
      <c r="BE66" s="236">
        <f>_xlfn.IFNA(INDEX('[8]Pivot totals'!$C$4:$C$50,MATCH(BE55,'[8]Pivot totals'!$E$4:$E$50,0)),0)</f>
        <v>736695.24</v>
      </c>
      <c r="BF66" s="242">
        <f>_xlfn.IFNA(INDEX('[8]Pivot totals'!$C$4:$C$50,MATCH(BF55,'[8]Pivot totals'!$E$4:$E$50,0)),0)</f>
        <v>881573.95</v>
      </c>
      <c r="BG66" s="242">
        <f>_xlfn.IFNA(INDEX('[8]Pivot totals'!$C$4:$C$50,MATCH(BG55,'[8]Pivot totals'!$E$4:$E$50,0)),0)</f>
        <v>317.52</v>
      </c>
      <c r="BH66" s="242">
        <f>_xlfn.IFNA(INDEX('[8]Pivot totals'!$C$4:$C$50,MATCH(BH55,'[8]Pivot totals'!$E$4:$E$50,0)),0)</f>
        <v>1076017.48</v>
      </c>
      <c r="BI66" s="242">
        <f>_xlfn.IFNA(INDEX('[8]Pivot totals'!$C$4:$C$50,MATCH(BI55,'[8]Pivot totals'!$E$4:$E$50,0)),0)</f>
        <v>8124802.0100000007</v>
      </c>
      <c r="BJ66" s="242">
        <f>_xlfn.IFNA(INDEX('[8]Pivot totals'!$C$4:$C$50,MATCH(BJ55,'[8]Pivot totals'!$E$4:$E$50,0)),0)</f>
        <v>442654.17999999993</v>
      </c>
      <c r="BK66" s="242">
        <f>_xlfn.IFNA(INDEX('[8]Pivot totals'!$C$4:$C$50,MATCH(BK55,'[8]Pivot totals'!$E$4:$E$50,0)),0)</f>
        <v>1906926.24</v>
      </c>
      <c r="BL66" s="242">
        <f>_xlfn.IFNA(INDEX('[8]Pivot totals'!$C$4:$C$50,MATCH(BL55,'[8]Pivot totals'!$E$4:$E$50,0)),0)</f>
        <v>2700</v>
      </c>
      <c r="BM66" s="242">
        <f>_xlfn.IFNA(INDEX('[8]Pivot totals'!$C$4:$C$50,MATCH(BM55,'[8]Pivot totals'!$E$4:$E$50,0)),0)</f>
        <v>819695.97</v>
      </c>
      <c r="BN66" s="242">
        <f>_xlfn.IFNA(INDEX('[8]Pivot totals'!$C$4:$C$50,MATCH(BN55,'[8]Pivot totals'!$E$4:$E$50,0)),0)</f>
        <v>3789031.97</v>
      </c>
      <c r="BO66" s="242">
        <f>_xlfn.IFNA(INDEX('[8]Pivot totals'!$C$4:$C$50,MATCH(BO55,'[8]Pivot totals'!$E$4:$E$50,0)),0)</f>
        <v>13450.24</v>
      </c>
      <c r="BP66" s="242">
        <f>_xlfn.IFNA(INDEX('[8]Pivot totals'!$C$4:$C$50,MATCH(BP55,'[8]Pivot totals'!$E$4:$E$50,0)),0)</f>
        <v>208957.06</v>
      </c>
      <c r="BQ66" s="242">
        <f>_xlfn.IFNA(INDEX('[8]Pivot totals'!$C$4:$C$50,MATCH(BQ55,'[8]Pivot totals'!$E$4:$E$50,0)),0)</f>
        <v>0</v>
      </c>
      <c r="BR66" s="242">
        <f>_xlfn.IFNA(INDEX('[8]Pivot totals'!$C$4:$C$50,MATCH(BR55,'[8]Pivot totals'!$E$4:$E$50,0)),0)</f>
        <v>646145.55000000005</v>
      </c>
      <c r="BS66" s="242">
        <f>_xlfn.IFNA(INDEX('[8]Pivot totals'!$C$4:$C$50,MATCH(BS55,'[8]Pivot totals'!$E$4:$E$50,0)),0)</f>
        <v>460.76</v>
      </c>
      <c r="BT66" s="242">
        <f>_xlfn.IFNA(INDEX('[8]Pivot totals'!$C$4:$C$50,MATCH(BT55,'[8]Pivot totals'!$E$4:$E$50,0)),0)</f>
        <v>0</v>
      </c>
      <c r="BU66" s="242">
        <f>_xlfn.IFNA(INDEX('[8]Pivot totals'!$C$4:$C$50,MATCH(BU55,'[8]Pivot totals'!$E$4:$E$50,0)),0)</f>
        <v>0</v>
      </c>
      <c r="BV66" s="242">
        <f>_xlfn.IFNA(INDEX('[8]Pivot totals'!$C$4:$C$50,MATCH(BV55,'[8]Pivot totals'!$E$4:$E$50,0)),0)</f>
        <v>327155.62</v>
      </c>
      <c r="BW66" s="242">
        <f>_xlfn.IFNA(INDEX('[8]Pivot totals'!$C$4:$C$50,MATCH(BW55,'[8]Pivot totals'!$E$4:$E$50,0)),0)</f>
        <v>74945.81</v>
      </c>
      <c r="BX66" s="242">
        <f>_xlfn.IFNA(INDEX('[8]Pivot totals'!$C$4:$C$50,MATCH(BX55,'[8]Pivot totals'!$E$4:$E$50,0)),0)</f>
        <v>0</v>
      </c>
      <c r="BY66" s="242">
        <f>_xlfn.IFNA(INDEX('[8]Pivot totals'!$C$4:$C$50,MATCH(BY55,'[8]Pivot totals'!$E$4:$E$50,0)),0)</f>
        <v>0</v>
      </c>
      <c r="BZ66" s="242">
        <f>_xlfn.IFNA(INDEX('[8]Pivot totals'!$C$4:$C$50,MATCH(BZ55,'[8]Pivot totals'!$E$4:$E$50,0)),0)</f>
        <v>0</v>
      </c>
      <c r="CA66" s="242">
        <f>_xlfn.IFNA(INDEX('[8]Pivot totals'!$C$4:$C$50,MATCH(CA55,'[8]Pivot totals'!$E$4:$E$50,0)),0)</f>
        <v>0</v>
      </c>
      <c r="CB66" s="242">
        <f>_xlfn.IFNA(INDEX('[8]Pivot totals'!$C$4:$C$50,MATCH(CB55,'[8]Pivot totals'!$E$4:$E$50,0)),0)</f>
        <v>25001.98</v>
      </c>
      <c r="CC66" s="242">
        <f>_xlfn.IFNA(INDEX('[8]Pivot totals'!$C$4:$C$50,MATCH(CC55,'[8]Pivot totals'!$E$4:$E$50,0)),0)</f>
        <v>392645.69</v>
      </c>
      <c r="CD66" s="24" t="s">
        <v>249</v>
      </c>
      <c r="CE66" s="25">
        <f t="shared" si="6"/>
        <v>43005640.309999987</v>
      </c>
      <c r="CF66" s="315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221760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1963498</v>
      </c>
      <c r="Z67" s="25">
        <f t="shared" si="10"/>
        <v>0</v>
      </c>
      <c r="AA67" s="25">
        <f t="shared" si="10"/>
        <v>0</v>
      </c>
      <c r="AB67" s="25">
        <f t="shared" si="10"/>
        <v>475007</v>
      </c>
      <c r="AC67" s="25">
        <f t="shared" si="10"/>
        <v>25282</v>
      </c>
      <c r="AD67" s="25">
        <f t="shared" si="10"/>
        <v>0</v>
      </c>
      <c r="AE67" s="25">
        <f t="shared" si="10"/>
        <v>479413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2624085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3859646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268203</v>
      </c>
      <c r="AW67" s="25">
        <f t="shared" si="11"/>
        <v>0</v>
      </c>
      <c r="AX67" s="25">
        <f t="shared" si="11"/>
        <v>0</v>
      </c>
      <c r="AY67" s="25">
        <f t="shared" si="11"/>
        <v>46465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64312</v>
      </c>
      <c r="BE67" s="25">
        <f t="shared" si="11"/>
        <v>32530806</v>
      </c>
      <c r="BF67" s="25">
        <f t="shared" si="11"/>
        <v>0</v>
      </c>
      <c r="BG67" s="25">
        <f t="shared" si="11"/>
        <v>0</v>
      </c>
      <c r="BH67" s="25">
        <f t="shared" si="11"/>
        <v>5947713</v>
      </c>
      <c r="BI67" s="25">
        <f t="shared" si="11"/>
        <v>0</v>
      </c>
      <c r="BJ67" s="25">
        <f t="shared" si="11"/>
        <v>7354</v>
      </c>
      <c r="BK67" s="25">
        <f t="shared" si="11"/>
        <v>91642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15716</v>
      </c>
      <c r="BP67" s="25">
        <f t="shared" si="12"/>
        <v>0</v>
      </c>
      <c r="BQ67" s="25">
        <f t="shared" si="12"/>
        <v>0</v>
      </c>
      <c r="BR67" s="25">
        <f t="shared" si="12"/>
        <v>77552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4650</v>
      </c>
      <c r="BX67" s="25">
        <f t="shared" si="12"/>
        <v>0</v>
      </c>
      <c r="BY67" s="25">
        <f t="shared" si="12"/>
        <v>28243</v>
      </c>
      <c r="BZ67" s="25">
        <f t="shared" si="12"/>
        <v>0</v>
      </c>
      <c r="CA67" s="25">
        <f t="shared" si="12"/>
        <v>0</v>
      </c>
      <c r="CB67" s="25">
        <f t="shared" si="12"/>
        <v>524592</v>
      </c>
      <c r="CC67" s="25">
        <f t="shared" si="12"/>
        <v>92681</v>
      </c>
      <c r="CD67" s="24" t="s">
        <v>249</v>
      </c>
      <c r="CE67" s="25">
        <f t="shared" si="6"/>
        <v>49348620</v>
      </c>
      <c r="CF67" s="315">
        <v>0</v>
      </c>
    </row>
    <row r="68" spans="1:84" x14ac:dyDescent="0.25">
      <c r="A68" s="31" t="s">
        <v>269</v>
      </c>
      <c r="B68" s="25"/>
      <c r="C68" s="234">
        <f>_xlfn.IFNA(INDEX('[8]Pivot totals'!$C$52:$C$76,MATCH(C55,'[8]Pivot totals'!$E$52:$E$76,0)),0)</f>
        <v>-431.93</v>
      </c>
      <c r="D68" s="234">
        <f>_xlfn.IFNA(INDEX('[8]Pivot totals'!$C$52:$C$76,MATCH(D55,'[8]Pivot totals'!$E$52:$E$76,0)),0)</f>
        <v>0</v>
      </c>
      <c r="E68" s="234">
        <f>_xlfn.IFNA(INDEX('[8]Pivot totals'!$C$52:$C$76,MATCH(E55,'[8]Pivot totals'!$E$52:$E$76,0)),0)</f>
        <v>167537.20000000001</v>
      </c>
      <c r="F68" s="234">
        <f>_xlfn.IFNA(INDEX('[8]Pivot totals'!$C$52:$C$76,MATCH(F55,'[8]Pivot totals'!$E$52:$E$76,0)),0)</f>
        <v>0</v>
      </c>
      <c r="G68" s="234">
        <f>_xlfn.IFNA(INDEX('[8]Pivot totals'!$C$52:$C$76,MATCH(G55,'[8]Pivot totals'!$E$52:$E$76,0)),0)</f>
        <v>0</v>
      </c>
      <c r="H68" s="234">
        <f>_xlfn.IFNA(INDEX('[8]Pivot totals'!$C$52:$C$76,MATCH(H55,'[8]Pivot totals'!$E$52:$E$76,0)),0)</f>
        <v>0</v>
      </c>
      <c r="I68" s="234">
        <f>_xlfn.IFNA(INDEX('[8]Pivot totals'!$C$52:$C$76,MATCH(I55,'[8]Pivot totals'!$E$52:$E$76,0)),0)</f>
        <v>0</v>
      </c>
      <c r="J68" s="234">
        <f>_xlfn.IFNA(INDEX('[8]Pivot totals'!$C$52:$C$76,MATCH(J55,'[8]Pivot totals'!$E$52:$E$76,0)),0)</f>
        <v>0</v>
      </c>
      <c r="K68" s="234">
        <f>_xlfn.IFNA(INDEX('[8]Pivot totals'!$C$52:$C$76,MATCH(K55,'[8]Pivot totals'!$E$52:$E$76,0)),0)</f>
        <v>0</v>
      </c>
      <c r="L68" s="234">
        <f>_xlfn.IFNA(INDEX('[8]Pivot totals'!$C$52:$C$76,MATCH(L55,'[8]Pivot totals'!$E$52:$E$76,0)),0)</f>
        <v>0</v>
      </c>
      <c r="M68" s="234">
        <f>_xlfn.IFNA(INDEX('[8]Pivot totals'!$C$52:$C$76,MATCH(M55,'[8]Pivot totals'!$E$52:$E$76,0)),0)</f>
        <v>0</v>
      </c>
      <c r="N68" s="234">
        <f>_xlfn.IFNA(INDEX('[8]Pivot totals'!$C$52:$C$76,MATCH(N55,'[8]Pivot totals'!$E$52:$E$76,0)),0)</f>
        <v>0</v>
      </c>
      <c r="O68" s="234">
        <f>_xlfn.IFNA(INDEX('[8]Pivot totals'!$C$52:$C$76,MATCH(O55,'[8]Pivot totals'!$E$52:$E$76,0)),0)</f>
        <v>0</v>
      </c>
      <c r="P68" s="236">
        <f>_xlfn.IFNA(INDEX('[8]Pivot totals'!$C$52:$C$76,MATCH(P55,'[8]Pivot totals'!$E$52:$E$76,0)),0)</f>
        <v>65128.06</v>
      </c>
      <c r="Q68" s="236">
        <f>_xlfn.IFNA(INDEX('[8]Pivot totals'!$C$52:$C$76,MATCH(Q55,'[8]Pivot totals'!$E$52:$E$76,0)),0)</f>
        <v>0</v>
      </c>
      <c r="R68" s="236">
        <f>_xlfn.IFNA(INDEX('[8]Pivot totals'!$C$52:$C$76,MATCH(R55,'[8]Pivot totals'!$E$52:$E$76,0)),0)</f>
        <v>0</v>
      </c>
      <c r="S68" s="242">
        <f>_xlfn.IFNA(INDEX('[8]Pivot totals'!$C$52:$C$76,MATCH(S55,'[8]Pivot totals'!$E$52:$E$76,0)),0)</f>
        <v>0</v>
      </c>
      <c r="T68" s="242">
        <f>_xlfn.IFNA(INDEX('[8]Pivot totals'!$C$52:$C$76,MATCH(T55,'[8]Pivot totals'!$E$52:$E$76,0)),0)</f>
        <v>0</v>
      </c>
      <c r="U68" s="237">
        <f>_xlfn.IFNA(INDEX('[8]Pivot totals'!$C$52:$C$76,MATCH(U55,'[8]Pivot totals'!$E$52:$E$76,0)),0)</f>
        <v>20768.23</v>
      </c>
      <c r="V68" s="236">
        <f>_xlfn.IFNA(INDEX('[8]Pivot totals'!$C$52:$C$76,MATCH(V55,'[8]Pivot totals'!$E$52:$E$76,0)),0)</f>
        <v>0</v>
      </c>
      <c r="W68" s="236">
        <f>_xlfn.IFNA(INDEX('[8]Pivot totals'!$C$52:$C$76,MATCH(W55,'[8]Pivot totals'!$E$52:$E$76,0)),0)</f>
        <v>0</v>
      </c>
      <c r="X68" s="236">
        <f>_xlfn.IFNA(INDEX('[8]Pivot totals'!$C$52:$C$76,MATCH(X55,'[8]Pivot totals'!$E$52:$E$76,0)),0)</f>
        <v>0</v>
      </c>
      <c r="Y68" s="236">
        <f>_xlfn.IFNA(INDEX('[8]Pivot totals'!$C$52:$C$76,MATCH(Y55,'[8]Pivot totals'!$E$52:$E$76,0)),0)</f>
        <v>440199.4</v>
      </c>
      <c r="Z68" s="236">
        <f>_xlfn.IFNA(INDEX('[8]Pivot totals'!$C$52:$C$76,MATCH(Z55,'[8]Pivot totals'!$E$52:$E$76,0)),0)</f>
        <v>0</v>
      </c>
      <c r="AA68" s="236">
        <f>_xlfn.IFNA(INDEX('[8]Pivot totals'!$C$52:$C$76,MATCH(AA55,'[8]Pivot totals'!$E$52:$E$76,0)),0)</f>
        <v>0</v>
      </c>
      <c r="AB68" s="243">
        <f>_xlfn.IFNA(INDEX('[8]Pivot totals'!$C$52:$C$76,MATCH(AB55,'[8]Pivot totals'!$E$52:$E$76,0)),0)</f>
        <v>51011.159999999953</v>
      </c>
      <c r="AC68" s="236">
        <f>_xlfn.IFNA(INDEX('[8]Pivot totals'!$C$52:$C$76,MATCH(AC55,'[8]Pivot totals'!$E$52:$E$76,0)),0)</f>
        <v>35541.979999999996</v>
      </c>
      <c r="AD68" s="236">
        <f>_xlfn.IFNA(INDEX('[8]Pivot totals'!$C$52:$C$76,MATCH(AD55,'[8]Pivot totals'!$E$52:$E$76,0)),0)</f>
        <v>0</v>
      </c>
      <c r="AE68" s="236">
        <f>_xlfn.IFNA(INDEX('[8]Pivot totals'!$C$52:$C$76,MATCH(AE55,'[8]Pivot totals'!$E$52:$E$76,0)),0)</f>
        <v>156645.65</v>
      </c>
      <c r="AF68" s="236">
        <f>_xlfn.IFNA(INDEX('[8]Pivot totals'!$C$52:$C$76,MATCH(AF55,'[8]Pivot totals'!$E$52:$E$76,0)),0)</f>
        <v>0</v>
      </c>
      <c r="AG68" s="236">
        <f>_xlfn.IFNA(INDEX('[8]Pivot totals'!$C$52:$C$76,MATCH(AG55,'[8]Pivot totals'!$E$52:$E$76,0)),0)</f>
        <v>0</v>
      </c>
      <c r="AH68" s="236">
        <f>_xlfn.IFNA(INDEX('[8]Pivot totals'!$C$52:$C$76,MATCH(AH55,'[8]Pivot totals'!$E$52:$E$76,0)),0)</f>
        <v>0</v>
      </c>
      <c r="AI68" s="236">
        <f>_xlfn.IFNA(INDEX('[8]Pivot totals'!$C$52:$C$76,MATCH(AI55,'[8]Pivot totals'!$E$52:$E$76,0)),0)</f>
        <v>0</v>
      </c>
      <c r="AJ68" s="236">
        <f>_xlfn.IFNA(INDEX('[8]Pivot totals'!$C$52:$C$76,MATCH(AJ55,'[8]Pivot totals'!$E$52:$E$76,0)),0)</f>
        <v>1212412.27</v>
      </c>
      <c r="AK68" s="236">
        <f>_xlfn.IFNA(INDEX('[8]Pivot totals'!$C$52:$C$76,MATCH(AK55,'[8]Pivot totals'!$E$52:$E$76,0)),0)</f>
        <v>0</v>
      </c>
      <c r="AL68" s="236">
        <f>_xlfn.IFNA(INDEX('[8]Pivot totals'!$C$52:$C$76,MATCH(AL55,'[8]Pivot totals'!$E$52:$E$76,0)),0)</f>
        <v>0</v>
      </c>
      <c r="AM68" s="236">
        <f>_xlfn.IFNA(INDEX('[8]Pivot totals'!$C$52:$C$76,MATCH(AM55,'[8]Pivot totals'!$E$52:$E$76,0)),0)</f>
        <v>0</v>
      </c>
      <c r="AN68" s="236">
        <f>_xlfn.IFNA(INDEX('[8]Pivot totals'!$C$52:$C$76,MATCH(AN55,'[8]Pivot totals'!$E$52:$E$76,0)),0)</f>
        <v>0</v>
      </c>
      <c r="AO68" s="236">
        <f>_xlfn.IFNA(INDEX('[8]Pivot totals'!$C$52:$C$76,MATCH(AO55,'[8]Pivot totals'!$E$52:$E$76,0)),0)</f>
        <v>0</v>
      </c>
      <c r="AP68" s="236">
        <f>_xlfn.IFNA(INDEX('[8]Pivot totals'!$C$52:$C$76,MATCH(AP55,'[8]Pivot totals'!$E$52:$E$76,0)),0)</f>
        <v>1614156.4700000002</v>
      </c>
      <c r="AQ68" s="236">
        <f>_xlfn.IFNA(INDEX('[8]Pivot totals'!$C$52:$C$76,MATCH(AQ55,'[8]Pivot totals'!$E$52:$E$76,0)),0)</f>
        <v>0</v>
      </c>
      <c r="AR68" s="236">
        <f>_xlfn.IFNA(INDEX('[8]Pivot totals'!$C$52:$C$76,MATCH(AR55,'[8]Pivot totals'!$E$52:$E$76,0)),0)</f>
        <v>0</v>
      </c>
      <c r="AS68" s="236">
        <f>_xlfn.IFNA(INDEX('[8]Pivot totals'!$C$52:$C$76,MATCH(AS55,'[8]Pivot totals'!$E$52:$E$76,0)),0)</f>
        <v>0</v>
      </c>
      <c r="AT68" s="236">
        <f>_xlfn.IFNA(INDEX('[8]Pivot totals'!$C$52:$C$76,MATCH(AT55,'[8]Pivot totals'!$E$52:$E$76,0)),0)</f>
        <v>0</v>
      </c>
      <c r="AU68" s="236">
        <f>_xlfn.IFNA(INDEX('[8]Pivot totals'!$C$52:$C$76,MATCH(AU55,'[8]Pivot totals'!$E$52:$E$76,0)),0)</f>
        <v>0</v>
      </c>
      <c r="AV68" s="242">
        <f>_xlfn.IFNA(INDEX('[8]Pivot totals'!$C$52:$C$76,MATCH(AV55,'[8]Pivot totals'!$E$52:$E$76,0)),0)</f>
        <v>140447.08999999997</v>
      </c>
      <c r="AW68" s="242">
        <f>_xlfn.IFNA(INDEX('[8]Pivot totals'!$C$52:$C$76,MATCH(AW55,'[8]Pivot totals'!$E$52:$E$76,0)),0)</f>
        <v>0</v>
      </c>
      <c r="AX68" s="242">
        <f>_xlfn.IFNA(INDEX('[8]Pivot totals'!$C$52:$C$76,MATCH(AX55,'[8]Pivot totals'!$E$52:$E$76,0)),0)</f>
        <v>0</v>
      </c>
      <c r="AY68" s="236">
        <f>_xlfn.IFNA(INDEX('[8]Pivot totals'!$C$52:$C$76,MATCH(AY55,'[8]Pivot totals'!$E$52:$E$76,0)),0)</f>
        <v>31371.48</v>
      </c>
      <c r="AZ68" s="236">
        <f>_xlfn.IFNA(INDEX('[8]Pivot totals'!$C$52:$C$76,MATCH(AZ55,'[8]Pivot totals'!$E$52:$E$76,0)),0)</f>
        <v>0</v>
      </c>
      <c r="BA68" s="242">
        <f>_xlfn.IFNA(INDEX('[8]Pivot totals'!$C$52:$C$76,MATCH(BA55,'[8]Pivot totals'!$E$52:$E$76,0)),0)</f>
        <v>0</v>
      </c>
      <c r="BB68" s="242">
        <f>_xlfn.IFNA(INDEX('[8]Pivot totals'!$C$52:$C$76,MATCH(BB55,'[8]Pivot totals'!$E$52:$E$76,0)),0)</f>
        <v>0</v>
      </c>
      <c r="BC68" s="242">
        <f>_xlfn.IFNA(INDEX('[8]Pivot totals'!$C$52:$C$76,MATCH(BC55,'[8]Pivot totals'!$E$52:$E$76,0)),0)</f>
        <v>0</v>
      </c>
      <c r="BD68" s="242">
        <f>_xlfn.IFNA(INDEX('[8]Pivot totals'!$C$52:$C$76,MATCH(BD55,'[8]Pivot totals'!$E$52:$E$76,0)),0)</f>
        <v>2840.02</v>
      </c>
      <c r="BE68" s="236">
        <f>_xlfn.IFNA(INDEX('[8]Pivot totals'!$C$52:$C$76,MATCH(BE55,'[8]Pivot totals'!$E$52:$E$76,0)),0)</f>
        <v>219319.16999999998</v>
      </c>
      <c r="BF68" s="242">
        <f>_xlfn.IFNA(INDEX('[8]Pivot totals'!$C$52:$C$76,MATCH(BF55,'[8]Pivot totals'!$E$52:$E$76,0)),0)</f>
        <v>0</v>
      </c>
      <c r="BG68" s="242">
        <f>_xlfn.IFNA(INDEX('[8]Pivot totals'!$C$52:$C$76,MATCH(BG55,'[8]Pivot totals'!$E$52:$E$76,0)),0)</f>
        <v>0</v>
      </c>
      <c r="BH68" s="242">
        <f>_xlfn.IFNA(INDEX('[8]Pivot totals'!$C$52:$C$76,MATCH(BH55,'[8]Pivot totals'!$E$52:$E$76,0)),0)</f>
        <v>10836.26</v>
      </c>
      <c r="BI68" s="242">
        <f>_xlfn.IFNA(INDEX('[8]Pivot totals'!$C$52:$C$76,MATCH(BI55,'[8]Pivot totals'!$E$52:$E$76,0)),0)</f>
        <v>0</v>
      </c>
      <c r="BJ68" s="242">
        <f>_xlfn.IFNA(INDEX('[8]Pivot totals'!$C$52:$C$76,MATCH(BJ55,'[8]Pivot totals'!$E$52:$E$76,0)),0)</f>
        <v>1397.63</v>
      </c>
      <c r="BK68" s="242">
        <f>_xlfn.IFNA(INDEX('[8]Pivot totals'!$C$52:$C$76,MATCH(BK55,'[8]Pivot totals'!$E$52:$E$76,0)),0)</f>
        <v>17416.669999999998</v>
      </c>
      <c r="BL68" s="242">
        <f>_xlfn.IFNA(INDEX('[8]Pivot totals'!$C$52:$C$76,MATCH(BL55,'[8]Pivot totals'!$E$52:$E$76,0)),0)</f>
        <v>0</v>
      </c>
      <c r="BM68" s="242">
        <f>_xlfn.IFNA(INDEX('[8]Pivot totals'!$C$52:$C$76,MATCH(BM55,'[8]Pivot totals'!$E$52:$E$76,0)),0)</f>
        <v>0</v>
      </c>
      <c r="BN68" s="242">
        <f>_xlfn.IFNA(INDEX('[8]Pivot totals'!$C$52:$C$76,MATCH(BN55,'[8]Pivot totals'!$E$52:$E$76,0)),0)</f>
        <v>0</v>
      </c>
      <c r="BO68" s="242">
        <f>_xlfn.IFNA(INDEX('[8]Pivot totals'!$C$52:$C$76,MATCH(BO55,'[8]Pivot totals'!$E$52:$E$76,0)),0)</f>
        <v>10610.89</v>
      </c>
      <c r="BP68" s="242">
        <f>_xlfn.IFNA(INDEX('[8]Pivot totals'!$C$52:$C$76,MATCH(BP55,'[8]Pivot totals'!$E$52:$E$76,0)),0)</f>
        <v>0</v>
      </c>
      <c r="BQ68" s="242">
        <f>_xlfn.IFNA(INDEX('[8]Pivot totals'!$C$52:$C$76,MATCH(BQ55,'[8]Pivot totals'!$E$52:$E$76,0)),0)</f>
        <v>0</v>
      </c>
      <c r="BR68" s="242">
        <f>_xlfn.IFNA(INDEX('[8]Pivot totals'!$C$52:$C$76,MATCH(BR55,'[8]Pivot totals'!$E$52:$E$76,0)),0)</f>
        <v>0</v>
      </c>
      <c r="BS68" s="242">
        <f>_xlfn.IFNA(INDEX('[8]Pivot totals'!$C$52:$C$76,MATCH(BS55,'[8]Pivot totals'!$E$52:$E$76,0)),0)</f>
        <v>0</v>
      </c>
      <c r="BT68" s="242">
        <f>_xlfn.IFNA(INDEX('[8]Pivot totals'!$C$52:$C$76,MATCH(BT55,'[8]Pivot totals'!$E$52:$E$76,0)),0)</f>
        <v>0</v>
      </c>
      <c r="BU68" s="242">
        <f>_xlfn.IFNA(INDEX('[8]Pivot totals'!$C$52:$C$76,MATCH(BU55,'[8]Pivot totals'!$E$52:$E$76,0)),0)</f>
        <v>0</v>
      </c>
      <c r="BV68" s="242">
        <f>_xlfn.IFNA(INDEX('[8]Pivot totals'!$C$52:$C$76,MATCH(BV55,'[8]Pivot totals'!$E$52:$E$76,0)),0)</f>
        <v>0</v>
      </c>
      <c r="BW68" s="242">
        <f>_xlfn.IFNA(INDEX('[8]Pivot totals'!$C$52:$C$76,MATCH(BW55,'[8]Pivot totals'!$E$52:$E$76,0)),0)</f>
        <v>3201.04</v>
      </c>
      <c r="BX68" s="242">
        <f>_xlfn.IFNA(INDEX('[8]Pivot totals'!$C$52:$C$76,MATCH(BX55,'[8]Pivot totals'!$E$52:$E$76,0)),0)</f>
        <v>0</v>
      </c>
      <c r="BY68" s="242">
        <f>_xlfn.IFNA(INDEX('[8]Pivot totals'!$C$52:$C$76,MATCH(BY55,'[8]Pivot totals'!$E$52:$E$76,0)),0)</f>
        <v>231.90999999999985</v>
      </c>
      <c r="BZ68" s="242">
        <f>_xlfn.IFNA(INDEX('[8]Pivot totals'!$C$52:$C$76,MATCH(BZ55,'[8]Pivot totals'!$E$52:$E$76,0)),0)</f>
        <v>0</v>
      </c>
      <c r="CA68" s="242">
        <f>_xlfn.IFNA(INDEX('[8]Pivot totals'!$C$52:$C$76,MATCH(CA55,'[8]Pivot totals'!$E$52:$E$76,0)),0)</f>
        <v>0</v>
      </c>
      <c r="CB68" s="242">
        <f>_xlfn.IFNA(INDEX('[8]Pivot totals'!$C$52:$C$76,MATCH(CB55,'[8]Pivot totals'!$E$52:$E$76,0)),0)</f>
        <v>176363.02</v>
      </c>
      <c r="CC68" s="242">
        <f>_xlfn.IFNA(INDEX('[8]Pivot totals'!$C$52:$C$76,MATCH(CC55,'[8]Pivot totals'!$E$52:$E$76,0)),0)</f>
        <v>11046.36</v>
      </c>
      <c r="CD68" s="24" t="s">
        <v>249</v>
      </c>
      <c r="CE68" s="25">
        <f t="shared" si="6"/>
        <v>4388050.0299999993</v>
      </c>
      <c r="CF68" s="315">
        <v>0</v>
      </c>
    </row>
    <row r="69" spans="1:84" x14ac:dyDescent="0.25">
      <c r="A69" s="31" t="s">
        <v>270</v>
      </c>
      <c r="B69" s="16"/>
      <c r="C69" s="25">
        <f t="shared" ref="C69:AH69" si="13">SUM(C70:C83)</f>
        <v>6480745.9400000013</v>
      </c>
      <c r="D69" s="25">
        <f t="shared" si="13"/>
        <v>0</v>
      </c>
      <c r="E69" s="25">
        <f t="shared" si="13"/>
        <v>5680055.2599999998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823100.27000000014</v>
      </c>
      <c r="P69" s="25">
        <f t="shared" si="13"/>
        <v>2724982.4399999995</v>
      </c>
      <c r="Q69" s="25">
        <f t="shared" si="13"/>
        <v>258834.84</v>
      </c>
      <c r="R69" s="25">
        <f t="shared" si="13"/>
        <v>120904.79000000001</v>
      </c>
      <c r="S69" s="25">
        <f t="shared" si="13"/>
        <v>59.55</v>
      </c>
      <c r="T69" s="25">
        <f t="shared" si="13"/>
        <v>51472.709999999992</v>
      </c>
      <c r="U69" s="25">
        <f t="shared" si="13"/>
        <v>7492361.7500000009</v>
      </c>
      <c r="V69" s="25">
        <f t="shared" si="13"/>
        <v>39394.909999999996</v>
      </c>
      <c r="W69" s="25">
        <f t="shared" si="13"/>
        <v>699654.48</v>
      </c>
      <c r="X69" s="25">
        <f t="shared" si="13"/>
        <v>879205.33999999985</v>
      </c>
      <c r="Y69" s="25">
        <f t="shared" si="13"/>
        <v>954635.69000000006</v>
      </c>
      <c r="Z69" s="25">
        <f t="shared" si="13"/>
        <v>147476.69999999998</v>
      </c>
      <c r="AA69" s="25">
        <f t="shared" si="13"/>
        <v>78303.930000000008</v>
      </c>
      <c r="AB69" s="25">
        <f t="shared" si="13"/>
        <v>528001.35</v>
      </c>
      <c r="AC69" s="25">
        <f t="shared" si="13"/>
        <v>98243.27</v>
      </c>
      <c r="AD69" s="25">
        <f t="shared" si="13"/>
        <v>2518.16</v>
      </c>
      <c r="AE69" s="25">
        <f t="shared" si="13"/>
        <v>218973.91</v>
      </c>
      <c r="AF69" s="25">
        <f t="shared" si="13"/>
        <v>0</v>
      </c>
      <c r="AG69" s="25">
        <f t="shared" si="13"/>
        <v>3095107.96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1046202.7400000001</v>
      </c>
      <c r="AK69" s="25">
        <f t="shared" si="14"/>
        <v>0</v>
      </c>
      <c r="AL69" s="25">
        <f t="shared" si="14"/>
        <v>193596.24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1891081.34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7966795.5899999999</v>
      </c>
      <c r="AW69" s="25">
        <f t="shared" si="14"/>
        <v>569.29999999999995</v>
      </c>
      <c r="AX69" s="25">
        <f t="shared" si="14"/>
        <v>269096.21999999997</v>
      </c>
      <c r="AY69" s="25">
        <f t="shared" si="14"/>
        <v>3336042.6399999997</v>
      </c>
      <c r="AZ69" s="25">
        <f t="shared" si="14"/>
        <v>0</v>
      </c>
      <c r="BA69" s="25">
        <f t="shared" si="14"/>
        <v>181719.12</v>
      </c>
      <c r="BB69" s="25">
        <f t="shared" si="14"/>
        <v>0</v>
      </c>
      <c r="BC69" s="25">
        <f t="shared" si="14"/>
        <v>1744.11</v>
      </c>
      <c r="BD69" s="25">
        <f t="shared" si="14"/>
        <v>340893.33999999997</v>
      </c>
      <c r="BE69" s="25">
        <f t="shared" si="14"/>
        <v>6177739.5800000001</v>
      </c>
      <c r="BF69" s="25">
        <f t="shared" si="14"/>
        <v>552945</v>
      </c>
      <c r="BG69" s="25">
        <f t="shared" si="14"/>
        <v>1407.8200000000002</v>
      </c>
      <c r="BH69" s="25">
        <f t="shared" si="14"/>
        <v>17653132.549999997</v>
      </c>
      <c r="BI69" s="25">
        <f t="shared" si="14"/>
        <v>6798157.8400000008</v>
      </c>
      <c r="BJ69" s="25">
        <f t="shared" si="14"/>
        <v>951083.25</v>
      </c>
      <c r="BK69" s="25">
        <f t="shared" si="14"/>
        <v>398288.32999999996</v>
      </c>
      <c r="BL69" s="25">
        <f t="shared" si="14"/>
        <v>264212.09999999998</v>
      </c>
      <c r="BM69" s="25">
        <f t="shared" si="14"/>
        <v>28317.979999999996</v>
      </c>
      <c r="BN69" s="25">
        <f t="shared" si="14"/>
        <v>1525234.6699999997</v>
      </c>
      <c r="BO69" s="25">
        <f t="shared" ref="BO69:CD69" si="15">SUM(BO70:BO83)</f>
        <v>36432.129999999997</v>
      </c>
      <c r="BP69" s="25">
        <f t="shared" si="15"/>
        <v>416708.15</v>
      </c>
      <c r="BQ69" s="25">
        <f t="shared" si="15"/>
        <v>0</v>
      </c>
      <c r="BR69" s="25">
        <f t="shared" si="15"/>
        <v>1139444.1499999999</v>
      </c>
      <c r="BS69" s="25">
        <f t="shared" si="15"/>
        <v>18663.5</v>
      </c>
      <c r="BT69" s="25">
        <f t="shared" si="15"/>
        <v>0</v>
      </c>
      <c r="BU69" s="25">
        <f t="shared" si="15"/>
        <v>0</v>
      </c>
      <c r="BV69" s="25">
        <f t="shared" si="15"/>
        <v>23989.09</v>
      </c>
      <c r="BW69" s="25">
        <f t="shared" si="15"/>
        <v>648777.59000000008</v>
      </c>
      <c r="BX69" s="25">
        <f t="shared" si="15"/>
        <v>0</v>
      </c>
      <c r="BY69" s="25">
        <f t="shared" si="15"/>
        <v>140714.31999999998</v>
      </c>
      <c r="BZ69" s="25">
        <f t="shared" si="15"/>
        <v>148737.15000000002</v>
      </c>
      <c r="CA69" s="25">
        <f t="shared" si="15"/>
        <v>38930.54</v>
      </c>
      <c r="CB69" s="25">
        <f t="shared" si="15"/>
        <v>81451.929999999993</v>
      </c>
      <c r="CC69" s="25">
        <f t="shared" si="15"/>
        <v>8716813.3200000003</v>
      </c>
      <c r="CD69" s="25">
        <f t="shared" si="15"/>
        <v>0</v>
      </c>
      <c r="CE69" s="25">
        <f>SUM(CE70:CE83)</f>
        <v>91362954.87999998</v>
      </c>
      <c r="CF69" s="315">
        <v>0</v>
      </c>
    </row>
    <row r="70" spans="1:84" x14ac:dyDescent="0.25">
      <c r="A70" s="26" t="s">
        <v>271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3498630.6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6">SUM(C70:CD70)</f>
        <v>3498630.6</v>
      </c>
      <c r="CF70" s="315">
        <v>0</v>
      </c>
    </row>
    <row r="71" spans="1:84" x14ac:dyDescent="0.25">
      <c r="A71" s="26" t="s">
        <v>272</v>
      </c>
      <c r="B71" s="27"/>
      <c r="C71" s="244">
        <f>_xlfn.IFNA(INDEX('[4]For Lookup (contract labor)'!$B:$B,MATCH(C55,'[4]For Lookup (contract labor)'!$D:$D,0)),0)</f>
        <v>6148224.4300000006</v>
      </c>
      <c r="D71" s="244">
        <f>_xlfn.IFNA(INDEX('[4]For Lookup (contract labor)'!$B:$B,MATCH(D55,'[4]For Lookup (contract labor)'!$D:$D,0)),0)</f>
        <v>0</v>
      </c>
      <c r="E71" s="244">
        <f>_xlfn.IFNA(INDEX('[4]For Lookup (contract labor)'!$B:$B,MATCH(E55,'[4]For Lookup (contract labor)'!$D:$D,0)),0)</f>
        <v>4430782.84</v>
      </c>
      <c r="F71" s="244">
        <f>_xlfn.IFNA(INDEX('[4]For Lookup (contract labor)'!$B:$B,MATCH(F55,'[4]For Lookup (contract labor)'!$D:$D,0)),0)</f>
        <v>0</v>
      </c>
      <c r="G71" s="244">
        <f>_xlfn.IFNA(INDEX('[4]For Lookup (contract labor)'!$B:$B,MATCH(G55,'[4]For Lookup (contract labor)'!$D:$D,0)),0)</f>
        <v>0</v>
      </c>
      <c r="H71" s="244">
        <f>_xlfn.IFNA(INDEX('[4]For Lookup (contract labor)'!$B:$B,MATCH(H55,'[4]For Lookup (contract labor)'!$D:$D,0)),0)</f>
        <v>0</v>
      </c>
      <c r="I71" s="244">
        <f>_xlfn.IFNA(INDEX('[4]For Lookup (contract labor)'!$B:$B,MATCH(I55,'[4]For Lookup (contract labor)'!$D:$D,0)),0)</f>
        <v>0</v>
      </c>
      <c r="J71" s="244">
        <f>_xlfn.IFNA(INDEX('[4]For Lookup (contract labor)'!$B:$B,MATCH(J55,'[4]For Lookup (contract labor)'!$D:$D,0)),0)</f>
        <v>0</v>
      </c>
      <c r="K71" s="244">
        <f>_xlfn.IFNA(INDEX('[4]For Lookup (contract labor)'!$B:$B,MATCH(K55,'[4]For Lookup (contract labor)'!$D:$D,0)),0)</f>
        <v>0</v>
      </c>
      <c r="L71" s="244">
        <f>_xlfn.IFNA(INDEX('[4]For Lookup (contract labor)'!$B:$B,MATCH(L55,'[4]For Lookup (contract labor)'!$D:$D,0)),0)</f>
        <v>0</v>
      </c>
      <c r="M71" s="244">
        <f>_xlfn.IFNA(INDEX('[4]For Lookup (contract labor)'!$B:$B,MATCH(M55,'[4]For Lookup (contract labor)'!$D:$D,0)),0)</f>
        <v>0</v>
      </c>
      <c r="N71" s="244">
        <f>_xlfn.IFNA(INDEX('[4]For Lookup (contract labor)'!$B:$B,MATCH(N55,'[4]For Lookup (contract labor)'!$D:$D,0)),0)</f>
        <v>0</v>
      </c>
      <c r="O71" s="244">
        <f>_xlfn.IFNA(INDEX('[4]For Lookup (contract labor)'!$B:$B,MATCH(O55,'[4]For Lookup (contract labor)'!$D:$D,0)),0)</f>
        <v>612846.03</v>
      </c>
      <c r="P71" s="244">
        <f>_xlfn.IFNA(INDEX('[4]For Lookup (contract labor)'!$B:$B,MATCH(P55,'[4]For Lookup (contract labor)'!$D:$D,0)),0)</f>
        <v>2171784.59</v>
      </c>
      <c r="Q71" s="244">
        <f>_xlfn.IFNA(INDEX('[4]For Lookup (contract labor)'!$B:$B,MATCH(Q55,'[4]For Lookup (contract labor)'!$D:$D,0)),0)</f>
        <v>201386.73</v>
      </c>
      <c r="R71" s="244">
        <f>_xlfn.IFNA(INDEX('[4]For Lookup (contract labor)'!$B:$B,MATCH(R55,'[4]For Lookup (contract labor)'!$D:$D,0)),0)</f>
        <v>91220.6</v>
      </c>
      <c r="S71" s="244">
        <f>_xlfn.IFNA(INDEX('[4]For Lookup (contract labor)'!$B:$B,MATCH(S55,'[4]For Lookup (contract labor)'!$D:$D,0)),0)</f>
        <v>0</v>
      </c>
      <c r="T71" s="244">
        <f>_xlfn.IFNA(INDEX('[4]For Lookup (contract labor)'!$B:$B,MATCH(T55,'[4]For Lookup (contract labor)'!$D:$D,0)),0)</f>
        <v>0</v>
      </c>
      <c r="U71" s="244">
        <f>_xlfn.IFNA(INDEX('[4]For Lookup (contract labor)'!$B:$B,MATCH(U55,'[4]For Lookup (contract labor)'!$D:$D,0)),0)</f>
        <v>384167.99</v>
      </c>
      <c r="V71" s="244">
        <f>_xlfn.IFNA(INDEX('[4]For Lookup (contract labor)'!$B:$B,MATCH(V55,'[4]For Lookup (contract labor)'!$D:$D,0)),0)</f>
        <v>0</v>
      </c>
      <c r="W71" s="244">
        <f>_xlfn.IFNA(INDEX('[4]For Lookup (contract labor)'!$B:$B,MATCH(W55,'[4]For Lookup (contract labor)'!$D:$D,0)),0)</f>
        <v>592374.23</v>
      </c>
      <c r="X71" s="244">
        <f>_xlfn.IFNA(INDEX('[4]For Lookup (contract labor)'!$B:$B,MATCH(X55,'[4]For Lookup (contract labor)'!$D:$D,0)),0)</f>
        <v>537374.39</v>
      </c>
      <c r="Y71" s="244">
        <f>_xlfn.IFNA(INDEX('[4]For Lookup (contract labor)'!$B:$B,MATCH(Y55,'[4]For Lookup (contract labor)'!$D:$D,0)),0)</f>
        <v>792705.28</v>
      </c>
      <c r="Z71" s="244">
        <f>_xlfn.IFNA(INDEX('[4]For Lookup (contract labor)'!$B:$B,MATCH(Z55,'[4]For Lookup (contract labor)'!$D:$D,0)),0)</f>
        <v>125463.34</v>
      </c>
      <c r="AA71" s="244">
        <f>_xlfn.IFNA(INDEX('[4]For Lookup (contract labor)'!$B:$B,MATCH(AA55,'[4]For Lookup (contract labor)'!$D:$D,0)),0)</f>
        <v>63696.94</v>
      </c>
      <c r="AB71" s="244">
        <f>_xlfn.IFNA(INDEX('[4]For Lookup (contract labor)'!$B:$B,MATCH(AB55,'[4]For Lookup (contract labor)'!$D:$D,0)),0)</f>
        <v>40114.530000000006</v>
      </c>
      <c r="AC71" s="244">
        <f>_xlfn.IFNA(INDEX('[4]For Lookup (contract labor)'!$B:$B,MATCH(AC55,'[4]For Lookup (contract labor)'!$D:$D,0)),0)</f>
        <v>7271.69</v>
      </c>
      <c r="AD71" s="244">
        <f>_xlfn.IFNA(INDEX('[4]For Lookup (contract labor)'!$B:$B,MATCH(AD55,'[4]For Lookup (contract labor)'!$D:$D,0)),0)</f>
        <v>0</v>
      </c>
      <c r="AE71" s="244">
        <f>_xlfn.IFNA(INDEX('[4]For Lookup (contract labor)'!$B:$B,MATCH(AE55,'[4]For Lookup (contract labor)'!$D:$D,0)),0)</f>
        <v>111860.64</v>
      </c>
      <c r="AF71" s="244">
        <f>_xlfn.IFNA(INDEX('[4]For Lookup (contract labor)'!$B:$B,MATCH(AF55,'[4]For Lookup (contract labor)'!$D:$D,0)),0)</f>
        <v>0</v>
      </c>
      <c r="AG71" s="244">
        <f>_xlfn.IFNA(INDEX('[4]For Lookup (contract labor)'!$B:$B,MATCH(AG55,'[4]For Lookup (contract labor)'!$D:$D,0)),0)</f>
        <v>2543912.36</v>
      </c>
      <c r="AH71" s="244">
        <f>_xlfn.IFNA(INDEX('[4]For Lookup (contract labor)'!$B:$B,MATCH(AH55,'[4]For Lookup (contract labor)'!$D:$D,0)),0)</f>
        <v>0</v>
      </c>
      <c r="AI71" s="244">
        <f>_xlfn.IFNA(INDEX('[4]For Lookup (contract labor)'!$B:$B,MATCH(AI55,'[4]For Lookup (contract labor)'!$D:$D,0)),0)</f>
        <v>0</v>
      </c>
      <c r="AJ71" s="244">
        <f>_xlfn.IFNA(INDEX('[4]For Lookup (contract labor)'!$B:$B,MATCH(AJ55,'[4]For Lookup (contract labor)'!$D:$D,0)),0)</f>
        <v>232802.83000000002</v>
      </c>
      <c r="AK71" s="244">
        <f>_xlfn.IFNA(INDEX('[4]For Lookup (contract labor)'!$B:$B,MATCH(AK55,'[4]For Lookup (contract labor)'!$D:$D,0)),0)</f>
        <v>0</v>
      </c>
      <c r="AL71" s="244">
        <f>_xlfn.IFNA(INDEX('[4]For Lookup (contract labor)'!$B:$B,MATCH(AL55,'[4]For Lookup (contract labor)'!$D:$D,0)),0)</f>
        <v>189118.47</v>
      </c>
      <c r="AM71" s="244">
        <f>_xlfn.IFNA(INDEX('[4]For Lookup (contract labor)'!$B:$B,MATCH(AM55,'[4]For Lookup (contract labor)'!$D:$D,0)),0)</f>
        <v>0</v>
      </c>
      <c r="AN71" s="244">
        <f>_xlfn.IFNA(INDEX('[4]For Lookup (contract labor)'!$B:$B,MATCH(AN55,'[4]For Lookup (contract labor)'!$D:$D,0)),0)</f>
        <v>0</v>
      </c>
      <c r="AO71" s="244">
        <f>_xlfn.IFNA(INDEX('[4]For Lookup (contract labor)'!$B:$B,MATCH(AO55,'[4]For Lookup (contract labor)'!$D:$D,0)),0)</f>
        <v>0</v>
      </c>
      <c r="AP71" s="244">
        <f>_xlfn.IFNA(INDEX('[4]For Lookup (contract labor)'!$B:$B,MATCH(AP55,'[4]For Lookup (contract labor)'!$D:$D,0)),0)</f>
        <v>1319861.1700000002</v>
      </c>
      <c r="AQ71" s="244">
        <f>_xlfn.IFNA(INDEX('[4]For Lookup (contract labor)'!$B:$B,MATCH(AQ55,'[4]For Lookup (contract labor)'!$D:$D,0)),0)</f>
        <v>0</v>
      </c>
      <c r="AR71" s="244">
        <f>_xlfn.IFNA(INDEX('[4]For Lookup (contract labor)'!$B:$B,MATCH(AR55,'[4]For Lookup (contract labor)'!$D:$D,0)),0)</f>
        <v>0</v>
      </c>
      <c r="AS71" s="244">
        <f>_xlfn.IFNA(INDEX('[4]For Lookup (contract labor)'!$B:$B,MATCH(AS55,'[4]For Lookup (contract labor)'!$D:$D,0)),0)</f>
        <v>0</v>
      </c>
      <c r="AT71" s="244">
        <f>_xlfn.IFNA(INDEX('[4]For Lookup (contract labor)'!$B:$B,MATCH(AT55,'[4]For Lookup (contract labor)'!$D:$D,0)),0)</f>
        <v>0</v>
      </c>
      <c r="AU71" s="244">
        <f>_xlfn.IFNA(INDEX('[4]For Lookup (contract labor)'!$B:$B,MATCH(AU55,'[4]For Lookup (contract labor)'!$D:$D,0)),0)</f>
        <v>0</v>
      </c>
      <c r="AV71" s="244">
        <f>_xlfn.IFNA(INDEX('[4]For Lookup (contract labor)'!$B:$B,MATCH(AV55,'[4]For Lookup (contract labor)'!$D:$D,0)),0)</f>
        <v>779060.1100000001</v>
      </c>
      <c r="AW71" s="244">
        <f>_xlfn.IFNA(INDEX('[4]For Lookup (contract labor)'!$B:$B,MATCH(AW55,'[4]For Lookup (contract labor)'!$D:$D,0)),0)</f>
        <v>0</v>
      </c>
      <c r="AX71" s="244">
        <f>_xlfn.IFNA(INDEX('[4]For Lookup (contract labor)'!$B:$B,MATCH(AX55,'[4]For Lookup (contract labor)'!$D:$D,0)),0)</f>
        <v>0</v>
      </c>
      <c r="AY71" s="244">
        <f>_xlfn.IFNA(INDEX('[4]For Lookup (contract labor)'!$B:$B,MATCH(AY55,'[4]For Lookup (contract labor)'!$D:$D,0)),0)</f>
        <v>0</v>
      </c>
      <c r="AZ71" s="244">
        <f>_xlfn.IFNA(INDEX('[4]For Lookup (contract labor)'!$B:$B,MATCH(AZ55,'[4]For Lookup (contract labor)'!$D:$D,0)),0)</f>
        <v>0</v>
      </c>
      <c r="BA71" s="244">
        <f>_xlfn.IFNA(INDEX('[4]For Lookup (contract labor)'!$B:$B,MATCH(BA55,'[4]For Lookup (contract labor)'!$D:$D,0)),0)</f>
        <v>0</v>
      </c>
      <c r="BB71" s="244">
        <f>_xlfn.IFNA(INDEX('[4]For Lookup (contract labor)'!$B:$B,MATCH(BB55,'[4]For Lookup (contract labor)'!$D:$D,0)),0)</f>
        <v>0</v>
      </c>
      <c r="BC71" s="244">
        <f>_xlfn.IFNA(INDEX('[4]For Lookup (contract labor)'!$B:$B,MATCH(BC55,'[4]For Lookup (contract labor)'!$D:$D,0)),0)</f>
        <v>0</v>
      </c>
      <c r="BD71" s="244">
        <f>_xlfn.IFNA(INDEX('[4]For Lookup (contract labor)'!$B:$B,MATCH(BD55,'[4]For Lookup (contract labor)'!$D:$D,0)),0)</f>
        <v>0</v>
      </c>
      <c r="BE71" s="244">
        <f>_xlfn.IFNA(INDEX('[4]For Lookup (contract labor)'!$B:$B,MATCH(BE55,'[4]For Lookup (contract labor)'!$D:$D,0)),0)</f>
        <v>110655.27</v>
      </c>
      <c r="BF71" s="244">
        <f>_xlfn.IFNA(INDEX('[4]For Lookup (contract labor)'!$B:$B,MATCH(BF55,'[4]For Lookup (contract labor)'!$D:$D,0)),0)</f>
        <v>0</v>
      </c>
      <c r="BG71" s="244">
        <f>_xlfn.IFNA(INDEX('[4]For Lookup (contract labor)'!$B:$B,MATCH(BG55,'[4]For Lookup (contract labor)'!$D:$D,0)),0)</f>
        <v>0</v>
      </c>
      <c r="BH71" s="244">
        <f>_xlfn.IFNA(INDEX('[4]For Lookup (contract labor)'!$B:$B,MATCH(BH55,'[4]For Lookup (contract labor)'!$D:$D,0)),0)</f>
        <v>476490.95</v>
      </c>
      <c r="BI71" s="244">
        <f>_xlfn.IFNA(INDEX('[4]For Lookup (contract labor)'!$B:$B,MATCH(BI55,'[4]For Lookup (contract labor)'!$D:$D,0)),0)</f>
        <v>967736.57</v>
      </c>
      <c r="BJ71" s="244">
        <f>_xlfn.IFNA(INDEX('[4]For Lookup (contract labor)'!$B:$B,MATCH(BJ55,'[4]For Lookup (contract labor)'!$D:$D,0)),0)</f>
        <v>0</v>
      </c>
      <c r="BK71" s="244">
        <f>_xlfn.IFNA(INDEX('[4]For Lookup (contract labor)'!$B:$B,MATCH(BK55,'[4]For Lookup (contract labor)'!$D:$D,0)),0)</f>
        <v>21463</v>
      </c>
      <c r="BL71" s="244">
        <f>_xlfn.IFNA(INDEX('[4]For Lookup (contract labor)'!$B:$B,MATCH(BL55,'[4]For Lookup (contract labor)'!$D:$D,0)),0)</f>
        <v>152594.81</v>
      </c>
      <c r="BM71" s="244">
        <f>_xlfn.IFNA(INDEX('[4]For Lookup (contract labor)'!$B:$B,MATCH(BM55,'[4]For Lookup (contract labor)'!$D:$D,0)),0)</f>
        <v>0</v>
      </c>
      <c r="BN71" s="244">
        <f>_xlfn.IFNA(INDEX('[4]For Lookup (contract labor)'!$B:$B,MATCH(BN55,'[4]For Lookup (contract labor)'!$D:$D,0)),0)</f>
        <v>2200</v>
      </c>
      <c r="BO71" s="244">
        <f>_xlfn.IFNA(INDEX('[4]For Lookup (contract labor)'!$B:$B,MATCH(BO55,'[4]For Lookup (contract labor)'!$D:$D,0)),0)</f>
        <v>0</v>
      </c>
      <c r="BP71" s="244">
        <f>_xlfn.IFNA(INDEX('[4]For Lookup (contract labor)'!$B:$B,MATCH(BP55,'[4]For Lookup (contract labor)'!$D:$D,0)),0)</f>
        <v>0</v>
      </c>
      <c r="BQ71" s="244">
        <f>_xlfn.IFNA(INDEX('[4]For Lookup (contract labor)'!$B:$B,MATCH(BQ55,'[4]For Lookup (contract labor)'!$D:$D,0)),0)</f>
        <v>0</v>
      </c>
      <c r="BR71" s="244">
        <f>_xlfn.IFNA(INDEX('[4]For Lookup (contract labor)'!$B:$B,MATCH(BR55,'[4]For Lookup (contract labor)'!$D:$D,0)),0)</f>
        <v>152451</v>
      </c>
      <c r="BS71" s="244">
        <f>_xlfn.IFNA(INDEX('[4]For Lookup (contract labor)'!$B:$B,MATCH(BS55,'[4]For Lookup (contract labor)'!$D:$D,0)),0)</f>
        <v>0</v>
      </c>
      <c r="BT71" s="244">
        <f>_xlfn.IFNA(INDEX('[4]For Lookup (contract labor)'!$B:$B,MATCH(BT55,'[4]For Lookup (contract labor)'!$D:$D,0)),0)</f>
        <v>0</v>
      </c>
      <c r="BU71" s="244">
        <f>_xlfn.IFNA(INDEX('[4]For Lookup (contract labor)'!$B:$B,MATCH(BU55,'[4]For Lookup (contract labor)'!$D:$D,0)),0)</f>
        <v>0</v>
      </c>
      <c r="BV71" s="244">
        <f>_xlfn.IFNA(INDEX('[4]For Lookup (contract labor)'!$B:$B,MATCH(BV55,'[4]For Lookup (contract labor)'!$D:$D,0)),0)</f>
        <v>0</v>
      </c>
      <c r="BW71" s="244">
        <f>_xlfn.IFNA(INDEX('[4]For Lookup (contract labor)'!$B:$B,MATCH(BW55,'[4]For Lookup (contract labor)'!$D:$D,0)),0)</f>
        <v>210810.68</v>
      </c>
      <c r="BX71" s="244">
        <f>_xlfn.IFNA(INDEX('[4]For Lookup (contract labor)'!$B:$B,MATCH(BX55,'[4]For Lookup (contract labor)'!$D:$D,0)),0)</f>
        <v>0</v>
      </c>
      <c r="BY71" s="244">
        <f>_xlfn.IFNA(INDEX('[4]For Lookup (contract labor)'!$B:$B,MATCH(BY55,'[4]For Lookup (contract labor)'!$D:$D,0)),0)</f>
        <v>37121.51</v>
      </c>
      <c r="BZ71" s="244">
        <f>_xlfn.IFNA(INDEX('[4]For Lookup (contract labor)'!$B:$B,MATCH(BZ55,'[4]For Lookup (contract labor)'!$D:$D,0)),0)</f>
        <v>127106.88</v>
      </c>
      <c r="CA71" s="244">
        <f>_xlfn.IFNA(INDEX('[4]For Lookup (contract labor)'!$B:$B,MATCH(CA55,'[4]For Lookup (contract labor)'!$D:$D,0)),0)</f>
        <v>0</v>
      </c>
      <c r="CB71" s="244">
        <f>_xlfn.IFNA(INDEX('[4]For Lookup (contract labor)'!$B:$B,MATCH(CB55,'[4]For Lookup (contract labor)'!$D:$D,0)),0)</f>
        <v>0</v>
      </c>
      <c r="CC71" s="244">
        <f>_xlfn.IFNA(INDEX('[4]For Lookup (contract labor)'!$B:$B,MATCH(CC55,'[4]For Lookup (contract labor)'!$D:$D,0)),0)</f>
        <v>0</v>
      </c>
      <c r="CD71" s="244">
        <f>_xlfn.IFNA(INDEX('[4]For Lookup (contract labor)'!$B:$B,MATCH(CD55,'[4]For Lookup (contract labor)'!$D:$D,0)),0)</f>
        <v>0</v>
      </c>
      <c r="CE71" s="25">
        <f t="shared" si="16"/>
        <v>23634659.859999996</v>
      </c>
      <c r="CF71" s="315">
        <v>0</v>
      </c>
    </row>
    <row r="72" spans="1:84" x14ac:dyDescent="0.25">
      <c r="A72" s="26" t="s">
        <v>273</v>
      </c>
      <c r="B72" s="27"/>
      <c r="C72" s="244">
        <f>_xlfn.IFNA(INDEX('[8]Pivot totals'!$C$78:$C$84,MATCH(C55,'[8]Pivot totals'!$E$78:$E$84,0)),0)</f>
        <v>0</v>
      </c>
      <c r="D72" s="244">
        <f>_xlfn.IFNA(INDEX('[8]Pivot totals'!$C$78:$C$84,MATCH(D55,'[8]Pivot totals'!$E$78:$E$84,0)),0)</f>
        <v>0</v>
      </c>
      <c r="E72" s="244">
        <f>_xlfn.IFNA(INDEX('[8]Pivot totals'!$C$78:$C$84,MATCH(E55,'[8]Pivot totals'!$E$78:$E$84,0)),0)</f>
        <v>0</v>
      </c>
      <c r="F72" s="244">
        <f>_xlfn.IFNA(INDEX('[8]Pivot totals'!$C$78:$C$84,MATCH(F55,'[8]Pivot totals'!$E$78:$E$84,0)),0)</f>
        <v>0</v>
      </c>
      <c r="G72" s="244">
        <f>_xlfn.IFNA(INDEX('[8]Pivot totals'!$C$78:$C$84,MATCH(G55,'[8]Pivot totals'!$E$78:$E$84,0)),0)</f>
        <v>0</v>
      </c>
      <c r="H72" s="244">
        <f>_xlfn.IFNA(INDEX('[8]Pivot totals'!$C$78:$C$84,MATCH(H55,'[8]Pivot totals'!$E$78:$E$84,0)),0)</f>
        <v>0</v>
      </c>
      <c r="I72" s="244">
        <f>_xlfn.IFNA(INDEX('[8]Pivot totals'!$C$78:$C$84,MATCH(I55,'[8]Pivot totals'!$E$78:$E$84,0)),0)</f>
        <v>0</v>
      </c>
      <c r="J72" s="244">
        <f>_xlfn.IFNA(INDEX('[8]Pivot totals'!$C$78:$C$84,MATCH(J55,'[8]Pivot totals'!$E$78:$E$84,0)),0)</f>
        <v>0</v>
      </c>
      <c r="K72" s="244">
        <f>_xlfn.IFNA(INDEX('[8]Pivot totals'!$C$78:$C$84,MATCH(K55,'[8]Pivot totals'!$E$78:$E$84,0)),0)</f>
        <v>0</v>
      </c>
      <c r="L72" s="244">
        <f>_xlfn.IFNA(INDEX('[8]Pivot totals'!$C$78:$C$84,MATCH(L55,'[8]Pivot totals'!$E$78:$E$84,0)),0)</f>
        <v>0</v>
      </c>
      <c r="M72" s="244">
        <f>_xlfn.IFNA(INDEX('[8]Pivot totals'!$C$78:$C$84,MATCH(M55,'[8]Pivot totals'!$E$78:$E$84,0)),0)</f>
        <v>0</v>
      </c>
      <c r="N72" s="244">
        <f>_xlfn.IFNA(INDEX('[8]Pivot totals'!$C$78:$C$84,MATCH(N55,'[8]Pivot totals'!$E$78:$E$84,0)),0)</f>
        <v>0</v>
      </c>
      <c r="O72" s="244">
        <f>_xlfn.IFNA(INDEX('[8]Pivot totals'!$C$78:$C$84,MATCH(O55,'[8]Pivot totals'!$E$78:$E$84,0)),0)</f>
        <v>0</v>
      </c>
      <c r="P72" s="244">
        <f>_xlfn.IFNA(INDEX('[8]Pivot totals'!$C$78:$C$84,MATCH(P55,'[8]Pivot totals'!$E$78:$E$84,0)),0)</f>
        <v>0</v>
      </c>
      <c r="Q72" s="244">
        <f>_xlfn.IFNA(INDEX('[8]Pivot totals'!$C$78:$C$84,MATCH(Q55,'[8]Pivot totals'!$E$78:$E$84,0)),0)</f>
        <v>0</v>
      </c>
      <c r="R72" s="244">
        <f>_xlfn.IFNA(INDEX('[8]Pivot totals'!$C$78:$C$84,MATCH(R55,'[8]Pivot totals'!$E$78:$E$84,0)),0)</f>
        <v>0</v>
      </c>
      <c r="S72" s="244">
        <f>_xlfn.IFNA(INDEX('[8]Pivot totals'!$C$78:$C$84,MATCH(S55,'[8]Pivot totals'!$E$78:$E$84,0)),0)</f>
        <v>0</v>
      </c>
      <c r="T72" s="244">
        <f>_xlfn.IFNA(INDEX('[8]Pivot totals'!$C$78:$C$84,MATCH(T55,'[8]Pivot totals'!$E$78:$E$84,0)),0)</f>
        <v>0</v>
      </c>
      <c r="U72" s="244">
        <f>_xlfn.IFNA(INDEX('[8]Pivot totals'!$C$78:$C$84,MATCH(U55,'[8]Pivot totals'!$E$78:$E$84,0)),0)</f>
        <v>0</v>
      </c>
      <c r="V72" s="244">
        <f>_xlfn.IFNA(INDEX('[8]Pivot totals'!$C$78:$C$84,MATCH(V55,'[8]Pivot totals'!$E$78:$E$84,0)),0)</f>
        <v>0</v>
      </c>
      <c r="W72" s="244">
        <f>_xlfn.IFNA(INDEX('[8]Pivot totals'!$C$78:$C$84,MATCH(W55,'[8]Pivot totals'!$E$78:$E$84,0)),0)</f>
        <v>0</v>
      </c>
      <c r="X72" s="244">
        <f>_xlfn.IFNA(INDEX('[8]Pivot totals'!$C$78:$C$84,MATCH(X55,'[8]Pivot totals'!$E$78:$E$84,0)),0)</f>
        <v>0</v>
      </c>
      <c r="Y72" s="244">
        <f>_xlfn.IFNA(INDEX('[8]Pivot totals'!$C$78:$C$84,MATCH(Y55,'[8]Pivot totals'!$E$78:$E$84,0)),0)</f>
        <v>0</v>
      </c>
      <c r="Z72" s="244">
        <f>_xlfn.IFNA(INDEX('[8]Pivot totals'!$C$78:$C$84,MATCH(Z55,'[8]Pivot totals'!$E$78:$E$84,0)),0)</f>
        <v>0</v>
      </c>
      <c r="AA72" s="244">
        <f>_xlfn.IFNA(INDEX('[8]Pivot totals'!$C$78:$C$84,MATCH(AA55,'[8]Pivot totals'!$E$78:$E$84,0)),0)</f>
        <v>0</v>
      </c>
      <c r="AB72" s="244">
        <f>_xlfn.IFNA(INDEX('[8]Pivot totals'!$C$78:$C$84,MATCH(AB55,'[8]Pivot totals'!$E$78:$E$84,0)),0)</f>
        <v>10620.14</v>
      </c>
      <c r="AC72" s="244">
        <f>_xlfn.IFNA(INDEX('[8]Pivot totals'!$C$78:$C$84,MATCH(AC55,'[8]Pivot totals'!$E$78:$E$84,0)),0)</f>
        <v>0</v>
      </c>
      <c r="AD72" s="244">
        <f>_xlfn.IFNA(INDEX('[8]Pivot totals'!$C$78:$C$84,MATCH(AD55,'[8]Pivot totals'!$E$78:$E$84,0)),0)</f>
        <v>0</v>
      </c>
      <c r="AE72" s="244">
        <f>_xlfn.IFNA(INDEX('[8]Pivot totals'!$C$78:$C$84,MATCH(AE55,'[8]Pivot totals'!$E$78:$E$84,0)),0)</f>
        <v>0</v>
      </c>
      <c r="AF72" s="244">
        <f>_xlfn.IFNA(INDEX('[8]Pivot totals'!$C$78:$C$84,MATCH(AF55,'[8]Pivot totals'!$E$78:$E$84,0)),0)</f>
        <v>0</v>
      </c>
      <c r="AG72" s="244">
        <f>_xlfn.IFNA(INDEX('[8]Pivot totals'!$C$78:$C$84,MATCH(AG55,'[8]Pivot totals'!$E$78:$E$84,0)),0)</f>
        <v>0</v>
      </c>
      <c r="AH72" s="244">
        <f>_xlfn.IFNA(INDEX('[8]Pivot totals'!$C$78:$C$84,MATCH(AH55,'[8]Pivot totals'!$E$78:$E$84,0)),0)</f>
        <v>0</v>
      </c>
      <c r="AI72" s="244">
        <f>_xlfn.IFNA(INDEX('[8]Pivot totals'!$C$78:$C$84,MATCH(AI55,'[8]Pivot totals'!$E$78:$E$84,0)),0)</f>
        <v>0</v>
      </c>
      <c r="AJ72" s="244">
        <f>_xlfn.IFNA(INDEX('[8]Pivot totals'!$C$78:$C$84,MATCH(AJ55,'[8]Pivot totals'!$E$78:$E$84,0)),0)</f>
        <v>0</v>
      </c>
      <c r="AK72" s="244">
        <f>_xlfn.IFNA(INDEX('[8]Pivot totals'!$C$78:$C$84,MATCH(AK55,'[8]Pivot totals'!$E$78:$E$84,0)),0)</f>
        <v>0</v>
      </c>
      <c r="AL72" s="244">
        <f>_xlfn.IFNA(INDEX('[8]Pivot totals'!$C$78:$C$84,MATCH(AL55,'[8]Pivot totals'!$E$78:$E$84,0)),0)</f>
        <v>0</v>
      </c>
      <c r="AM72" s="244">
        <f>_xlfn.IFNA(INDEX('[8]Pivot totals'!$C$78:$C$84,MATCH(AM55,'[8]Pivot totals'!$E$78:$E$84,0)),0)</f>
        <v>0</v>
      </c>
      <c r="AN72" s="244">
        <f>_xlfn.IFNA(INDEX('[8]Pivot totals'!$C$78:$C$84,MATCH(AN55,'[8]Pivot totals'!$E$78:$E$84,0)),0)</f>
        <v>0</v>
      </c>
      <c r="AO72" s="244">
        <f>_xlfn.IFNA(INDEX('[8]Pivot totals'!$C$78:$C$84,MATCH(AO55,'[8]Pivot totals'!$E$78:$E$84,0)),0)</f>
        <v>0</v>
      </c>
      <c r="AP72" s="244">
        <f>_xlfn.IFNA(INDEX('[8]Pivot totals'!$C$78:$C$84,MATCH(AP55,'[8]Pivot totals'!$E$78:$E$84,0)),0)</f>
        <v>0</v>
      </c>
      <c r="AQ72" s="244">
        <f>_xlfn.IFNA(INDEX('[8]Pivot totals'!$C$78:$C$84,MATCH(AQ55,'[8]Pivot totals'!$E$78:$E$84,0)),0)</f>
        <v>0</v>
      </c>
      <c r="AR72" s="244">
        <f>_xlfn.IFNA(INDEX('[8]Pivot totals'!$C$78:$C$84,MATCH(AR55,'[8]Pivot totals'!$E$78:$E$84,0)),0)</f>
        <v>0</v>
      </c>
      <c r="AS72" s="244">
        <f>_xlfn.IFNA(INDEX('[8]Pivot totals'!$C$78:$C$84,MATCH(AS55,'[8]Pivot totals'!$E$78:$E$84,0)),0)</f>
        <v>0</v>
      </c>
      <c r="AT72" s="244">
        <f>_xlfn.IFNA(INDEX('[8]Pivot totals'!$C$78:$C$84,MATCH(AT55,'[8]Pivot totals'!$E$78:$E$84,0)),0)</f>
        <v>0</v>
      </c>
      <c r="AU72" s="244">
        <f>_xlfn.IFNA(INDEX('[8]Pivot totals'!$C$78:$C$84,MATCH(AU55,'[8]Pivot totals'!$E$78:$E$84,0)),0)</f>
        <v>0</v>
      </c>
      <c r="AV72" s="244">
        <f>_xlfn.IFNA(INDEX('[8]Pivot totals'!$C$78:$C$84,MATCH(AV55,'[8]Pivot totals'!$E$78:$E$84,0)),0)</f>
        <v>0</v>
      </c>
      <c r="AW72" s="244">
        <f>_xlfn.IFNA(INDEX('[8]Pivot totals'!$C$78:$C$84,MATCH(AW55,'[8]Pivot totals'!$E$78:$E$84,0)),0)</f>
        <v>0</v>
      </c>
      <c r="AX72" s="244">
        <f>_xlfn.IFNA(INDEX('[8]Pivot totals'!$C$78:$C$84,MATCH(AX55,'[8]Pivot totals'!$E$78:$E$84,0)),0)</f>
        <v>0</v>
      </c>
      <c r="AY72" s="244">
        <f>_xlfn.IFNA(INDEX('[8]Pivot totals'!$C$78:$C$84,MATCH(AY55,'[8]Pivot totals'!$E$78:$E$84,0)),0)</f>
        <v>0</v>
      </c>
      <c r="AZ72" s="244">
        <f>_xlfn.IFNA(INDEX('[8]Pivot totals'!$C$78:$C$84,MATCH(AZ55,'[8]Pivot totals'!$E$78:$E$84,0)),0)</f>
        <v>0</v>
      </c>
      <c r="BA72" s="244">
        <f>_xlfn.IFNA(INDEX('[8]Pivot totals'!$C$78:$C$84,MATCH(BA55,'[8]Pivot totals'!$E$78:$E$84,0)),0)</f>
        <v>0</v>
      </c>
      <c r="BB72" s="244">
        <f>_xlfn.IFNA(INDEX('[8]Pivot totals'!$C$78:$C$84,MATCH(BB55,'[8]Pivot totals'!$E$78:$E$84,0)),0)</f>
        <v>0</v>
      </c>
      <c r="BC72" s="244">
        <f>_xlfn.IFNA(INDEX('[8]Pivot totals'!$C$78:$C$84,MATCH(BC55,'[8]Pivot totals'!$E$78:$E$84,0)),0)</f>
        <v>0</v>
      </c>
      <c r="BD72" s="244">
        <f>_xlfn.IFNA(INDEX('[8]Pivot totals'!$C$78:$C$84,MATCH(BD55,'[8]Pivot totals'!$E$78:$E$84,0)),0)</f>
        <v>5050</v>
      </c>
      <c r="BE72" s="244">
        <f>_xlfn.IFNA(INDEX('[8]Pivot totals'!$C$78:$C$84,MATCH(BE55,'[8]Pivot totals'!$E$78:$E$84,0)),0)</f>
        <v>24990.880000000001</v>
      </c>
      <c r="BF72" s="244">
        <f>_xlfn.IFNA(INDEX('[8]Pivot totals'!$C$78:$C$84,MATCH(BF55,'[8]Pivot totals'!$E$78:$E$84,0)),0)</f>
        <v>0</v>
      </c>
      <c r="BG72" s="244">
        <f>_xlfn.IFNA(INDEX('[8]Pivot totals'!$C$78:$C$84,MATCH(BG55,'[8]Pivot totals'!$E$78:$E$84,0)),0)</f>
        <v>0</v>
      </c>
      <c r="BH72" s="244">
        <f>_xlfn.IFNA(INDEX('[8]Pivot totals'!$C$78:$C$84,MATCH(BH55,'[8]Pivot totals'!$E$78:$E$84,0)),0)</f>
        <v>15247940.109999996</v>
      </c>
      <c r="BI72" s="244">
        <f>_xlfn.IFNA(INDEX('[8]Pivot totals'!$C$78:$C$84,MATCH(BI55,'[8]Pivot totals'!$E$78:$E$84,0)),0)</f>
        <v>0</v>
      </c>
      <c r="BJ72" s="244">
        <f>_xlfn.IFNA(INDEX('[8]Pivot totals'!$C$78:$C$84,MATCH(BJ55,'[8]Pivot totals'!$E$78:$E$84,0)),0)</f>
        <v>0</v>
      </c>
      <c r="BK72" s="244">
        <f>_xlfn.IFNA(INDEX('[8]Pivot totals'!$C$78:$C$84,MATCH(BK55,'[8]Pivot totals'!$E$78:$E$84,0)),0)</f>
        <v>0</v>
      </c>
      <c r="BL72" s="244">
        <f>_xlfn.IFNA(INDEX('[8]Pivot totals'!$C$78:$C$84,MATCH(BL55,'[8]Pivot totals'!$E$78:$E$84,0)),0)</f>
        <v>0</v>
      </c>
      <c r="BM72" s="244">
        <f>_xlfn.IFNA(INDEX('[8]Pivot totals'!$C$78:$C$84,MATCH(BM55,'[8]Pivot totals'!$E$78:$E$84,0)),0)</f>
        <v>0</v>
      </c>
      <c r="BN72" s="244">
        <f>_xlfn.IFNA(INDEX('[8]Pivot totals'!$C$78:$C$84,MATCH(BN55,'[8]Pivot totals'!$E$78:$E$84,0)),0)</f>
        <v>0</v>
      </c>
      <c r="BO72" s="244">
        <f>_xlfn.IFNA(INDEX('[8]Pivot totals'!$C$78:$C$84,MATCH(BO55,'[8]Pivot totals'!$E$78:$E$84,0)),0)</f>
        <v>0</v>
      </c>
      <c r="BP72" s="244">
        <f>_xlfn.IFNA(INDEX('[8]Pivot totals'!$C$78:$C$84,MATCH(BP55,'[8]Pivot totals'!$E$78:$E$84,0)),0)</f>
        <v>0</v>
      </c>
      <c r="BQ72" s="244">
        <f>_xlfn.IFNA(INDEX('[8]Pivot totals'!$C$78:$C$84,MATCH(BQ55,'[8]Pivot totals'!$E$78:$E$84,0)),0)</f>
        <v>0</v>
      </c>
      <c r="BR72" s="244">
        <f>_xlfn.IFNA(INDEX('[8]Pivot totals'!$C$78:$C$84,MATCH(BR55,'[8]Pivot totals'!$E$78:$E$84,0)),0)</f>
        <v>6745.2</v>
      </c>
      <c r="BS72" s="244">
        <f>_xlfn.IFNA(INDEX('[8]Pivot totals'!$C$78:$C$84,MATCH(BS55,'[8]Pivot totals'!$E$78:$E$84,0)),0)</f>
        <v>0</v>
      </c>
      <c r="BT72" s="244">
        <f>_xlfn.IFNA(INDEX('[8]Pivot totals'!$C$78:$C$84,MATCH(BT55,'[8]Pivot totals'!$E$78:$E$84,0)),0)</f>
        <v>0</v>
      </c>
      <c r="BU72" s="244">
        <f>_xlfn.IFNA(INDEX('[8]Pivot totals'!$C$78:$C$84,MATCH(BU55,'[8]Pivot totals'!$E$78:$E$84,0)),0)</f>
        <v>0</v>
      </c>
      <c r="BV72" s="244">
        <f>_xlfn.IFNA(INDEX('[8]Pivot totals'!$C$78:$C$84,MATCH(BV55,'[8]Pivot totals'!$E$78:$E$84,0)),0)</f>
        <v>0</v>
      </c>
      <c r="BW72" s="244">
        <f>_xlfn.IFNA(INDEX('[8]Pivot totals'!$C$78:$C$84,MATCH(BW55,'[8]Pivot totals'!$E$78:$E$84,0)),0)</f>
        <v>0</v>
      </c>
      <c r="BX72" s="244">
        <f>_xlfn.IFNA(INDEX('[8]Pivot totals'!$C$78:$C$84,MATCH(BX55,'[8]Pivot totals'!$E$78:$E$84,0)),0)</f>
        <v>0</v>
      </c>
      <c r="BY72" s="244">
        <f>_xlfn.IFNA(INDEX('[8]Pivot totals'!$C$78:$C$84,MATCH(BY55,'[8]Pivot totals'!$E$78:$E$84,0)),0)</f>
        <v>0</v>
      </c>
      <c r="BZ72" s="244">
        <f>_xlfn.IFNA(INDEX('[8]Pivot totals'!$C$78:$C$84,MATCH(BZ55,'[8]Pivot totals'!$E$78:$E$84,0)),0)</f>
        <v>0</v>
      </c>
      <c r="CA72" s="244">
        <f>_xlfn.IFNA(INDEX('[8]Pivot totals'!$C$78:$C$84,MATCH(CA55,'[8]Pivot totals'!$E$78:$E$84,0)),0)</f>
        <v>0</v>
      </c>
      <c r="CB72" s="244">
        <f>_xlfn.IFNA(INDEX('[8]Pivot totals'!$C$78:$C$84,MATCH(CB55,'[8]Pivot totals'!$E$78:$E$84,0)),0)</f>
        <v>0</v>
      </c>
      <c r="CC72" s="244">
        <f>_xlfn.IFNA(INDEX('[8]Pivot totals'!$C$78:$C$84,MATCH(CC55,'[8]Pivot totals'!$E$78:$E$84,0)),0)</f>
        <v>6932.07</v>
      </c>
      <c r="CD72" s="244">
        <f>_xlfn.IFNA(INDEX('[8]Pivot totals'!$C$78:$C$84,MATCH(CD55,'[8]Pivot totals'!$E$78:$E$84,0)),0)</f>
        <v>0</v>
      </c>
      <c r="CE72" s="25">
        <f t="shared" si="16"/>
        <v>15302278.399999995</v>
      </c>
      <c r="CF72" s="315">
        <v>0</v>
      </c>
    </row>
    <row r="73" spans="1:84" x14ac:dyDescent="0.25">
      <c r="A73" s="26" t="s">
        <v>274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6684858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f t="shared" si="16"/>
        <v>6684858</v>
      </c>
      <c r="CF73" s="315">
        <v>0</v>
      </c>
    </row>
    <row r="74" spans="1:84" x14ac:dyDescent="0.25">
      <c r="A74" s="26" t="s">
        <v>275</v>
      </c>
      <c r="B74" s="27"/>
      <c r="C74" s="244">
        <f>_xlfn.IFNA(INDEX('[8]Pivot totals'!$C$86:$C$105,MATCH(C55,'[8]Pivot totals'!$E$86:$E$105,0)),0)</f>
        <v>75509.23000000001</v>
      </c>
      <c r="D74" s="244">
        <f>_xlfn.IFNA(INDEX('[8]Pivot totals'!$C$86:$C$105,MATCH(D55,'[8]Pivot totals'!$E$86:$E$105,0)),0)</f>
        <v>0</v>
      </c>
      <c r="E74" s="244">
        <f>_xlfn.IFNA(INDEX('[8]Pivot totals'!$C$86:$C$105,MATCH(E55,'[8]Pivot totals'!$E$86:$E$105,0)),0)</f>
        <v>563199.99</v>
      </c>
      <c r="F74" s="244">
        <f>_xlfn.IFNA(INDEX('[8]Pivot totals'!$C$86:$C$105,MATCH(F55,'[8]Pivot totals'!$E$86:$E$105,0)),0)</f>
        <v>0</v>
      </c>
      <c r="G74" s="244">
        <f>_xlfn.IFNA(INDEX('[8]Pivot totals'!$C$86:$C$105,MATCH(G55,'[8]Pivot totals'!$E$86:$E$105,0)),0)</f>
        <v>0</v>
      </c>
      <c r="H74" s="244">
        <f>_xlfn.IFNA(INDEX('[8]Pivot totals'!$C$86:$C$105,MATCH(H55,'[8]Pivot totals'!$E$86:$E$105,0)),0)</f>
        <v>0</v>
      </c>
      <c r="I74" s="244">
        <f>_xlfn.IFNA(INDEX('[8]Pivot totals'!$C$86:$C$105,MATCH(I55,'[8]Pivot totals'!$E$86:$E$105,0)),0)</f>
        <v>0</v>
      </c>
      <c r="J74" s="244">
        <f>_xlfn.IFNA(INDEX('[8]Pivot totals'!$C$86:$C$105,MATCH(J55,'[8]Pivot totals'!$E$86:$E$105,0)),0)</f>
        <v>0</v>
      </c>
      <c r="K74" s="244">
        <f>_xlfn.IFNA(INDEX('[8]Pivot totals'!$C$86:$C$105,MATCH(K55,'[8]Pivot totals'!$E$86:$E$105,0)),0)</f>
        <v>0</v>
      </c>
      <c r="L74" s="244">
        <f>_xlfn.IFNA(INDEX('[8]Pivot totals'!$C$86:$C$105,MATCH(L55,'[8]Pivot totals'!$E$86:$E$105,0)),0)</f>
        <v>0</v>
      </c>
      <c r="M74" s="244">
        <f>_xlfn.IFNA(INDEX('[8]Pivot totals'!$C$86:$C$105,MATCH(M55,'[8]Pivot totals'!$E$86:$E$105,0)),0)</f>
        <v>0</v>
      </c>
      <c r="N74" s="244">
        <f>_xlfn.IFNA(INDEX('[8]Pivot totals'!$C$86:$C$105,MATCH(N55,'[8]Pivot totals'!$E$86:$E$105,0)),0)</f>
        <v>0</v>
      </c>
      <c r="O74" s="244">
        <f>_xlfn.IFNA(INDEX('[8]Pivot totals'!$C$86:$C$105,MATCH(O55,'[8]Pivot totals'!$E$86:$E$105,0)),0)</f>
        <v>133835.4</v>
      </c>
      <c r="P74" s="244">
        <f>_xlfn.IFNA(INDEX('[8]Pivot totals'!$C$86:$C$105,MATCH(P55,'[8]Pivot totals'!$E$86:$E$105,0)),0)</f>
        <v>213835.61</v>
      </c>
      <c r="Q74" s="244">
        <f>_xlfn.IFNA(INDEX('[8]Pivot totals'!$C$86:$C$105,MATCH(Q55,'[8]Pivot totals'!$E$86:$E$105,0)),0)</f>
        <v>11329.49</v>
      </c>
      <c r="R74" s="244">
        <f>_xlfn.IFNA(INDEX('[8]Pivot totals'!$C$86:$C$105,MATCH(R55,'[8]Pivot totals'!$E$86:$E$105,0)),0)</f>
        <v>0</v>
      </c>
      <c r="S74" s="244">
        <f>_xlfn.IFNA(INDEX('[8]Pivot totals'!$C$86:$C$105,MATCH(S55,'[8]Pivot totals'!$E$86:$E$105,0)),0)</f>
        <v>0</v>
      </c>
      <c r="T74" s="244">
        <f>_xlfn.IFNA(INDEX('[8]Pivot totals'!$C$86:$C$105,MATCH(T55,'[8]Pivot totals'!$E$86:$E$105,0)),0)</f>
        <v>17530.52</v>
      </c>
      <c r="U74" s="244">
        <f>_xlfn.IFNA(INDEX('[8]Pivot totals'!$C$86:$C$105,MATCH(U55,'[8]Pivot totals'!$E$86:$E$105,0)),0)</f>
        <v>3779.06</v>
      </c>
      <c r="V74" s="244">
        <f>_xlfn.IFNA(INDEX('[8]Pivot totals'!$C$86:$C$105,MATCH(V55,'[8]Pivot totals'!$E$86:$E$105,0)),0)</f>
        <v>25768.14</v>
      </c>
      <c r="W74" s="244">
        <f>_xlfn.IFNA(INDEX('[8]Pivot totals'!$C$86:$C$105,MATCH(W55,'[8]Pivot totals'!$E$86:$E$105,0)),0)</f>
        <v>18006.060000000001</v>
      </c>
      <c r="X74" s="244">
        <f>_xlfn.IFNA(INDEX('[8]Pivot totals'!$C$86:$C$105,MATCH(X55,'[8]Pivot totals'!$E$86:$E$105,0)),0)</f>
        <v>0</v>
      </c>
      <c r="Y74" s="244">
        <f>_xlfn.IFNA(INDEX('[8]Pivot totals'!$C$86:$C$105,MATCH(Y55,'[8]Pivot totals'!$E$86:$E$105,0)),0)</f>
        <v>56818.590000000004</v>
      </c>
      <c r="Z74" s="244">
        <f>_xlfn.IFNA(INDEX('[8]Pivot totals'!$C$86:$C$105,MATCH(Z55,'[8]Pivot totals'!$E$86:$E$105,0)),0)</f>
        <v>17270.87</v>
      </c>
      <c r="AA74" s="244">
        <f>_xlfn.IFNA(INDEX('[8]Pivot totals'!$C$86:$C$105,MATCH(AA55,'[8]Pivot totals'!$E$86:$E$105,0)),0)</f>
        <v>0</v>
      </c>
      <c r="AB74" s="244">
        <f>_xlfn.IFNA(INDEX('[8]Pivot totals'!$C$86:$C$105,MATCH(AB55,'[8]Pivot totals'!$E$86:$E$105,0)),0)</f>
        <v>0</v>
      </c>
      <c r="AC74" s="244">
        <f>_xlfn.IFNA(INDEX('[8]Pivot totals'!$C$86:$C$105,MATCH(AC55,'[8]Pivot totals'!$E$86:$E$105,0)),0)</f>
        <v>0</v>
      </c>
      <c r="AD74" s="244">
        <f>_xlfn.IFNA(INDEX('[8]Pivot totals'!$C$86:$C$105,MATCH(AD55,'[8]Pivot totals'!$E$86:$E$105,0)),0)</f>
        <v>0</v>
      </c>
      <c r="AE74" s="244">
        <f>_xlfn.IFNA(INDEX('[8]Pivot totals'!$C$86:$C$105,MATCH(AE55,'[8]Pivot totals'!$E$86:$E$105,0)),0)</f>
        <v>34652.71</v>
      </c>
      <c r="AF74" s="244">
        <f>_xlfn.IFNA(INDEX('[8]Pivot totals'!$C$86:$C$105,MATCH(AF55,'[8]Pivot totals'!$E$86:$E$105,0)),0)</f>
        <v>0</v>
      </c>
      <c r="AG74" s="244">
        <f>_xlfn.IFNA(INDEX('[8]Pivot totals'!$C$86:$C$105,MATCH(AG55,'[8]Pivot totals'!$E$86:$E$105,0)),0)</f>
        <v>325343.96000000002</v>
      </c>
      <c r="AH74" s="244">
        <f>_xlfn.IFNA(INDEX('[8]Pivot totals'!$C$86:$C$105,MATCH(AH55,'[8]Pivot totals'!$E$86:$E$105,0)),0)</f>
        <v>0</v>
      </c>
      <c r="AI74" s="244">
        <f>_xlfn.IFNA(INDEX('[8]Pivot totals'!$C$86:$C$105,MATCH(AI55,'[8]Pivot totals'!$E$86:$E$105,0)),0)</f>
        <v>0</v>
      </c>
      <c r="AJ74" s="244">
        <f>_xlfn.IFNA(INDEX('[8]Pivot totals'!$C$86:$C$105,MATCH(AJ55,'[8]Pivot totals'!$E$86:$E$105,0)),0)</f>
        <v>64838.22</v>
      </c>
      <c r="AK74" s="244">
        <f>_xlfn.IFNA(INDEX('[8]Pivot totals'!$C$86:$C$105,MATCH(AK55,'[8]Pivot totals'!$E$86:$E$105,0)),0)</f>
        <v>0</v>
      </c>
      <c r="AL74" s="244">
        <f>_xlfn.IFNA(INDEX('[8]Pivot totals'!$C$86:$C$105,MATCH(AL55,'[8]Pivot totals'!$E$86:$E$105,0)),0)</f>
        <v>0</v>
      </c>
      <c r="AM74" s="244">
        <f>_xlfn.IFNA(INDEX('[8]Pivot totals'!$C$86:$C$105,MATCH(AM55,'[8]Pivot totals'!$E$86:$E$105,0)),0)</f>
        <v>0</v>
      </c>
      <c r="AN74" s="244">
        <f>_xlfn.IFNA(INDEX('[8]Pivot totals'!$C$86:$C$105,MATCH(AN55,'[8]Pivot totals'!$E$86:$E$105,0)),0)</f>
        <v>0</v>
      </c>
      <c r="AO74" s="244">
        <f>_xlfn.IFNA(INDEX('[8]Pivot totals'!$C$86:$C$105,MATCH(AO55,'[8]Pivot totals'!$E$86:$E$105,0)),0)</f>
        <v>0</v>
      </c>
      <c r="AP74" s="244">
        <f>_xlfn.IFNA(INDEX('[8]Pivot totals'!$C$86:$C$105,MATCH(AP55,'[8]Pivot totals'!$E$86:$E$105,0)),0)</f>
        <v>43177.750000000007</v>
      </c>
      <c r="AQ74" s="244">
        <f>_xlfn.IFNA(INDEX('[8]Pivot totals'!$C$86:$C$105,MATCH(AQ55,'[8]Pivot totals'!$E$86:$E$105,0)),0)</f>
        <v>0</v>
      </c>
      <c r="AR74" s="244">
        <f>_xlfn.IFNA(INDEX('[8]Pivot totals'!$C$86:$C$105,MATCH(AR55,'[8]Pivot totals'!$E$86:$E$105,0)),0)</f>
        <v>0</v>
      </c>
      <c r="AS74" s="244">
        <f>_xlfn.IFNA(INDEX('[8]Pivot totals'!$C$86:$C$105,MATCH(AS55,'[8]Pivot totals'!$E$86:$E$105,0)),0)</f>
        <v>0</v>
      </c>
      <c r="AT74" s="244">
        <f>_xlfn.IFNA(INDEX('[8]Pivot totals'!$C$86:$C$105,MATCH(AT55,'[8]Pivot totals'!$E$86:$E$105,0)),0)</f>
        <v>0</v>
      </c>
      <c r="AU74" s="244">
        <f>_xlfn.IFNA(INDEX('[8]Pivot totals'!$C$86:$C$105,MATCH(AU55,'[8]Pivot totals'!$E$86:$E$105,0)),0)</f>
        <v>0</v>
      </c>
      <c r="AV74" s="244">
        <f>_xlfn.IFNA(INDEX('[8]Pivot totals'!$C$86:$C$105,MATCH(AV55,'[8]Pivot totals'!$E$86:$E$105,0)),0)</f>
        <v>18959.849999999999</v>
      </c>
      <c r="AW74" s="244">
        <f>_xlfn.IFNA(INDEX('[8]Pivot totals'!$C$86:$C$105,MATCH(AW55,'[8]Pivot totals'!$E$86:$E$105,0)),0)</f>
        <v>0</v>
      </c>
      <c r="AX74" s="244">
        <f>_xlfn.IFNA(INDEX('[8]Pivot totals'!$C$86:$C$105,MATCH(AX55,'[8]Pivot totals'!$E$86:$E$105,0)),0)</f>
        <v>0</v>
      </c>
      <c r="AY74" s="244">
        <f>_xlfn.IFNA(INDEX('[8]Pivot totals'!$C$86:$C$105,MATCH(AY55,'[8]Pivot totals'!$E$86:$E$105,0)),0)</f>
        <v>2585.39</v>
      </c>
      <c r="AZ74" s="244">
        <f>_xlfn.IFNA(INDEX('[8]Pivot totals'!$C$86:$C$105,MATCH(AZ55,'[8]Pivot totals'!$E$86:$E$105,0)),0)</f>
        <v>0</v>
      </c>
      <c r="BA74" s="244">
        <f>_xlfn.IFNA(INDEX('[8]Pivot totals'!$C$86:$C$105,MATCH(BA55,'[8]Pivot totals'!$E$86:$E$105,0)),0)</f>
        <v>121733.98</v>
      </c>
      <c r="BB74" s="244">
        <f>_xlfn.IFNA(INDEX('[8]Pivot totals'!$C$86:$C$105,MATCH(BB55,'[8]Pivot totals'!$E$86:$E$105,0)),0)</f>
        <v>0</v>
      </c>
      <c r="BC74" s="244">
        <f>_xlfn.IFNA(INDEX('[8]Pivot totals'!$C$86:$C$105,MATCH(BC55,'[8]Pivot totals'!$E$86:$E$105,0)),0)</f>
        <v>0</v>
      </c>
      <c r="BD74" s="244">
        <f>_xlfn.IFNA(INDEX('[8]Pivot totals'!$C$86:$C$105,MATCH(BD55,'[8]Pivot totals'!$E$86:$E$105,0)),0)</f>
        <v>4987.25</v>
      </c>
      <c r="BE74" s="244">
        <f>_xlfn.IFNA(INDEX('[8]Pivot totals'!$C$86:$C$105,MATCH(BE55,'[8]Pivot totals'!$E$86:$E$105,0)),0)</f>
        <v>0</v>
      </c>
      <c r="BF74" s="244">
        <f>_xlfn.IFNA(INDEX('[8]Pivot totals'!$C$86:$C$105,MATCH(BF55,'[8]Pivot totals'!$E$86:$E$105,0)),0)</f>
        <v>20.61</v>
      </c>
      <c r="BG74" s="244">
        <f>_xlfn.IFNA(INDEX('[8]Pivot totals'!$C$86:$C$105,MATCH(BG55,'[8]Pivot totals'!$E$86:$E$105,0)),0)</f>
        <v>0</v>
      </c>
      <c r="BH74" s="244">
        <f>_xlfn.IFNA(INDEX('[8]Pivot totals'!$C$86:$C$105,MATCH(BH55,'[8]Pivot totals'!$E$86:$E$105,0)),0)</f>
        <v>0</v>
      </c>
      <c r="BI74" s="244">
        <f>_xlfn.IFNA(INDEX('[8]Pivot totals'!$C$86:$C$105,MATCH(BI55,'[8]Pivot totals'!$E$86:$E$105,0)),0)</f>
        <v>0</v>
      </c>
      <c r="BJ74" s="244">
        <f>_xlfn.IFNA(INDEX('[8]Pivot totals'!$C$86:$C$105,MATCH(BJ55,'[8]Pivot totals'!$E$86:$E$105,0)),0)</f>
        <v>0</v>
      </c>
      <c r="BK74" s="244">
        <f>_xlfn.IFNA(INDEX('[8]Pivot totals'!$C$86:$C$105,MATCH(BK55,'[8]Pivot totals'!$E$86:$E$105,0)),0)</f>
        <v>0</v>
      </c>
      <c r="BL74" s="244">
        <f>_xlfn.IFNA(INDEX('[8]Pivot totals'!$C$86:$C$105,MATCH(BL55,'[8]Pivot totals'!$E$86:$E$105,0)),0)</f>
        <v>0</v>
      </c>
      <c r="BM74" s="244">
        <f>_xlfn.IFNA(INDEX('[8]Pivot totals'!$C$86:$C$105,MATCH(BM55,'[8]Pivot totals'!$E$86:$E$105,0)),0)</f>
        <v>0</v>
      </c>
      <c r="BN74" s="244">
        <f>_xlfn.IFNA(INDEX('[8]Pivot totals'!$C$86:$C$105,MATCH(BN55,'[8]Pivot totals'!$E$86:$E$105,0)),0)</f>
        <v>0</v>
      </c>
      <c r="BO74" s="244">
        <f>_xlfn.IFNA(INDEX('[8]Pivot totals'!$C$86:$C$105,MATCH(BO55,'[8]Pivot totals'!$E$86:$E$105,0)),0)</f>
        <v>0</v>
      </c>
      <c r="BP74" s="244">
        <f>_xlfn.IFNA(INDEX('[8]Pivot totals'!$C$86:$C$105,MATCH(BP55,'[8]Pivot totals'!$E$86:$E$105,0)),0)</f>
        <v>0</v>
      </c>
      <c r="BQ74" s="244">
        <f>_xlfn.IFNA(INDEX('[8]Pivot totals'!$C$86:$C$105,MATCH(BQ55,'[8]Pivot totals'!$E$86:$E$105,0)),0)</f>
        <v>0</v>
      </c>
      <c r="BR74" s="244">
        <f>_xlfn.IFNA(INDEX('[8]Pivot totals'!$C$86:$C$105,MATCH(BR55,'[8]Pivot totals'!$E$86:$E$105,0)),0)</f>
        <v>0</v>
      </c>
      <c r="BS74" s="244">
        <f>_xlfn.IFNA(INDEX('[8]Pivot totals'!$C$86:$C$105,MATCH(BS55,'[8]Pivot totals'!$E$86:$E$105,0)),0)</f>
        <v>0</v>
      </c>
      <c r="BT74" s="244">
        <f>_xlfn.IFNA(INDEX('[8]Pivot totals'!$C$86:$C$105,MATCH(BT55,'[8]Pivot totals'!$E$86:$E$105,0)),0)</f>
        <v>0</v>
      </c>
      <c r="BU74" s="244">
        <f>_xlfn.IFNA(INDEX('[8]Pivot totals'!$C$86:$C$105,MATCH(BU55,'[8]Pivot totals'!$E$86:$E$105,0)),0)</f>
        <v>0</v>
      </c>
      <c r="BV74" s="244">
        <f>_xlfn.IFNA(INDEX('[8]Pivot totals'!$C$86:$C$105,MATCH(BV55,'[8]Pivot totals'!$E$86:$E$105,0)),0)</f>
        <v>0</v>
      </c>
      <c r="BW74" s="244">
        <f>_xlfn.IFNA(INDEX('[8]Pivot totals'!$C$86:$C$105,MATCH(BW55,'[8]Pivot totals'!$E$86:$E$105,0)),0)</f>
        <v>0</v>
      </c>
      <c r="BX74" s="244">
        <f>_xlfn.IFNA(INDEX('[8]Pivot totals'!$C$86:$C$105,MATCH(BX55,'[8]Pivot totals'!$E$86:$E$105,0)),0)</f>
        <v>0</v>
      </c>
      <c r="BY74" s="244">
        <f>_xlfn.IFNA(INDEX('[8]Pivot totals'!$C$86:$C$105,MATCH(BY55,'[8]Pivot totals'!$E$86:$E$105,0)),0)</f>
        <v>0</v>
      </c>
      <c r="BZ74" s="244">
        <f>_xlfn.IFNA(INDEX('[8]Pivot totals'!$C$86:$C$105,MATCH(BZ55,'[8]Pivot totals'!$E$86:$E$105,0)),0)</f>
        <v>0</v>
      </c>
      <c r="CA74" s="244">
        <f>_xlfn.IFNA(INDEX('[8]Pivot totals'!$C$86:$C$105,MATCH(CA55,'[8]Pivot totals'!$E$86:$E$105,0)),0)</f>
        <v>0</v>
      </c>
      <c r="CB74" s="244">
        <f>_xlfn.IFNA(INDEX('[8]Pivot totals'!$C$86:$C$105,MATCH(CB55,'[8]Pivot totals'!$E$86:$E$105,0)),0)</f>
        <v>0</v>
      </c>
      <c r="CC74" s="244">
        <f>_xlfn.IFNA(INDEX('[8]Pivot totals'!$C$86:$C$105,MATCH(CC55,'[8]Pivot totals'!$E$86:$E$105,0)),0)</f>
        <v>0</v>
      </c>
      <c r="CD74" s="244">
        <f>_xlfn.IFNA(INDEX('[8]Pivot totals'!$C$86:$C$105,MATCH(CD55,'[8]Pivot totals'!$E$86:$E$105,0)),0)</f>
        <v>0</v>
      </c>
      <c r="CE74" s="25">
        <f t="shared" si="16"/>
        <v>1753182.6800000002</v>
      </c>
      <c r="CF74" s="315">
        <v>0</v>
      </c>
    </row>
    <row r="75" spans="1:84" x14ac:dyDescent="0.25">
      <c r="A75" s="26" t="s">
        <v>276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58256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594757</v>
      </c>
      <c r="BO75" s="244">
        <v>0</v>
      </c>
      <c r="BP75" s="244">
        <v>0</v>
      </c>
      <c r="BQ75" s="244">
        <v>0</v>
      </c>
      <c r="BR75" s="244">
        <v>513503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f t="shared" si="16"/>
        <v>1166516</v>
      </c>
      <c r="CF75" s="315">
        <v>0</v>
      </c>
    </row>
    <row r="76" spans="1:84" x14ac:dyDescent="0.25">
      <c r="A76" s="26" t="s">
        <v>277</v>
      </c>
      <c r="B76" s="203"/>
      <c r="C76" s="244">
        <f>_xlfn.IFNA(INDEX('[8]Pivot totals'!$C$107:$C$110,MATCH(C44,'[8]Pivot totals'!$E$107:$E$111,0)),0)</f>
        <v>0</v>
      </c>
      <c r="D76" s="244">
        <f>_xlfn.IFNA(INDEX('[8]Pivot totals'!$C$107:$C$110,MATCH(D44,'[8]Pivot totals'!$E$107:$E$111,0)),0)</f>
        <v>0</v>
      </c>
      <c r="E76" s="244">
        <f>_xlfn.IFNA(INDEX('[8]Pivot totals'!$C$107:$C$110,MATCH(E44,'[8]Pivot totals'!$E$107:$E$111,0)),0)</f>
        <v>0</v>
      </c>
      <c r="F76" s="244">
        <f>_xlfn.IFNA(INDEX('[8]Pivot totals'!$C$107:$C$110,MATCH(F44,'[8]Pivot totals'!$E$107:$E$111,0)),0)</f>
        <v>0</v>
      </c>
      <c r="G76" s="244">
        <f>_xlfn.IFNA(INDEX('[8]Pivot totals'!$C$107:$C$110,MATCH(G44,'[8]Pivot totals'!$E$107:$E$111,0)),0)</f>
        <v>0</v>
      </c>
      <c r="H76" s="244">
        <f>_xlfn.IFNA(INDEX('[8]Pivot totals'!$C$107:$C$110,MATCH(H44,'[8]Pivot totals'!$E$107:$E$111,0)),0)</f>
        <v>0</v>
      </c>
      <c r="I76" s="244">
        <f>_xlfn.IFNA(INDEX('[8]Pivot totals'!$C$107:$C$110,MATCH(I44,'[8]Pivot totals'!$E$107:$E$111,0)),0)</f>
        <v>0</v>
      </c>
      <c r="J76" s="244">
        <f>_xlfn.IFNA(INDEX('[8]Pivot totals'!$C$107:$C$110,MATCH(J44,'[8]Pivot totals'!$E$107:$E$111,0)),0)</f>
        <v>0</v>
      </c>
      <c r="K76" s="244">
        <f>_xlfn.IFNA(INDEX('[8]Pivot totals'!$C$107:$C$110,MATCH(K44,'[8]Pivot totals'!$E$107:$E$111,0)),0)</f>
        <v>0</v>
      </c>
      <c r="L76" s="244">
        <f>_xlfn.IFNA(INDEX('[8]Pivot totals'!$C$107:$C$110,MATCH(L44,'[8]Pivot totals'!$E$107:$E$111,0)),0)</f>
        <v>0</v>
      </c>
      <c r="M76" s="244">
        <f>_xlfn.IFNA(INDEX('[8]Pivot totals'!$C$107:$C$110,MATCH(M44,'[8]Pivot totals'!$E$107:$E$111,0)),0)</f>
        <v>0</v>
      </c>
      <c r="N76" s="244">
        <f>_xlfn.IFNA(INDEX('[8]Pivot totals'!$C$107:$C$110,MATCH(N44,'[8]Pivot totals'!$E$107:$E$111,0)),0)</f>
        <v>0</v>
      </c>
      <c r="O76" s="244">
        <f>_xlfn.IFNA(INDEX('[8]Pivot totals'!$C$107:$C$110,MATCH(O44,'[8]Pivot totals'!$E$107:$E$111,0)),0)</f>
        <v>0</v>
      </c>
      <c r="P76" s="244">
        <f>_xlfn.IFNA(INDEX('[8]Pivot totals'!$C$107:$C$110,MATCH(P44,'[8]Pivot totals'!$E$107:$E$111,0)),0)</f>
        <v>0</v>
      </c>
      <c r="Q76" s="244">
        <f>_xlfn.IFNA(INDEX('[8]Pivot totals'!$C$107:$C$110,MATCH(Q44,'[8]Pivot totals'!$E$107:$E$111,0)),0)</f>
        <v>0</v>
      </c>
      <c r="R76" s="244">
        <f>_xlfn.IFNA(INDEX('[8]Pivot totals'!$C$107:$C$110,MATCH(R44,'[8]Pivot totals'!$E$107:$E$111,0)),0)</f>
        <v>0</v>
      </c>
      <c r="S76" s="244">
        <f>_xlfn.IFNA(INDEX('[8]Pivot totals'!$C$107:$C$110,MATCH(S44,'[8]Pivot totals'!$E$107:$E$111,0)),0)</f>
        <v>0</v>
      </c>
      <c r="T76" s="244">
        <f>_xlfn.IFNA(INDEX('[8]Pivot totals'!$C$107:$C$110,MATCH(T44,'[8]Pivot totals'!$E$107:$E$111,0)),0)</f>
        <v>0</v>
      </c>
      <c r="U76" s="244">
        <f>_xlfn.IFNA(INDEX('[8]Pivot totals'!$C$107:$C$110,MATCH(U44,'[8]Pivot totals'!$E$107:$E$111,0)),0)</f>
        <v>3469372.58</v>
      </c>
      <c r="V76" s="244">
        <f>_xlfn.IFNA(INDEX('[8]Pivot totals'!$C$107:$C$110,MATCH(V44,'[8]Pivot totals'!$E$107:$E$111,0)),0)</f>
        <v>0</v>
      </c>
      <c r="W76" s="244">
        <f>_xlfn.IFNA(INDEX('[8]Pivot totals'!$C$107:$C$110,MATCH(W44,'[8]Pivot totals'!$E$107:$E$111,0)),0)</f>
        <v>0</v>
      </c>
      <c r="X76" s="244">
        <f>_xlfn.IFNA(INDEX('[8]Pivot totals'!$C$107:$C$110,MATCH(X44,'[8]Pivot totals'!$E$107:$E$111,0)),0)</f>
        <v>0</v>
      </c>
      <c r="Y76" s="244">
        <f>_xlfn.IFNA(INDEX('[8]Pivot totals'!$C$107:$C$110,MATCH(Y44,'[8]Pivot totals'!$E$107:$E$111,0)),0)</f>
        <v>0</v>
      </c>
      <c r="Z76" s="244">
        <f>_xlfn.IFNA(INDEX('[8]Pivot totals'!$C$107:$C$110,MATCH(Z44,'[8]Pivot totals'!$E$107:$E$111,0)),0)</f>
        <v>0</v>
      </c>
      <c r="AA76" s="244">
        <f>_xlfn.IFNA(INDEX('[8]Pivot totals'!$C$107:$C$110,MATCH(AA44,'[8]Pivot totals'!$E$107:$E$111,0)),0)</f>
        <v>0</v>
      </c>
      <c r="AB76" s="244">
        <f>_xlfn.IFNA(INDEX('[8]Pivot totals'!$C$107:$C$110,MATCH(AB44,'[8]Pivot totals'!$E$107:$E$111,0)),0)</f>
        <v>0</v>
      </c>
      <c r="AC76" s="244">
        <f>_xlfn.IFNA(INDEX('[8]Pivot totals'!$C$107:$C$110,MATCH(AC44,'[8]Pivot totals'!$E$107:$E$111,0)),0)</f>
        <v>0</v>
      </c>
      <c r="AD76" s="244">
        <f>_xlfn.IFNA(INDEX('[8]Pivot totals'!$C$107:$C$110,MATCH(AD44,'[8]Pivot totals'!$E$107:$E$111,0)),0)</f>
        <v>0</v>
      </c>
      <c r="AE76" s="244">
        <f>_xlfn.IFNA(INDEX('[8]Pivot totals'!$C$107:$C$110,MATCH(AE44,'[8]Pivot totals'!$E$107:$E$111,0)),0)</f>
        <v>0</v>
      </c>
      <c r="AF76" s="244">
        <f>_xlfn.IFNA(INDEX('[8]Pivot totals'!$C$107:$C$110,MATCH(AF44,'[8]Pivot totals'!$E$107:$E$111,0)),0)</f>
        <v>0</v>
      </c>
      <c r="AG76" s="244">
        <f>_xlfn.IFNA(INDEX('[8]Pivot totals'!$C$107:$C$110,MATCH(AG44,'[8]Pivot totals'!$E$107:$E$111,0)),0)</f>
        <v>0</v>
      </c>
      <c r="AH76" s="244">
        <f>_xlfn.IFNA(INDEX('[8]Pivot totals'!$C$107:$C$110,MATCH(AH44,'[8]Pivot totals'!$E$107:$E$111,0)),0)</f>
        <v>0</v>
      </c>
      <c r="AI76" s="244">
        <f>_xlfn.IFNA(INDEX('[8]Pivot totals'!$C$107:$C$110,MATCH(AI44,'[8]Pivot totals'!$E$107:$E$111,0)),0)</f>
        <v>0</v>
      </c>
      <c r="AJ76" s="244">
        <f>_xlfn.IFNA(INDEX('[8]Pivot totals'!$C$107:$C$110,MATCH(AJ44,'[8]Pivot totals'!$E$107:$E$111,0)),0)</f>
        <v>139327.70000000001</v>
      </c>
      <c r="AK76" s="244">
        <f>_xlfn.IFNA(INDEX('[8]Pivot totals'!$C$107:$C$110,MATCH(AK44,'[8]Pivot totals'!$E$107:$E$111,0)),0)</f>
        <v>0</v>
      </c>
      <c r="AL76" s="244">
        <f>_xlfn.IFNA(INDEX('[8]Pivot totals'!$C$107:$C$110,MATCH(AL44,'[8]Pivot totals'!$E$107:$E$111,0)),0)</f>
        <v>0</v>
      </c>
      <c r="AM76" s="244">
        <f>_xlfn.IFNA(INDEX('[8]Pivot totals'!$C$107:$C$110,MATCH(AM44,'[8]Pivot totals'!$E$107:$E$111,0)),0)</f>
        <v>0</v>
      </c>
      <c r="AN76" s="244">
        <f>_xlfn.IFNA(INDEX('[8]Pivot totals'!$C$107:$C$110,MATCH(AN44,'[8]Pivot totals'!$E$107:$E$111,0)),0)</f>
        <v>0</v>
      </c>
      <c r="AO76" s="244">
        <f>_xlfn.IFNA(INDEX('[8]Pivot totals'!$C$107:$C$110,MATCH(AO44,'[8]Pivot totals'!$E$107:$E$111,0)),0)</f>
        <v>0</v>
      </c>
      <c r="AP76" s="244">
        <f>_xlfn.IFNA(INDEX('[8]Pivot totals'!$C$107:$C$110,MATCH(AP44,'[8]Pivot totals'!$E$107:$E$111,0)),0)</f>
        <v>52734.720000000001</v>
      </c>
      <c r="AQ76" s="244">
        <f>_xlfn.IFNA(INDEX('[8]Pivot totals'!$C$107:$C$110,MATCH(AQ44,'[8]Pivot totals'!$E$107:$E$111,0)),0)</f>
        <v>0</v>
      </c>
      <c r="AR76" s="244">
        <f>_xlfn.IFNA(INDEX('[8]Pivot totals'!$C$107:$C$110,MATCH(AR44,'[8]Pivot totals'!$E$107:$E$111,0)),0)</f>
        <v>0</v>
      </c>
      <c r="AS76" s="244">
        <f>_xlfn.IFNA(INDEX('[8]Pivot totals'!$C$107:$C$110,MATCH(AS44,'[8]Pivot totals'!$E$107:$E$111,0)),0)</f>
        <v>0</v>
      </c>
      <c r="AT76" s="244">
        <f>_xlfn.IFNA(INDEX('[8]Pivot totals'!$C$107:$C$110,MATCH(AT44,'[8]Pivot totals'!$E$107:$E$111,0)),0)</f>
        <v>0</v>
      </c>
      <c r="AU76" s="244">
        <f>_xlfn.IFNA(INDEX('[8]Pivot totals'!$C$107:$C$110,MATCH(AU44,'[8]Pivot totals'!$E$107:$E$111,0)),0)</f>
        <v>0</v>
      </c>
      <c r="AV76" s="244">
        <f>_xlfn.IFNA(INDEX('[8]Pivot totals'!$C$107:$C$110,MATCH(AV44,'[8]Pivot totals'!$E$107:$E$111,0)),0)</f>
        <v>0</v>
      </c>
      <c r="AW76" s="244">
        <f>_xlfn.IFNA(INDEX('[8]Pivot totals'!$C$107:$C$110,MATCH(AW44,'[8]Pivot totals'!$E$107:$E$111,0)),0)</f>
        <v>0</v>
      </c>
      <c r="AX76" s="244">
        <f>_xlfn.IFNA(INDEX('[8]Pivot totals'!$C$107:$C$110,MATCH(AX44,'[8]Pivot totals'!$E$107:$E$111,0)),0)</f>
        <v>0</v>
      </c>
      <c r="AY76" s="244">
        <f>_xlfn.IFNA(INDEX('[8]Pivot totals'!$C$107:$C$110,MATCH(AY44,'[8]Pivot totals'!$E$107:$E$111,0)),0)</f>
        <v>0</v>
      </c>
      <c r="AZ76" s="244">
        <f>_xlfn.IFNA(INDEX('[8]Pivot totals'!$C$107:$C$110,MATCH(AZ44,'[8]Pivot totals'!$E$107:$E$111,0)),0)</f>
        <v>0</v>
      </c>
      <c r="BA76" s="244">
        <f>_xlfn.IFNA(INDEX('[8]Pivot totals'!$C$107:$C$110,MATCH(BA44,'[8]Pivot totals'!$E$107:$E$111,0)),0)</f>
        <v>0</v>
      </c>
      <c r="BB76" s="244">
        <f>_xlfn.IFNA(INDEX('[8]Pivot totals'!$C$107:$C$110,MATCH(BB44,'[8]Pivot totals'!$E$107:$E$111,0)),0)</f>
        <v>0</v>
      </c>
      <c r="BC76" s="244">
        <f>_xlfn.IFNA(INDEX('[8]Pivot totals'!$C$107:$C$110,MATCH(BC44,'[8]Pivot totals'!$E$107:$E$111,0)),0)</f>
        <v>0</v>
      </c>
      <c r="BD76" s="244">
        <f>_xlfn.IFNA(INDEX('[8]Pivot totals'!$C$107:$C$110,MATCH(BD44,'[8]Pivot totals'!$E$107:$E$111,0)),0)</f>
        <v>0</v>
      </c>
      <c r="BE76" s="244">
        <f>_xlfn.IFNA(INDEX('[8]Pivot totals'!$C$107:$C$110,MATCH(BE44,'[8]Pivot totals'!$E$107:$E$111,0)),0)</f>
        <v>0</v>
      </c>
      <c r="BF76" s="244">
        <f>_xlfn.IFNA(INDEX('[8]Pivot totals'!$C$107:$C$110,MATCH(BF44,'[8]Pivot totals'!$E$107:$E$111,0)),0)</f>
        <v>0</v>
      </c>
      <c r="BG76" s="244">
        <f>_xlfn.IFNA(INDEX('[8]Pivot totals'!$C$107:$C$110,MATCH(BG44,'[8]Pivot totals'!$E$107:$E$111,0)),0)</f>
        <v>0</v>
      </c>
      <c r="BH76" s="244">
        <f>_xlfn.IFNA(INDEX('[8]Pivot totals'!$C$107:$C$110,MATCH(BH44,'[8]Pivot totals'!$E$107:$E$111,0)),0)</f>
        <v>0</v>
      </c>
      <c r="BI76" s="244">
        <f>_xlfn.IFNA(INDEX('[8]Pivot totals'!$C$107:$C$110,MATCH(BI44,'[8]Pivot totals'!$E$107:$E$111,0)),0)</f>
        <v>0</v>
      </c>
      <c r="BJ76" s="244">
        <f>_xlfn.IFNA(INDEX('[8]Pivot totals'!$C$107:$C$110,MATCH(BJ44,'[8]Pivot totals'!$E$107:$E$111,0)),0)</f>
        <v>0</v>
      </c>
      <c r="BK76" s="244">
        <f>_xlfn.IFNA(INDEX('[8]Pivot totals'!$C$107:$C$110,MATCH(BK44,'[8]Pivot totals'!$E$107:$E$111,0)),0)</f>
        <v>0</v>
      </c>
      <c r="BL76" s="244">
        <f>_xlfn.IFNA(INDEX('[8]Pivot totals'!$C$107:$C$110,MATCH(BL44,'[8]Pivot totals'!$E$107:$E$111,0)),0)</f>
        <v>0</v>
      </c>
      <c r="BM76" s="244">
        <f>_xlfn.IFNA(INDEX('[8]Pivot totals'!$C$107:$C$110,MATCH(BM44,'[8]Pivot totals'!$E$107:$E$111,0)),0)</f>
        <v>0</v>
      </c>
      <c r="BN76" s="244">
        <f>_xlfn.IFNA(INDEX('[8]Pivot totals'!$C$107:$C$110,MATCH(BN44,'[8]Pivot totals'!$E$107:$E$111,0)),0)</f>
        <v>0</v>
      </c>
      <c r="BO76" s="244">
        <f>_xlfn.IFNA(INDEX('[8]Pivot totals'!$C$107:$C$110,MATCH(BO44,'[8]Pivot totals'!$E$107:$E$111,0)),0)</f>
        <v>32192.799999999999</v>
      </c>
      <c r="BP76" s="244">
        <f>_xlfn.IFNA(INDEX('[8]Pivot totals'!$C$107:$C$110,MATCH(BP44,'[8]Pivot totals'!$E$107:$E$111,0)),0)</f>
        <v>0</v>
      </c>
      <c r="BQ76" s="244">
        <f>_xlfn.IFNA(INDEX('[8]Pivot totals'!$C$107:$C$110,MATCH(BQ44,'[8]Pivot totals'!$E$107:$E$111,0)),0)</f>
        <v>0</v>
      </c>
      <c r="BR76" s="244">
        <f>_xlfn.IFNA(INDEX('[8]Pivot totals'!$C$107:$C$110,MATCH(BR44,'[8]Pivot totals'!$E$107:$E$111,0)),0)</f>
        <v>0</v>
      </c>
      <c r="BS76" s="244">
        <f>_xlfn.IFNA(INDEX('[8]Pivot totals'!$C$107:$C$110,MATCH(BS44,'[8]Pivot totals'!$E$107:$E$111,0)),0)</f>
        <v>0</v>
      </c>
      <c r="BT76" s="244">
        <f>_xlfn.IFNA(INDEX('[8]Pivot totals'!$C$107:$C$110,MATCH(BT44,'[8]Pivot totals'!$E$107:$E$111,0)),0)</f>
        <v>0</v>
      </c>
      <c r="BU76" s="244">
        <f>_xlfn.IFNA(INDEX('[8]Pivot totals'!$C$107:$C$110,MATCH(BU44,'[8]Pivot totals'!$E$107:$E$111,0)),0)</f>
        <v>0</v>
      </c>
      <c r="BV76" s="244">
        <f>_xlfn.IFNA(INDEX('[8]Pivot totals'!$C$107:$C$110,MATCH(BV44,'[8]Pivot totals'!$E$107:$E$111,0)),0)</f>
        <v>0</v>
      </c>
      <c r="BW76" s="244">
        <f>_xlfn.IFNA(INDEX('[8]Pivot totals'!$C$107:$C$110,MATCH(BW44,'[8]Pivot totals'!$E$107:$E$111,0)),0)</f>
        <v>0</v>
      </c>
      <c r="BX76" s="244">
        <f>_xlfn.IFNA(INDEX('[8]Pivot totals'!$C$107:$C$110,MATCH(BX44,'[8]Pivot totals'!$E$107:$E$111,0)),0)</f>
        <v>0</v>
      </c>
      <c r="BY76" s="244">
        <f>_xlfn.IFNA(INDEX('[8]Pivot totals'!$C$107:$C$110,MATCH(BY44,'[8]Pivot totals'!$E$107:$E$111,0)),0)</f>
        <v>0</v>
      </c>
      <c r="BZ76" s="244">
        <f>_xlfn.IFNA(INDEX('[8]Pivot totals'!$C$107:$C$110,MATCH(BZ44,'[8]Pivot totals'!$E$107:$E$111,0)),0)</f>
        <v>0</v>
      </c>
      <c r="CA76" s="244">
        <f>_xlfn.IFNA(INDEX('[8]Pivot totals'!$C$107:$C$110,MATCH(CA44,'[8]Pivot totals'!$E$107:$E$111,0)),0)</f>
        <v>0</v>
      </c>
      <c r="CB76" s="244">
        <f>_xlfn.IFNA(INDEX('[8]Pivot totals'!$C$107:$C$110,MATCH(CB44,'[8]Pivot totals'!$E$107:$E$111,0)),0)</f>
        <v>0</v>
      </c>
      <c r="CC76" s="244">
        <v>0</v>
      </c>
      <c r="CD76" s="244">
        <f>_xlfn.IFNA(INDEX('[8]Pivot totals'!$C$107:$C$110,MATCH(CD44,'[8]Pivot totals'!$E$107:$E$111,0)),0)</f>
        <v>0</v>
      </c>
      <c r="CE76" s="25">
        <f t="shared" si="16"/>
        <v>3693627.8000000003</v>
      </c>
      <c r="CF76" s="315">
        <v>0</v>
      </c>
    </row>
    <row r="77" spans="1:84" x14ac:dyDescent="0.25">
      <c r="A77" s="26" t="s">
        <v>278</v>
      </c>
      <c r="B77" s="27"/>
      <c r="C77" s="244">
        <f>_xlfn.IFNA(INDEX('[8]Pivot totals'!$C$113:$C$129,MATCH(C44,'[8]Pivot totals'!$E$113:$E$129,0)),0)</f>
        <v>0</v>
      </c>
      <c r="D77" s="244">
        <f>_xlfn.IFNA(INDEX('[8]Pivot totals'!$C$113:$C$129,MATCH(D44,'[8]Pivot totals'!$E$113:$E$129,0)),0)</f>
        <v>0</v>
      </c>
      <c r="E77" s="244">
        <f>_xlfn.IFNA(INDEX('[8]Pivot totals'!$C$113:$C$129,MATCH(E44,'[8]Pivot totals'!$E$113:$E$129,0)),0)</f>
        <v>0</v>
      </c>
      <c r="F77" s="244">
        <f>_xlfn.IFNA(INDEX('[8]Pivot totals'!$C$113:$C$129,MATCH(F44,'[8]Pivot totals'!$E$113:$E$129,0)),0)</f>
        <v>0</v>
      </c>
      <c r="G77" s="244">
        <f>_xlfn.IFNA(INDEX('[8]Pivot totals'!$C$113:$C$129,MATCH(G44,'[8]Pivot totals'!$E$113:$E$129,0)),0)</f>
        <v>0</v>
      </c>
      <c r="H77" s="244">
        <f>_xlfn.IFNA(INDEX('[8]Pivot totals'!$C$113:$C$129,MATCH(H44,'[8]Pivot totals'!$E$113:$E$129,0)),0)</f>
        <v>0</v>
      </c>
      <c r="I77" s="244">
        <f>_xlfn.IFNA(INDEX('[8]Pivot totals'!$C$113:$C$129,MATCH(I44,'[8]Pivot totals'!$E$113:$E$129,0)),0)</f>
        <v>0</v>
      </c>
      <c r="J77" s="244">
        <f>_xlfn.IFNA(INDEX('[8]Pivot totals'!$C$113:$C$129,MATCH(J44,'[8]Pivot totals'!$E$113:$E$129,0)),0)</f>
        <v>0</v>
      </c>
      <c r="K77" s="244">
        <f>_xlfn.IFNA(INDEX('[8]Pivot totals'!$C$113:$C$129,MATCH(K44,'[8]Pivot totals'!$E$113:$E$129,0)),0)</f>
        <v>0</v>
      </c>
      <c r="L77" s="244">
        <f>_xlfn.IFNA(INDEX('[8]Pivot totals'!$C$113:$C$129,MATCH(L44,'[8]Pivot totals'!$E$113:$E$129,0)),0)</f>
        <v>0</v>
      </c>
      <c r="M77" s="244">
        <f>_xlfn.IFNA(INDEX('[8]Pivot totals'!$C$113:$C$129,MATCH(M44,'[8]Pivot totals'!$E$113:$E$129,0)),0)</f>
        <v>0</v>
      </c>
      <c r="N77" s="244">
        <f>_xlfn.IFNA(INDEX('[8]Pivot totals'!$C$113:$C$129,MATCH(N44,'[8]Pivot totals'!$E$113:$E$129,0)),0)</f>
        <v>0</v>
      </c>
      <c r="O77" s="244">
        <f>_xlfn.IFNA(INDEX('[8]Pivot totals'!$C$113:$C$129,MATCH(O44,'[8]Pivot totals'!$E$113:$E$129,0)),0)</f>
        <v>0</v>
      </c>
      <c r="P77" s="244">
        <f>_xlfn.IFNA(INDEX('[8]Pivot totals'!$C$113:$C$129,MATCH(P44,'[8]Pivot totals'!$E$113:$E$129,0)),0)</f>
        <v>63402.62</v>
      </c>
      <c r="Q77" s="244">
        <f>_xlfn.IFNA(INDEX('[8]Pivot totals'!$C$113:$C$129,MATCH(Q44,'[8]Pivot totals'!$E$113:$E$129,0)),0)</f>
        <v>0</v>
      </c>
      <c r="R77" s="244">
        <f>_xlfn.IFNA(INDEX('[8]Pivot totals'!$C$113:$C$129,MATCH(R44,'[8]Pivot totals'!$E$113:$E$129,0)),0)</f>
        <v>6572.27</v>
      </c>
      <c r="S77" s="244">
        <f>_xlfn.IFNA(INDEX('[8]Pivot totals'!$C$113:$C$129,MATCH(S44,'[8]Pivot totals'!$E$113:$E$129,0)),0)</f>
        <v>0</v>
      </c>
      <c r="T77" s="244">
        <f>_xlfn.IFNA(INDEX('[8]Pivot totals'!$C$113:$C$129,MATCH(T44,'[8]Pivot totals'!$E$113:$E$129,0)),0)</f>
        <v>0</v>
      </c>
      <c r="U77" s="244">
        <f>_xlfn.IFNA(INDEX('[8]Pivot totals'!$C$113:$C$129,MATCH(U44,'[8]Pivot totals'!$E$113:$E$129,0)),0)</f>
        <v>75107.72</v>
      </c>
      <c r="V77" s="244">
        <f>_xlfn.IFNA(INDEX('[8]Pivot totals'!$C$113:$C$129,MATCH(V44,'[8]Pivot totals'!$E$113:$E$129,0)),0)</f>
        <v>0</v>
      </c>
      <c r="W77" s="244">
        <f>_xlfn.IFNA(INDEX('[8]Pivot totals'!$C$113:$C$129,MATCH(W44,'[8]Pivot totals'!$E$113:$E$129,0)),0)</f>
        <v>938.63</v>
      </c>
      <c r="X77" s="244">
        <f>_xlfn.IFNA(INDEX('[8]Pivot totals'!$C$113:$C$129,MATCH(X44,'[8]Pivot totals'!$E$113:$E$129,0)),0)</f>
        <v>269149.78999999998</v>
      </c>
      <c r="Y77" s="244">
        <f>_xlfn.IFNA(INDEX('[8]Pivot totals'!$C$113:$C$129,MATCH(Y44,'[8]Pivot totals'!$E$113:$E$129,0)),0)</f>
        <v>2549.9</v>
      </c>
      <c r="Z77" s="244">
        <f>_xlfn.IFNA(INDEX('[8]Pivot totals'!$C$113:$C$129,MATCH(Z44,'[8]Pivot totals'!$E$113:$E$129,0)),0)</f>
        <v>0</v>
      </c>
      <c r="AA77" s="244">
        <f>_xlfn.IFNA(INDEX('[8]Pivot totals'!$C$113:$C$129,MATCH(AA44,'[8]Pivot totals'!$E$113:$E$129,0)),0)</f>
        <v>0</v>
      </c>
      <c r="AB77" s="244">
        <f>_xlfn.IFNA(INDEX('[8]Pivot totals'!$C$113:$C$129,MATCH(AB44,'[8]Pivot totals'!$E$113:$E$129,0)),0)</f>
        <v>199442.96000000002</v>
      </c>
      <c r="AC77" s="244">
        <f>_xlfn.IFNA(INDEX('[8]Pivot totals'!$C$113:$C$129,MATCH(AC44,'[8]Pivot totals'!$E$113:$E$129,0)),0)</f>
        <v>0</v>
      </c>
      <c r="AD77" s="244">
        <f>_xlfn.IFNA(INDEX('[8]Pivot totals'!$C$113:$C$129,MATCH(AD44,'[8]Pivot totals'!$E$113:$E$129,0)),0)</f>
        <v>2518.16</v>
      </c>
      <c r="AE77" s="244">
        <f>_xlfn.IFNA(INDEX('[8]Pivot totals'!$C$113:$C$129,MATCH(AE44,'[8]Pivot totals'!$E$113:$E$129,0)),0)</f>
        <v>0</v>
      </c>
      <c r="AF77" s="244">
        <f>_xlfn.IFNA(INDEX('[8]Pivot totals'!$C$113:$C$129,MATCH(AF44,'[8]Pivot totals'!$E$113:$E$129,0)),0)</f>
        <v>0</v>
      </c>
      <c r="AG77" s="244">
        <f>_xlfn.IFNA(INDEX('[8]Pivot totals'!$C$113:$C$129,MATCH(AG44,'[8]Pivot totals'!$E$113:$E$129,0)),0)</f>
        <v>0</v>
      </c>
      <c r="AH77" s="244">
        <f>_xlfn.IFNA(INDEX('[8]Pivot totals'!$C$113:$C$129,MATCH(AH44,'[8]Pivot totals'!$E$113:$E$129,0)),0)</f>
        <v>0</v>
      </c>
      <c r="AI77" s="244">
        <f>_xlfn.IFNA(INDEX('[8]Pivot totals'!$C$113:$C$129,MATCH(AI44,'[8]Pivot totals'!$E$113:$E$129,0)),0)</f>
        <v>0</v>
      </c>
      <c r="AJ77" s="244">
        <f>_xlfn.IFNA(INDEX('[8]Pivot totals'!$C$113:$C$129,MATCH(AJ44,'[8]Pivot totals'!$E$113:$E$129,0)),0)</f>
        <v>0</v>
      </c>
      <c r="AK77" s="244">
        <f>_xlfn.IFNA(INDEX('[8]Pivot totals'!$C$113:$C$129,MATCH(AK44,'[8]Pivot totals'!$E$113:$E$129,0)),0)</f>
        <v>0</v>
      </c>
      <c r="AL77" s="244">
        <f>_xlfn.IFNA(INDEX('[8]Pivot totals'!$C$113:$C$129,MATCH(AL44,'[8]Pivot totals'!$E$113:$E$129,0)),0)</f>
        <v>0</v>
      </c>
      <c r="AM77" s="244">
        <f>_xlfn.IFNA(INDEX('[8]Pivot totals'!$C$113:$C$129,MATCH(AM44,'[8]Pivot totals'!$E$113:$E$129,0)),0)</f>
        <v>0</v>
      </c>
      <c r="AN77" s="244">
        <f>_xlfn.IFNA(INDEX('[8]Pivot totals'!$C$113:$C$129,MATCH(AN44,'[8]Pivot totals'!$E$113:$E$129,0)),0)</f>
        <v>0</v>
      </c>
      <c r="AO77" s="244">
        <f>_xlfn.IFNA(INDEX('[8]Pivot totals'!$C$113:$C$129,MATCH(AO44,'[8]Pivot totals'!$E$113:$E$129,0)),0)</f>
        <v>0</v>
      </c>
      <c r="AP77" s="244">
        <f>_xlfn.IFNA(INDEX('[8]Pivot totals'!$C$113:$C$129,MATCH(AP44,'[8]Pivot totals'!$E$113:$E$129,0)),0)</f>
        <v>706.58</v>
      </c>
      <c r="AQ77" s="244">
        <f>_xlfn.IFNA(INDEX('[8]Pivot totals'!$C$113:$C$129,MATCH(AQ44,'[8]Pivot totals'!$E$113:$E$129,0)),0)</f>
        <v>0</v>
      </c>
      <c r="AR77" s="244">
        <f>_xlfn.IFNA(INDEX('[8]Pivot totals'!$C$113:$C$129,MATCH(AR44,'[8]Pivot totals'!$E$113:$E$129,0)),0)</f>
        <v>0</v>
      </c>
      <c r="AS77" s="244">
        <f>_xlfn.IFNA(INDEX('[8]Pivot totals'!$C$113:$C$129,MATCH(AS44,'[8]Pivot totals'!$E$113:$E$129,0)),0)</f>
        <v>0</v>
      </c>
      <c r="AT77" s="244">
        <f>_xlfn.IFNA(INDEX('[8]Pivot totals'!$C$113:$C$129,MATCH(AT44,'[8]Pivot totals'!$E$113:$E$129,0)),0)</f>
        <v>0</v>
      </c>
      <c r="AU77" s="244">
        <f>_xlfn.IFNA(INDEX('[8]Pivot totals'!$C$113:$C$129,MATCH(AU44,'[8]Pivot totals'!$E$113:$E$129,0)),0)</f>
        <v>0</v>
      </c>
      <c r="AV77" s="244">
        <f>_xlfn.IFNA(INDEX('[8]Pivot totals'!$C$113:$C$129,MATCH(AV44,'[8]Pivot totals'!$E$113:$E$129,0)),0)</f>
        <v>0</v>
      </c>
      <c r="AW77" s="244">
        <f>_xlfn.IFNA(INDEX('[8]Pivot totals'!$C$113:$C$129,MATCH(AW44,'[8]Pivot totals'!$E$113:$E$129,0)),0)</f>
        <v>0</v>
      </c>
      <c r="AX77" s="244">
        <f>_xlfn.IFNA(INDEX('[8]Pivot totals'!$C$113:$C$129,MATCH(AX44,'[8]Pivot totals'!$E$113:$E$129,0)),0)</f>
        <v>0</v>
      </c>
      <c r="AY77" s="244">
        <f>_xlfn.IFNA(INDEX('[8]Pivot totals'!$C$113:$C$129,MATCH(AY44,'[8]Pivot totals'!$E$113:$E$129,0)),0)</f>
        <v>0</v>
      </c>
      <c r="AZ77" s="244">
        <f>_xlfn.IFNA(INDEX('[8]Pivot totals'!$C$113:$C$129,MATCH(AZ44,'[8]Pivot totals'!$E$113:$E$129,0)),0)</f>
        <v>0</v>
      </c>
      <c r="BA77" s="244">
        <f>_xlfn.IFNA(INDEX('[8]Pivot totals'!$C$113:$C$129,MATCH(BA44,'[8]Pivot totals'!$E$113:$E$129,0)),0)</f>
        <v>0</v>
      </c>
      <c r="BB77" s="244">
        <f>_xlfn.IFNA(INDEX('[8]Pivot totals'!$C$113:$C$129,MATCH(BB44,'[8]Pivot totals'!$E$113:$E$129,0)),0)</f>
        <v>0</v>
      </c>
      <c r="BC77" s="244">
        <f>_xlfn.IFNA(INDEX('[8]Pivot totals'!$C$113:$C$129,MATCH(BC44,'[8]Pivot totals'!$E$113:$E$129,0)),0)</f>
        <v>0</v>
      </c>
      <c r="BD77" s="244">
        <f>_xlfn.IFNA(INDEX('[8]Pivot totals'!$C$113:$C$129,MATCH(BD44,'[8]Pivot totals'!$E$113:$E$129,0)),0)</f>
        <v>0</v>
      </c>
      <c r="BE77" s="244">
        <f>_xlfn.IFNA(INDEX('[8]Pivot totals'!$C$113:$C$129,MATCH(BE44,'[8]Pivot totals'!$E$113:$E$129,0)),0)</f>
        <v>3340330.15</v>
      </c>
      <c r="BF77" s="244">
        <f>_xlfn.IFNA(INDEX('[8]Pivot totals'!$C$113:$C$129,MATCH(BF44,'[8]Pivot totals'!$E$113:$E$129,0)),0)</f>
        <v>6687.34</v>
      </c>
      <c r="BG77" s="244">
        <f>_xlfn.IFNA(INDEX('[8]Pivot totals'!$C$113:$C$129,MATCH(BG44,'[8]Pivot totals'!$E$113:$E$129,0)),0)</f>
        <v>150.91</v>
      </c>
      <c r="BH77" s="244">
        <f>_xlfn.IFNA(INDEX('[8]Pivot totals'!$C$113:$C$129,MATCH(BH44,'[8]Pivot totals'!$E$113:$E$129,0)),0)</f>
        <v>0</v>
      </c>
      <c r="BI77" s="244">
        <f>_xlfn.IFNA(INDEX('[8]Pivot totals'!$C$113:$C$129,MATCH(BI44,'[8]Pivot totals'!$E$113:$E$129,0)),0)</f>
        <v>5728602.6900000004</v>
      </c>
      <c r="BJ77" s="244">
        <f>_xlfn.IFNA(INDEX('[8]Pivot totals'!$C$113:$C$129,MATCH(BJ44,'[8]Pivot totals'!$E$113:$E$129,0)),0)</f>
        <v>0</v>
      </c>
      <c r="BK77" s="244">
        <f>_xlfn.IFNA(INDEX('[8]Pivot totals'!$C$113:$C$129,MATCH(BK44,'[8]Pivot totals'!$E$113:$E$129,0)),0)</f>
        <v>0</v>
      </c>
      <c r="BL77" s="244">
        <f>_xlfn.IFNA(INDEX('[8]Pivot totals'!$C$113:$C$129,MATCH(BL44,'[8]Pivot totals'!$E$113:$E$129,0)),0)</f>
        <v>0</v>
      </c>
      <c r="BM77" s="244">
        <f>_xlfn.IFNA(INDEX('[8]Pivot totals'!$C$113:$C$129,MATCH(BM44,'[8]Pivot totals'!$E$113:$E$129,0)),0)</f>
        <v>0</v>
      </c>
      <c r="BN77" s="244">
        <f>_xlfn.IFNA(INDEX('[8]Pivot totals'!$C$113:$C$129,MATCH(BN44,'[8]Pivot totals'!$E$113:$E$129,0)),0)</f>
        <v>0</v>
      </c>
      <c r="BO77" s="244">
        <f>_xlfn.IFNA(INDEX('[8]Pivot totals'!$C$113:$C$129,MATCH(BO44,'[8]Pivot totals'!$E$113:$E$129,0)),0)</f>
        <v>0</v>
      </c>
      <c r="BP77" s="244">
        <f>_xlfn.IFNA(INDEX('[8]Pivot totals'!$C$113:$C$129,MATCH(BP44,'[8]Pivot totals'!$E$113:$E$129,0)),0)</f>
        <v>0</v>
      </c>
      <c r="BQ77" s="244">
        <f>_xlfn.IFNA(INDEX('[8]Pivot totals'!$C$113:$C$129,MATCH(BQ44,'[8]Pivot totals'!$E$113:$E$129,0)),0)</f>
        <v>0</v>
      </c>
      <c r="BR77" s="244">
        <f>_xlfn.IFNA(INDEX('[8]Pivot totals'!$C$113:$C$129,MATCH(BR44,'[8]Pivot totals'!$E$113:$E$129,0)),0)</f>
        <v>0</v>
      </c>
      <c r="BS77" s="244">
        <f>_xlfn.IFNA(INDEX('[8]Pivot totals'!$C$113:$C$129,MATCH(BS44,'[8]Pivot totals'!$E$113:$E$129,0)),0)</f>
        <v>0</v>
      </c>
      <c r="BT77" s="244">
        <f>_xlfn.IFNA(INDEX('[8]Pivot totals'!$C$113:$C$129,MATCH(BT44,'[8]Pivot totals'!$E$113:$E$129,0)),0)</f>
        <v>0</v>
      </c>
      <c r="BU77" s="244">
        <f>_xlfn.IFNA(INDEX('[8]Pivot totals'!$C$113:$C$129,MATCH(BU44,'[8]Pivot totals'!$E$113:$E$129,0)),0)</f>
        <v>0</v>
      </c>
      <c r="BV77" s="244">
        <f>_xlfn.IFNA(INDEX('[8]Pivot totals'!$C$113:$C$129,MATCH(BV44,'[8]Pivot totals'!$E$113:$E$129,0)),0)</f>
        <v>0</v>
      </c>
      <c r="BW77" s="244">
        <f>_xlfn.IFNA(INDEX('[8]Pivot totals'!$C$113:$C$129,MATCH(BW44,'[8]Pivot totals'!$E$113:$E$129,0)),0)</f>
        <v>0</v>
      </c>
      <c r="BX77" s="244">
        <f>_xlfn.IFNA(INDEX('[8]Pivot totals'!$C$113:$C$129,MATCH(BX44,'[8]Pivot totals'!$E$113:$E$129,0)),0)</f>
        <v>0</v>
      </c>
      <c r="BY77" s="244">
        <f>_xlfn.IFNA(INDEX('[8]Pivot totals'!$C$113:$C$129,MATCH(BY44,'[8]Pivot totals'!$E$113:$E$129,0)),0)</f>
        <v>0</v>
      </c>
      <c r="BZ77" s="244">
        <f>_xlfn.IFNA(INDEX('[8]Pivot totals'!$C$113:$C$129,MATCH(BZ44,'[8]Pivot totals'!$E$113:$E$129,0)),0)</f>
        <v>0</v>
      </c>
      <c r="CA77" s="244">
        <f>_xlfn.IFNA(INDEX('[8]Pivot totals'!$C$113:$C$129,MATCH(CA44,'[8]Pivot totals'!$E$113:$E$129,0)),0)</f>
        <v>0</v>
      </c>
      <c r="CB77" s="244">
        <f>_xlfn.IFNA(INDEX('[8]Pivot totals'!$C$113:$C$129,MATCH(CB44,'[8]Pivot totals'!$E$113:$E$129,0)),0)</f>
        <v>0</v>
      </c>
      <c r="CC77" s="244">
        <f>_xlfn.IFNA(INDEX('[8]Pivot totals'!$C$113:$C$129,MATCH(CC44,'[8]Pivot totals'!$E$113:$E$129,0)),0)</f>
        <v>864</v>
      </c>
      <c r="CD77" s="244">
        <f>_xlfn.IFNA(INDEX('[8]Pivot totals'!$C$113:$C$129,MATCH(CD44,'[8]Pivot totals'!$E$113:$E$129,0)),0)</f>
        <v>0</v>
      </c>
      <c r="CE77" s="25">
        <f t="shared" si="16"/>
        <v>9697023.7200000007</v>
      </c>
      <c r="CF77" s="315">
        <v>0</v>
      </c>
    </row>
    <row r="78" spans="1:84" x14ac:dyDescent="0.25">
      <c r="A78" s="26" t="s">
        <v>279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0</v>
      </c>
      <c r="CF78" s="315">
        <v>0</v>
      </c>
    </row>
    <row r="79" spans="1:84" x14ac:dyDescent="0.25">
      <c r="A79" s="26" t="s">
        <v>280</v>
      </c>
      <c r="B79" s="16"/>
      <c r="C79" s="244">
        <f>_xlfn.IFNA(INDEX('[9]Pivot for reporting'!$C$31:$C$41,MATCH(C44,'[9]Pivot for reporting'!$E$31:$E$41,0)),0)</f>
        <v>0</v>
      </c>
      <c r="D79" s="244">
        <f>_xlfn.IFNA(INDEX('[9]Pivot for reporting'!$C$31:$C$41,MATCH(D44,'[9]Pivot for reporting'!$E$31:$E$41,0)),0)</f>
        <v>0</v>
      </c>
      <c r="E79" s="244">
        <f>_xlfn.IFNA(INDEX('[9]Pivot for reporting'!$C$31:$C$41,MATCH(E44,'[9]Pivot for reporting'!$E$31:$E$41,0)),0)</f>
        <v>0</v>
      </c>
      <c r="F79" s="244">
        <f>_xlfn.IFNA(INDEX('[9]Pivot for reporting'!$C$31:$C$41,MATCH(F44,'[9]Pivot for reporting'!$E$31:$E$41,0)),0)</f>
        <v>0</v>
      </c>
      <c r="G79" s="244">
        <f>_xlfn.IFNA(INDEX('[9]Pivot for reporting'!$C$31:$C$41,MATCH(G44,'[9]Pivot for reporting'!$E$31:$E$41,0)),0)</f>
        <v>0</v>
      </c>
      <c r="H79" s="244">
        <f>_xlfn.IFNA(INDEX('[9]Pivot for reporting'!$C$31:$C$41,MATCH(H44,'[9]Pivot for reporting'!$E$31:$E$41,0)),0)</f>
        <v>0</v>
      </c>
      <c r="I79" s="244">
        <f>_xlfn.IFNA(INDEX('[9]Pivot for reporting'!$C$31:$C$41,MATCH(I44,'[9]Pivot for reporting'!$E$31:$E$41,0)),0)</f>
        <v>0</v>
      </c>
      <c r="J79" s="244">
        <f>_xlfn.IFNA(INDEX('[9]Pivot for reporting'!$C$31:$C$41,MATCH(J44,'[9]Pivot for reporting'!$E$31:$E$41,0)),0)</f>
        <v>0</v>
      </c>
      <c r="K79" s="244">
        <f>_xlfn.IFNA(INDEX('[9]Pivot for reporting'!$C$31:$C$41,MATCH(K44,'[9]Pivot for reporting'!$E$31:$E$41,0)),0)</f>
        <v>0</v>
      </c>
      <c r="L79" s="244">
        <f>_xlfn.IFNA(INDEX('[9]Pivot for reporting'!$C$31:$C$41,MATCH(L44,'[9]Pivot for reporting'!$E$31:$E$41,0)),0)</f>
        <v>0</v>
      </c>
      <c r="M79" s="244">
        <f>_xlfn.IFNA(INDEX('[9]Pivot for reporting'!$C$31:$C$41,MATCH(M44,'[9]Pivot for reporting'!$E$31:$E$41,0)),0)</f>
        <v>0</v>
      </c>
      <c r="N79" s="244">
        <f>_xlfn.IFNA(INDEX('[9]Pivot for reporting'!$C$31:$C$41,MATCH(N44,'[9]Pivot for reporting'!$E$31:$E$41,0)),0)</f>
        <v>0</v>
      </c>
      <c r="O79" s="244">
        <f>_xlfn.IFNA(INDEX('[9]Pivot for reporting'!$C$31:$C$41,MATCH(O44,'[9]Pivot for reporting'!$E$31:$E$41,0)),0)</f>
        <v>0</v>
      </c>
      <c r="P79" s="244">
        <f>_xlfn.IFNA(INDEX('[9]Pivot for reporting'!$C$31:$C$41,MATCH(P44,'[9]Pivot for reporting'!$E$31:$E$41,0)),0)</f>
        <v>0</v>
      </c>
      <c r="Q79" s="244">
        <f>_xlfn.IFNA(INDEX('[9]Pivot for reporting'!$C$31:$C$41,MATCH(Q44,'[9]Pivot for reporting'!$E$31:$E$41,0)),0)</f>
        <v>0</v>
      </c>
      <c r="R79" s="244">
        <f>_xlfn.IFNA(INDEX('[9]Pivot for reporting'!$C$31:$C$41,MATCH(R44,'[9]Pivot for reporting'!$E$31:$E$41,0)),0)</f>
        <v>0</v>
      </c>
      <c r="S79" s="244">
        <f>_xlfn.IFNA(INDEX('[9]Pivot for reporting'!$C$31:$C$41,MATCH(S44,'[9]Pivot for reporting'!$E$31:$E$41,0)),0)</f>
        <v>0</v>
      </c>
      <c r="T79" s="244">
        <f>_xlfn.IFNA(INDEX('[9]Pivot for reporting'!$C$31:$C$41,MATCH(T44,'[9]Pivot for reporting'!$E$31:$E$41,0)),0)</f>
        <v>0</v>
      </c>
      <c r="U79" s="244">
        <f>_xlfn.IFNA(INDEX('[9]Pivot for reporting'!$C$31:$C$41,MATCH(U44,'[9]Pivot for reporting'!$E$31:$E$41,0)),0)</f>
        <v>0</v>
      </c>
      <c r="V79" s="244">
        <f>_xlfn.IFNA(INDEX('[9]Pivot for reporting'!$C$31:$C$41,MATCH(V44,'[9]Pivot for reporting'!$E$31:$E$41,0)),0)</f>
        <v>960.6</v>
      </c>
      <c r="W79" s="244">
        <f>_xlfn.IFNA(INDEX('[9]Pivot for reporting'!$C$31:$C$41,MATCH(W44,'[9]Pivot for reporting'!$E$31:$E$41,0)),0)</f>
        <v>0</v>
      </c>
      <c r="X79" s="244">
        <f>_xlfn.IFNA(INDEX('[9]Pivot for reporting'!$C$31:$C$41,MATCH(X44,'[9]Pivot for reporting'!$E$31:$E$41,0)),0)</f>
        <v>0</v>
      </c>
      <c r="Y79" s="244">
        <f>_xlfn.IFNA(INDEX('[9]Pivot for reporting'!$C$31:$C$41,MATCH(Y44,'[9]Pivot for reporting'!$E$31:$E$41,0)),0)</f>
        <v>0</v>
      </c>
      <c r="Z79" s="244">
        <f>_xlfn.IFNA(INDEX('[9]Pivot for reporting'!$C$31:$C$41,MATCH(Z44,'[9]Pivot for reporting'!$E$31:$E$41,0)),0)</f>
        <v>0</v>
      </c>
      <c r="AA79" s="244">
        <f>_xlfn.IFNA(INDEX('[9]Pivot for reporting'!$C$31:$C$41,MATCH(AA44,'[9]Pivot for reporting'!$E$31:$E$41,0)),0)</f>
        <v>0</v>
      </c>
      <c r="AB79" s="244">
        <f>_xlfn.IFNA(INDEX('[9]Pivot for reporting'!$C$31:$C$41,MATCH(AB44,'[9]Pivot for reporting'!$E$31:$E$41,0)),0)</f>
        <v>0</v>
      </c>
      <c r="AC79" s="244">
        <f>_xlfn.IFNA(INDEX('[9]Pivot for reporting'!$C$31:$C$41,MATCH(AC44,'[9]Pivot for reporting'!$E$31:$E$41,0)),0)</f>
        <v>0</v>
      </c>
      <c r="AD79" s="244">
        <f>_xlfn.IFNA(INDEX('[9]Pivot for reporting'!$C$31:$C$41,MATCH(AD44,'[9]Pivot for reporting'!$E$31:$E$41,0)),0)</f>
        <v>0</v>
      </c>
      <c r="AE79" s="244">
        <f>_xlfn.IFNA(INDEX('[9]Pivot for reporting'!$C$31:$C$41,MATCH(AE44,'[9]Pivot for reporting'!$E$31:$E$41,0)),0)</f>
        <v>250</v>
      </c>
      <c r="AF79" s="244">
        <f>_xlfn.IFNA(INDEX('[9]Pivot for reporting'!$C$31:$C$41,MATCH(AF44,'[9]Pivot for reporting'!$E$31:$E$41,0)),0)</f>
        <v>0</v>
      </c>
      <c r="AG79" s="244">
        <f>_xlfn.IFNA(INDEX('[9]Pivot for reporting'!$C$31:$C$41,MATCH(AG44,'[9]Pivot for reporting'!$E$31:$E$41,0)),0)</f>
        <v>0</v>
      </c>
      <c r="AH79" s="244">
        <f>_xlfn.IFNA(INDEX('[9]Pivot for reporting'!$C$31:$C$41,MATCH(AH44,'[9]Pivot for reporting'!$E$31:$E$41,0)),0)</f>
        <v>0</v>
      </c>
      <c r="AI79" s="244">
        <f>_xlfn.IFNA(INDEX('[9]Pivot for reporting'!$C$31:$C$41,MATCH(AI44,'[9]Pivot for reporting'!$E$31:$E$41,0)),0)</f>
        <v>0</v>
      </c>
      <c r="AJ79" s="244">
        <f>_xlfn.IFNA(INDEX('[9]Pivot for reporting'!$C$31:$C$41,MATCH(AJ44,'[9]Pivot for reporting'!$E$31:$E$41,0)),0)</f>
        <v>23711.26</v>
      </c>
      <c r="AK79" s="244">
        <f>_xlfn.IFNA(INDEX('[9]Pivot for reporting'!$C$31:$C$41,MATCH(AK44,'[9]Pivot for reporting'!$E$31:$E$41,0)),0)</f>
        <v>0</v>
      </c>
      <c r="AL79" s="244">
        <f>_xlfn.IFNA(INDEX('[9]Pivot for reporting'!$C$31:$C$41,MATCH(AL44,'[9]Pivot for reporting'!$E$31:$E$41,0)),0)</f>
        <v>0</v>
      </c>
      <c r="AM79" s="244">
        <f>_xlfn.IFNA(INDEX('[9]Pivot for reporting'!$C$31:$C$41,MATCH(AM44,'[9]Pivot for reporting'!$E$31:$E$41,0)),0)</f>
        <v>0</v>
      </c>
      <c r="AN79" s="244">
        <f>_xlfn.IFNA(INDEX('[9]Pivot for reporting'!$C$31:$C$41,MATCH(AN44,'[9]Pivot for reporting'!$E$31:$E$41,0)),0)</f>
        <v>0</v>
      </c>
      <c r="AO79" s="244">
        <f>_xlfn.IFNA(INDEX('[9]Pivot for reporting'!$C$31:$C$41,MATCH(AO44,'[9]Pivot for reporting'!$E$31:$E$41,0)),0)</f>
        <v>0</v>
      </c>
      <c r="AP79" s="244">
        <f>_xlfn.IFNA(INDEX('[9]Pivot for reporting'!$C$31:$C$41,MATCH(AP44,'[9]Pivot for reporting'!$E$31:$E$41,0)),0)</f>
        <v>652</v>
      </c>
      <c r="AQ79" s="244">
        <f>_xlfn.IFNA(INDEX('[9]Pivot for reporting'!$C$31:$C$41,MATCH(AQ44,'[9]Pivot for reporting'!$E$31:$E$41,0)),0)</f>
        <v>0</v>
      </c>
      <c r="AR79" s="244">
        <f>_xlfn.IFNA(INDEX('[9]Pivot for reporting'!$C$31:$C$41,MATCH(AR44,'[9]Pivot for reporting'!$E$31:$E$41,0)),0)</f>
        <v>0</v>
      </c>
      <c r="AS79" s="244">
        <f>_xlfn.IFNA(INDEX('[9]Pivot for reporting'!$C$31:$C$41,MATCH(AS44,'[9]Pivot for reporting'!$E$31:$E$41,0)),0)</f>
        <v>0</v>
      </c>
      <c r="AT79" s="244">
        <f>_xlfn.IFNA(INDEX('[9]Pivot for reporting'!$C$31:$C$41,MATCH(AT44,'[9]Pivot for reporting'!$E$31:$E$41,0)),0)</f>
        <v>0</v>
      </c>
      <c r="AU79" s="244">
        <f>_xlfn.IFNA(INDEX('[9]Pivot for reporting'!$C$31:$C$41,MATCH(AU44,'[9]Pivot for reporting'!$E$31:$E$41,0)),0)</f>
        <v>0</v>
      </c>
      <c r="AV79" s="244">
        <f>_xlfn.IFNA(INDEX('[9]Pivot for reporting'!$C$31:$C$41,MATCH(AV44,'[9]Pivot for reporting'!$E$31:$E$41,0)),0)</f>
        <v>0</v>
      </c>
      <c r="AW79" s="244">
        <f>_xlfn.IFNA(INDEX('[9]Pivot for reporting'!$C$31:$C$41,MATCH(AW44,'[9]Pivot for reporting'!$E$31:$E$41,0)),0)</f>
        <v>0</v>
      </c>
      <c r="AX79" s="244">
        <f>_xlfn.IFNA(INDEX('[9]Pivot for reporting'!$C$31:$C$41,MATCH(AX44,'[9]Pivot for reporting'!$E$31:$E$41,0)),0)</f>
        <v>0</v>
      </c>
      <c r="AY79" s="244">
        <f>_xlfn.IFNA(INDEX('[9]Pivot for reporting'!$C$31:$C$41,MATCH(AY44,'[9]Pivot for reporting'!$E$31:$E$41,0)),0)</f>
        <v>195</v>
      </c>
      <c r="AZ79" s="244">
        <f>_xlfn.IFNA(INDEX('[9]Pivot for reporting'!$C$31:$C$41,MATCH(AZ44,'[9]Pivot for reporting'!$E$31:$E$41,0)),0)</f>
        <v>0</v>
      </c>
      <c r="BA79" s="244">
        <f>_xlfn.IFNA(INDEX('[9]Pivot for reporting'!$C$31:$C$41,MATCH(BA44,'[9]Pivot for reporting'!$E$31:$E$41,0)),0)</f>
        <v>0</v>
      </c>
      <c r="BB79" s="244">
        <f>_xlfn.IFNA(INDEX('[9]Pivot for reporting'!$C$31:$C$41,MATCH(BB44,'[9]Pivot for reporting'!$E$31:$E$41,0)),0)</f>
        <v>0</v>
      </c>
      <c r="BC79" s="244">
        <f>_xlfn.IFNA(INDEX('[9]Pivot for reporting'!$C$31:$C$41,MATCH(BC44,'[9]Pivot for reporting'!$E$31:$E$41,0)),0)</f>
        <v>0</v>
      </c>
      <c r="BD79" s="244">
        <f>_xlfn.IFNA(INDEX('[9]Pivot for reporting'!$C$31:$C$41,MATCH(BD44,'[9]Pivot for reporting'!$E$31:$E$41,0)),0)</f>
        <v>0</v>
      </c>
      <c r="BE79" s="244">
        <f>_xlfn.IFNA(INDEX('[9]Pivot for reporting'!$C$31:$C$41,MATCH(BE44,'[9]Pivot for reporting'!$E$31:$E$41,0)),0)</f>
        <v>0</v>
      </c>
      <c r="BF79" s="244">
        <f>_xlfn.IFNA(INDEX('[9]Pivot for reporting'!$C$31:$C$41,MATCH(BF44,'[9]Pivot for reporting'!$E$31:$E$41,0)),0)</f>
        <v>0</v>
      </c>
      <c r="BG79" s="244">
        <f>_xlfn.IFNA(INDEX('[9]Pivot for reporting'!$C$31:$C$41,MATCH(BG44,'[9]Pivot for reporting'!$E$31:$E$41,0)),0)</f>
        <v>0</v>
      </c>
      <c r="BH79" s="244">
        <f>_xlfn.IFNA(INDEX('[9]Pivot for reporting'!$C$31:$C$41,MATCH(BH44,'[9]Pivot for reporting'!$E$31:$E$41,0)),0)</f>
        <v>44100</v>
      </c>
      <c r="BI79" s="244">
        <f>_xlfn.IFNA(INDEX('[9]Pivot for reporting'!$C$31:$C$41,MATCH(BI44,'[9]Pivot for reporting'!$E$31:$E$41,0)),0)</f>
        <v>0</v>
      </c>
      <c r="BJ79" s="244">
        <f>_xlfn.IFNA(INDEX('[9]Pivot for reporting'!$C$31:$C$41,MATCH(BJ44,'[9]Pivot for reporting'!$E$31:$E$41,0)),0)</f>
        <v>0</v>
      </c>
      <c r="BK79" s="244">
        <f>_xlfn.IFNA(INDEX('[9]Pivot for reporting'!$C$31:$C$41,MATCH(BK44,'[9]Pivot for reporting'!$E$31:$E$41,0)),0)</f>
        <v>0</v>
      </c>
      <c r="BL79" s="244">
        <f>_xlfn.IFNA(INDEX('[9]Pivot for reporting'!$C$31:$C$41,MATCH(BL44,'[9]Pivot for reporting'!$E$31:$E$41,0)),0)</f>
        <v>0</v>
      </c>
      <c r="BM79" s="244">
        <f>_xlfn.IFNA(INDEX('[9]Pivot for reporting'!$C$31:$C$41,MATCH(BM44,'[9]Pivot for reporting'!$E$31:$E$41,0)),0)</f>
        <v>0</v>
      </c>
      <c r="BN79" s="244">
        <f>_xlfn.IFNA(INDEX('[9]Pivot for reporting'!$C$31:$C$41,MATCH(BN44,'[9]Pivot for reporting'!$E$31:$E$41,0)),0)</f>
        <v>226449.99</v>
      </c>
      <c r="BO79" s="244">
        <f>_xlfn.IFNA(INDEX('[9]Pivot for reporting'!$C$31:$C$41,MATCH(BO44,'[9]Pivot for reporting'!$E$31:$E$41,0)),0)</f>
        <v>660.6</v>
      </c>
      <c r="BP79" s="244">
        <f>_xlfn.IFNA(INDEX('[9]Pivot for reporting'!$C$31:$C$41,MATCH(BP44,'[9]Pivot for reporting'!$E$31:$E$41,0)),0)</f>
        <v>0</v>
      </c>
      <c r="BQ79" s="244">
        <f>_xlfn.IFNA(INDEX('[9]Pivot for reporting'!$C$31:$C$41,MATCH(BQ44,'[9]Pivot for reporting'!$E$31:$E$41,0)),0)</f>
        <v>0</v>
      </c>
      <c r="BR79" s="244">
        <f>_xlfn.IFNA(INDEX('[9]Pivot for reporting'!$C$31:$C$41,MATCH(BR44,'[9]Pivot for reporting'!$E$31:$E$41,0)),0)</f>
        <v>418956.52</v>
      </c>
      <c r="BS79" s="244">
        <f>_xlfn.IFNA(INDEX('[9]Pivot for reporting'!$C$31:$C$41,MATCH(BS44,'[9]Pivot for reporting'!$E$31:$E$41,0)),0)</f>
        <v>0</v>
      </c>
      <c r="BT79" s="244">
        <f>_xlfn.IFNA(INDEX('[9]Pivot for reporting'!$C$31:$C$41,MATCH(BT44,'[9]Pivot for reporting'!$E$31:$E$41,0)),0)</f>
        <v>0</v>
      </c>
      <c r="BU79" s="244">
        <f>_xlfn.IFNA(INDEX('[9]Pivot for reporting'!$C$31:$C$41,MATCH(BU44,'[9]Pivot for reporting'!$E$31:$E$41,0)),0)</f>
        <v>0</v>
      </c>
      <c r="BV79" s="244">
        <f>_xlfn.IFNA(INDEX('[9]Pivot for reporting'!$C$31:$C$41,MATCH(BV44,'[9]Pivot for reporting'!$E$31:$E$41,0)),0)</f>
        <v>13045</v>
      </c>
      <c r="BW79" s="244">
        <f>_xlfn.IFNA(INDEX('[9]Pivot for reporting'!$C$31:$C$41,MATCH(BW44,'[9]Pivot for reporting'!$E$31:$E$41,0)),0)</f>
        <v>331899.38</v>
      </c>
      <c r="BX79" s="244">
        <f>_xlfn.IFNA(INDEX('[9]Pivot for reporting'!$C$31:$C$41,MATCH(BX44,'[9]Pivot for reporting'!$E$31:$E$41,0)),0)</f>
        <v>0</v>
      </c>
      <c r="BY79" s="244">
        <f>_xlfn.IFNA(INDEX('[9]Pivot for reporting'!$C$31:$C$41,MATCH(BY44,'[9]Pivot for reporting'!$E$31:$E$41,0)),0)</f>
        <v>0</v>
      </c>
      <c r="BZ79" s="244">
        <f>_xlfn.IFNA(INDEX('[9]Pivot for reporting'!$C$31:$C$41,MATCH(BZ44,'[9]Pivot for reporting'!$E$31:$E$41,0)),0)</f>
        <v>0</v>
      </c>
      <c r="CA79" s="244">
        <f>_xlfn.IFNA(INDEX('[9]Pivot for reporting'!$C$31:$C$41,MATCH(CA44,'[9]Pivot for reporting'!$E$31:$E$41,0)),0)</f>
        <v>0</v>
      </c>
      <c r="CB79" s="244">
        <f>_xlfn.IFNA(INDEX('[9]Pivot for reporting'!$C$31:$C$41,MATCH(CB44,'[9]Pivot for reporting'!$E$31:$E$41,0)),0)</f>
        <v>0</v>
      </c>
      <c r="CC79" s="244">
        <f>_xlfn.IFNA(INDEX('[9]Pivot for reporting'!$C$31:$C$41,MATCH(CC44,'[9]Pivot for reporting'!$E$31:$E$41,0)),0)</f>
        <v>0</v>
      </c>
      <c r="CD79" s="244">
        <f>_xlfn.IFNA(INDEX('[9]Pivot for reporting'!$C$31:$C$41,MATCH(CD44,'[9]Pivot for reporting'!$E$31:$E$41,0)),0)</f>
        <v>0</v>
      </c>
      <c r="CE79" s="25">
        <f t="shared" si="16"/>
        <v>1060880.3500000001</v>
      </c>
      <c r="CF79" s="315">
        <v>0</v>
      </c>
    </row>
    <row r="80" spans="1:84" x14ac:dyDescent="0.25">
      <c r="A80" s="26" t="s">
        <v>281</v>
      </c>
      <c r="B80" s="16"/>
      <c r="C80" s="244">
        <f>_xlfn.IFNA(INDEX('[9]Pivot for reporting'!$C$43:$C$88,MATCH(C44,'[9]Pivot for reporting'!$E$43:$E$88,0)),0)</f>
        <v>28285.550000000003</v>
      </c>
      <c r="D80" s="244">
        <f>_xlfn.IFNA(INDEX('[9]Pivot for reporting'!$C$43:$C$88,MATCH(D44,'[9]Pivot for reporting'!$E$43:$E$88,0)),0)</f>
        <v>0</v>
      </c>
      <c r="E80" s="244">
        <f>_xlfn.IFNA(INDEX('[9]Pivot for reporting'!$C$43:$C$88,MATCH(E44,'[9]Pivot for reporting'!$E$43:$E$88,0)),0)</f>
        <v>41110.71</v>
      </c>
      <c r="F80" s="244">
        <f>_xlfn.IFNA(INDEX('[9]Pivot for reporting'!$C$43:$C$88,MATCH(F44,'[9]Pivot for reporting'!$E$43:$E$88,0)),0)</f>
        <v>0</v>
      </c>
      <c r="G80" s="244">
        <f>_xlfn.IFNA(INDEX('[9]Pivot for reporting'!$C$43:$C$88,MATCH(G44,'[9]Pivot for reporting'!$E$43:$E$88,0)),0)</f>
        <v>0</v>
      </c>
      <c r="H80" s="244">
        <f>_xlfn.IFNA(INDEX('[9]Pivot for reporting'!$C$43:$C$88,MATCH(H44,'[9]Pivot for reporting'!$E$43:$E$88,0)),0)</f>
        <v>0</v>
      </c>
      <c r="I80" s="244">
        <f>_xlfn.IFNA(INDEX('[9]Pivot for reporting'!$C$43:$C$88,MATCH(I44,'[9]Pivot for reporting'!$E$43:$E$88,0)),0)</f>
        <v>0</v>
      </c>
      <c r="J80" s="244">
        <f>_xlfn.IFNA(INDEX('[9]Pivot for reporting'!$C$43:$C$88,MATCH(J44,'[9]Pivot for reporting'!$E$43:$E$88,0)),0)</f>
        <v>0</v>
      </c>
      <c r="K80" s="244">
        <f>_xlfn.IFNA(INDEX('[9]Pivot for reporting'!$C$43:$C$88,MATCH(K44,'[9]Pivot for reporting'!$E$43:$E$88,0)),0)</f>
        <v>0</v>
      </c>
      <c r="L80" s="244">
        <f>_xlfn.IFNA(INDEX('[9]Pivot for reporting'!$C$43:$C$88,MATCH(L44,'[9]Pivot for reporting'!$E$43:$E$88,0)),0)</f>
        <v>0</v>
      </c>
      <c r="M80" s="244">
        <f>_xlfn.IFNA(INDEX('[9]Pivot for reporting'!$C$43:$C$88,MATCH(M44,'[9]Pivot for reporting'!$E$43:$E$88,0)),0)</f>
        <v>0</v>
      </c>
      <c r="N80" s="244">
        <f>_xlfn.IFNA(INDEX('[9]Pivot for reporting'!$C$43:$C$88,MATCH(N44,'[9]Pivot for reporting'!$E$43:$E$88,0)),0)</f>
        <v>0</v>
      </c>
      <c r="O80" s="244">
        <f>_xlfn.IFNA(INDEX('[9]Pivot for reporting'!$C$43:$C$88,MATCH(O44,'[9]Pivot for reporting'!$E$43:$E$88,0)),0)</f>
        <v>26400.190000000002</v>
      </c>
      <c r="P80" s="244">
        <f>_xlfn.IFNA(INDEX('[9]Pivot for reporting'!$C$43:$C$88,MATCH(P44,'[9]Pivot for reporting'!$E$43:$E$88,0)),0)</f>
        <v>63898.34</v>
      </c>
      <c r="Q80" s="244">
        <f>_xlfn.IFNA(INDEX('[9]Pivot for reporting'!$C$43:$C$88,MATCH(Q44,'[9]Pivot for reporting'!$E$43:$E$88,0)),0)</f>
        <v>14735.470000000001</v>
      </c>
      <c r="R80" s="244">
        <f>_xlfn.IFNA(INDEX('[9]Pivot for reporting'!$C$43:$C$88,MATCH(R44,'[9]Pivot for reporting'!$E$43:$E$88,0)),0)</f>
        <v>6326.8899999999994</v>
      </c>
      <c r="S80" s="244">
        <f>_xlfn.IFNA(INDEX('[9]Pivot for reporting'!$C$43:$C$88,MATCH(S44,'[9]Pivot for reporting'!$E$43:$E$88,0)),0)</f>
        <v>0</v>
      </c>
      <c r="T80" s="244">
        <f>_xlfn.IFNA(INDEX('[9]Pivot for reporting'!$C$43:$C$88,MATCH(T44,'[9]Pivot for reporting'!$E$43:$E$88,0)),0)</f>
        <v>5771.05</v>
      </c>
      <c r="U80" s="244">
        <f>_xlfn.IFNA(INDEX('[9]Pivot for reporting'!$C$43:$C$88,MATCH(U44,'[9]Pivot for reporting'!$E$43:$E$88,0)),0)</f>
        <v>1847.23</v>
      </c>
      <c r="V80" s="244">
        <f>_xlfn.IFNA(INDEX('[9]Pivot for reporting'!$C$43:$C$88,MATCH(V44,'[9]Pivot for reporting'!$E$43:$E$88,0)),0)</f>
        <v>1439</v>
      </c>
      <c r="W80" s="244">
        <f>_xlfn.IFNA(INDEX('[9]Pivot for reporting'!$C$43:$C$88,MATCH(W44,'[9]Pivot for reporting'!$E$43:$E$88,0)),0)</f>
        <v>390.99</v>
      </c>
      <c r="X80" s="244">
        <f>_xlfn.IFNA(INDEX('[9]Pivot for reporting'!$C$43:$C$88,MATCH(X44,'[9]Pivot for reporting'!$E$43:$E$88,0)),0)</f>
        <v>1652.5700000000002</v>
      </c>
      <c r="Y80" s="244">
        <f>_xlfn.IFNA(INDEX('[9]Pivot for reporting'!$C$43:$C$88,MATCH(Y44,'[9]Pivot for reporting'!$E$43:$E$88,0)),0)</f>
        <v>12735.41</v>
      </c>
      <c r="Z80" s="244">
        <f>_xlfn.IFNA(INDEX('[9]Pivot for reporting'!$C$43:$C$88,MATCH(Z44,'[9]Pivot for reporting'!$E$43:$E$88,0)),0)</f>
        <v>419</v>
      </c>
      <c r="AA80" s="244">
        <f>_xlfn.IFNA(INDEX('[9]Pivot for reporting'!$C$43:$C$88,MATCH(AA44,'[9]Pivot for reporting'!$E$43:$E$88,0)),0)</f>
        <v>1128.44</v>
      </c>
      <c r="AB80" s="244">
        <f>_xlfn.IFNA(INDEX('[9]Pivot for reporting'!$C$43:$C$88,MATCH(AB44,'[9]Pivot for reporting'!$E$43:$E$88,0)),0)</f>
        <v>64192.840000000004</v>
      </c>
      <c r="AC80" s="244">
        <f>_xlfn.IFNA(INDEX('[9]Pivot for reporting'!$C$43:$C$88,MATCH(AC44,'[9]Pivot for reporting'!$E$43:$E$88,0)),0)</f>
        <v>23559.42</v>
      </c>
      <c r="AD80" s="244">
        <f>_xlfn.IFNA(INDEX('[9]Pivot for reporting'!$C$43:$C$88,MATCH(AD44,'[9]Pivot for reporting'!$E$43:$E$88,0)),0)</f>
        <v>0</v>
      </c>
      <c r="AE80" s="244">
        <f>_xlfn.IFNA(INDEX('[9]Pivot for reporting'!$C$43:$C$88,MATCH(AE44,'[9]Pivot for reporting'!$E$43:$E$88,0)),0)</f>
        <v>39275.879999999997</v>
      </c>
      <c r="AF80" s="244">
        <f>_xlfn.IFNA(INDEX('[9]Pivot for reporting'!$C$43:$C$88,MATCH(AF44,'[9]Pivot for reporting'!$E$43:$E$88,0)),0)</f>
        <v>0</v>
      </c>
      <c r="AG80" s="244">
        <f>_xlfn.IFNA(INDEX('[9]Pivot for reporting'!$C$43:$C$88,MATCH(AG44,'[9]Pivot for reporting'!$E$43:$E$88,0)),0)</f>
        <v>51924.24</v>
      </c>
      <c r="AH80" s="244">
        <f>_xlfn.IFNA(INDEX('[9]Pivot for reporting'!$C$43:$C$88,MATCH(AH44,'[9]Pivot for reporting'!$E$43:$E$88,0)),0)</f>
        <v>0</v>
      </c>
      <c r="AI80" s="244">
        <f>_xlfn.IFNA(INDEX('[9]Pivot for reporting'!$C$43:$C$88,MATCH(AI44,'[9]Pivot for reporting'!$E$43:$E$88,0)),0)</f>
        <v>0</v>
      </c>
      <c r="AJ80" s="244">
        <f>_xlfn.IFNA(INDEX('[9]Pivot for reporting'!$C$43:$C$88,MATCH(AJ44,'[9]Pivot for reporting'!$E$43:$E$88,0)),0)</f>
        <v>350825.61000000004</v>
      </c>
      <c r="AK80" s="244">
        <f>_xlfn.IFNA(INDEX('[9]Pivot for reporting'!$C$43:$C$88,MATCH(AK44,'[9]Pivot for reporting'!$E$43:$E$88,0)),0)</f>
        <v>0</v>
      </c>
      <c r="AL80" s="244">
        <f>_xlfn.IFNA(INDEX('[9]Pivot for reporting'!$C$43:$C$88,MATCH(AL44,'[9]Pivot for reporting'!$E$43:$E$88,0)),0)</f>
        <v>1901</v>
      </c>
      <c r="AM80" s="244">
        <f>_xlfn.IFNA(INDEX('[9]Pivot for reporting'!$C$43:$C$88,MATCH(AM44,'[9]Pivot for reporting'!$E$43:$E$88,0)),0)</f>
        <v>0</v>
      </c>
      <c r="AN80" s="244">
        <f>_xlfn.IFNA(INDEX('[9]Pivot for reporting'!$C$43:$C$88,MATCH(AN44,'[9]Pivot for reporting'!$E$43:$E$88,0)),0)</f>
        <v>0</v>
      </c>
      <c r="AO80" s="244">
        <f>_xlfn.IFNA(INDEX('[9]Pivot for reporting'!$C$43:$C$88,MATCH(AO44,'[9]Pivot for reporting'!$E$43:$E$88,0)),0)</f>
        <v>0</v>
      </c>
      <c r="AP80" s="244">
        <f>_xlfn.IFNA(INDEX('[9]Pivot for reporting'!$C$43:$C$88,MATCH(AP44,'[9]Pivot for reporting'!$E$43:$E$88,0)),0)</f>
        <v>293515.14999999997</v>
      </c>
      <c r="AQ80" s="244">
        <f>_xlfn.IFNA(INDEX('[9]Pivot for reporting'!$C$43:$C$88,MATCH(AQ44,'[9]Pivot for reporting'!$E$43:$E$88,0)),0)</f>
        <v>0</v>
      </c>
      <c r="AR80" s="244">
        <f>_xlfn.IFNA(INDEX('[9]Pivot for reporting'!$C$43:$C$88,MATCH(AR44,'[9]Pivot for reporting'!$E$43:$E$88,0)),0)</f>
        <v>0</v>
      </c>
      <c r="AS80" s="244">
        <f>_xlfn.IFNA(INDEX('[9]Pivot for reporting'!$C$43:$C$88,MATCH(AS44,'[9]Pivot for reporting'!$E$43:$E$88,0)),0)</f>
        <v>0</v>
      </c>
      <c r="AT80" s="244">
        <f>_xlfn.IFNA(INDEX('[9]Pivot for reporting'!$C$43:$C$88,MATCH(AT44,'[9]Pivot for reporting'!$E$43:$E$88,0)),0)</f>
        <v>0</v>
      </c>
      <c r="AU80" s="244">
        <f>_xlfn.IFNA(INDEX('[9]Pivot for reporting'!$C$43:$C$88,MATCH(AU44,'[9]Pivot for reporting'!$E$43:$E$88,0)),0)</f>
        <v>0</v>
      </c>
      <c r="AV80" s="244">
        <f>_xlfn.IFNA(INDEX('[9]Pivot for reporting'!$C$43:$C$88,MATCH(AV44,'[9]Pivot for reporting'!$E$43:$E$88,0)),0)</f>
        <v>109281.72</v>
      </c>
      <c r="AW80" s="244">
        <f>_xlfn.IFNA(INDEX('[9]Pivot for reporting'!$C$43:$C$88,MATCH(AW44,'[9]Pivot for reporting'!$E$43:$E$88,0)),0)</f>
        <v>180</v>
      </c>
      <c r="AX80" s="244">
        <f>_xlfn.IFNA(INDEX('[9]Pivot for reporting'!$C$43:$C$88,MATCH(AX44,'[9]Pivot for reporting'!$E$43:$E$88,0)),0)</f>
        <v>0</v>
      </c>
      <c r="AY80" s="244">
        <f>_xlfn.IFNA(INDEX('[9]Pivot for reporting'!$C$43:$C$88,MATCH(AY44,'[9]Pivot for reporting'!$E$43:$E$88,0)),0)</f>
        <v>9224.0300000000007</v>
      </c>
      <c r="AZ80" s="244">
        <f>_xlfn.IFNA(INDEX('[9]Pivot for reporting'!$C$43:$C$88,MATCH(AZ44,'[9]Pivot for reporting'!$E$43:$E$88,0)),0)</f>
        <v>0</v>
      </c>
      <c r="BA80" s="244">
        <f>_xlfn.IFNA(INDEX('[9]Pivot for reporting'!$C$43:$C$88,MATCH(BA44,'[9]Pivot for reporting'!$E$43:$E$88,0)),0)</f>
        <v>0</v>
      </c>
      <c r="BB80" s="244">
        <f>_xlfn.IFNA(INDEX('[9]Pivot for reporting'!$C$43:$C$88,MATCH(BB44,'[9]Pivot for reporting'!$E$43:$E$88,0)),0)</f>
        <v>0</v>
      </c>
      <c r="BC80" s="244">
        <f>_xlfn.IFNA(INDEX('[9]Pivot for reporting'!$C$43:$C$88,MATCH(BC44,'[9]Pivot for reporting'!$E$43:$E$88,0)),0)</f>
        <v>191</v>
      </c>
      <c r="BD80" s="244">
        <f>_xlfn.IFNA(INDEX('[9]Pivot for reporting'!$C$43:$C$88,MATCH(BD44,'[9]Pivot for reporting'!$E$43:$E$88,0)),0)</f>
        <v>330029.21999999997</v>
      </c>
      <c r="BE80" s="244">
        <f>_xlfn.IFNA(INDEX('[9]Pivot for reporting'!$C$43:$C$88,MATCH(BE44,'[9]Pivot for reporting'!$E$43:$E$88,0)),0)</f>
        <v>83718.63</v>
      </c>
      <c r="BF80" s="244">
        <f>_xlfn.IFNA(INDEX('[9]Pivot for reporting'!$C$43:$C$88,MATCH(BF44,'[9]Pivot for reporting'!$E$43:$E$88,0)),0)</f>
        <v>1334.63</v>
      </c>
      <c r="BG80" s="244">
        <f>_xlfn.IFNA(INDEX('[9]Pivot for reporting'!$C$43:$C$88,MATCH(BG44,'[9]Pivot for reporting'!$E$43:$E$88,0)),0)</f>
        <v>0</v>
      </c>
      <c r="BH80" s="244">
        <f>_xlfn.IFNA(INDEX('[9]Pivot for reporting'!$C$43:$C$88,MATCH(BH44,'[9]Pivot for reporting'!$E$43:$E$88,0)),0)</f>
        <v>76556.890000000014</v>
      </c>
      <c r="BI80" s="244">
        <f>_xlfn.IFNA(INDEX('[9]Pivot for reporting'!$C$43:$C$88,MATCH(BI44,'[9]Pivot for reporting'!$E$43:$E$88,0)),0)</f>
        <v>4230.3799999999992</v>
      </c>
      <c r="BJ80" s="244">
        <f>_xlfn.IFNA(INDEX('[9]Pivot for reporting'!$C$43:$C$88,MATCH(BJ44,'[9]Pivot for reporting'!$E$43:$E$88,0)),0)</f>
        <v>4086.84</v>
      </c>
      <c r="BK80" s="244">
        <f>_xlfn.IFNA(INDEX('[9]Pivot for reporting'!$C$43:$C$88,MATCH(BK44,'[9]Pivot for reporting'!$E$43:$E$88,0)),0)</f>
        <v>3265.79</v>
      </c>
      <c r="BL80" s="244">
        <f>_xlfn.IFNA(INDEX('[9]Pivot for reporting'!$C$43:$C$88,MATCH(BL44,'[9]Pivot for reporting'!$E$43:$E$88,0)),0)</f>
        <v>432.14</v>
      </c>
      <c r="BM80" s="244">
        <f>_xlfn.IFNA(INDEX('[9]Pivot for reporting'!$C$43:$C$88,MATCH(BM44,'[9]Pivot for reporting'!$E$43:$E$88,0)),0)</f>
        <v>24497.339999999997</v>
      </c>
      <c r="BN80" s="244">
        <f>_xlfn.IFNA(INDEX('[9]Pivot for reporting'!$C$43:$C$88,MATCH(BN44,'[9]Pivot for reporting'!$E$43:$E$88,0)),0)</f>
        <v>624349.99999999988</v>
      </c>
      <c r="BO80" s="244">
        <f>_xlfn.IFNA(INDEX('[9]Pivot for reporting'!$C$43:$C$88,MATCH(BO44,'[9]Pivot for reporting'!$E$43:$E$88,0)),0)</f>
        <v>2064.81</v>
      </c>
      <c r="BP80" s="244">
        <f>_xlfn.IFNA(INDEX('[9]Pivot for reporting'!$C$43:$C$88,MATCH(BP44,'[9]Pivot for reporting'!$E$43:$E$88,0)),0)</f>
        <v>16671.620000000003</v>
      </c>
      <c r="BQ80" s="244">
        <f>_xlfn.IFNA(INDEX('[9]Pivot for reporting'!$C$43:$C$88,MATCH(BQ44,'[9]Pivot for reporting'!$E$43:$E$88,0)),0)</f>
        <v>0</v>
      </c>
      <c r="BR80" s="244">
        <f>_xlfn.IFNA(INDEX('[9]Pivot for reporting'!$C$43:$C$88,MATCH(BR44,'[9]Pivot for reporting'!$E$43:$E$88,0)),0)</f>
        <v>-1635</v>
      </c>
      <c r="BS80" s="244">
        <f>_xlfn.IFNA(INDEX('[9]Pivot for reporting'!$C$43:$C$88,MATCH(BS44,'[9]Pivot for reporting'!$E$43:$E$88,0)),0)</f>
        <v>600</v>
      </c>
      <c r="BT80" s="244">
        <f>_xlfn.IFNA(INDEX('[9]Pivot for reporting'!$C$43:$C$88,MATCH(BT44,'[9]Pivot for reporting'!$E$43:$E$88,0)),0)</f>
        <v>0</v>
      </c>
      <c r="BU80" s="244">
        <f>_xlfn.IFNA(INDEX('[9]Pivot for reporting'!$C$43:$C$88,MATCH(BU44,'[9]Pivot for reporting'!$E$43:$E$88,0)),0)</f>
        <v>0</v>
      </c>
      <c r="BV80" s="244">
        <f>_xlfn.IFNA(INDEX('[9]Pivot for reporting'!$C$43:$C$88,MATCH(BV44,'[9]Pivot for reporting'!$E$43:$E$88,0)),0)</f>
        <v>6044.04</v>
      </c>
      <c r="BW80" s="244">
        <f>_xlfn.IFNA(INDEX('[9]Pivot for reporting'!$C$43:$C$88,MATCH(BW44,'[9]Pivot for reporting'!$E$43:$E$88,0)),0)</f>
        <v>93705.31</v>
      </c>
      <c r="BX80" s="244">
        <f>_xlfn.IFNA(INDEX('[9]Pivot for reporting'!$C$43:$C$88,MATCH(BX44,'[9]Pivot for reporting'!$E$43:$E$88,0)),0)</f>
        <v>0</v>
      </c>
      <c r="BY80" s="244">
        <f>_xlfn.IFNA(INDEX('[9]Pivot for reporting'!$C$43:$C$88,MATCH(BY44,'[9]Pivot for reporting'!$E$43:$E$88,0)),0)</f>
        <v>89562.569999999992</v>
      </c>
      <c r="BZ80" s="244">
        <f>_xlfn.IFNA(INDEX('[9]Pivot for reporting'!$C$43:$C$88,MATCH(BZ44,'[9]Pivot for reporting'!$E$43:$E$88,0)),0)</f>
        <v>14216.79</v>
      </c>
      <c r="CA80" s="244">
        <f>_xlfn.IFNA(INDEX('[9]Pivot for reporting'!$C$43:$C$88,MATCH(CA44,'[9]Pivot for reporting'!$E$43:$E$88,0)),0)</f>
        <v>26939.019999999997</v>
      </c>
      <c r="CB80" s="244">
        <f>_xlfn.IFNA(INDEX('[9]Pivot for reporting'!$C$43:$C$88,MATCH(CB44,'[9]Pivot for reporting'!$E$43:$E$88,0)),0)</f>
        <v>27091.230000000003</v>
      </c>
      <c r="CC80" s="244">
        <f>_xlfn.IFNA(INDEX('[9]Pivot for reporting'!$C$43:$C$88,MATCH(CC44,'[9]Pivot for reporting'!$E$43:$E$88,0)),0)</f>
        <v>1569.5</v>
      </c>
      <c r="CD80" s="244">
        <f>_xlfn.IFNA(INDEX('[9]Pivot for reporting'!$C$43:$C$88,MATCH(CD44,'[9]Pivot for reporting'!$E$43:$E$88,0)),0)</f>
        <v>0</v>
      </c>
      <c r="CE80" s="25">
        <f t="shared" si="16"/>
        <v>2579543.48</v>
      </c>
      <c r="CF80" s="315">
        <v>0</v>
      </c>
    </row>
    <row r="81" spans="1:84" x14ac:dyDescent="0.25">
      <c r="A81" s="26" t="s">
        <v>282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7978500</v>
      </c>
      <c r="CD81" s="244">
        <v>0</v>
      </c>
      <c r="CE81" s="25">
        <f t="shared" si="16"/>
        <v>7978500</v>
      </c>
      <c r="CF81" s="315">
        <v>0</v>
      </c>
    </row>
    <row r="82" spans="1:84" x14ac:dyDescent="0.25">
      <c r="A82" s="26" t="s">
        <v>283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0</v>
      </c>
      <c r="CF82" s="315">
        <v>0</v>
      </c>
    </row>
    <row r="83" spans="1:84" x14ac:dyDescent="0.25">
      <c r="A83" s="26" t="s">
        <v>284</v>
      </c>
      <c r="B83" s="16"/>
      <c r="C83" s="234">
        <f>_xlfn.IFNA(INDEX('[9]Pivot for reporting'!$C$90:$C$139,MATCH(C44,'[9]Pivot for reporting'!$E$90:$E$139,0)),0)</f>
        <v>228726.73000000004</v>
      </c>
      <c r="D83" s="234">
        <f>_xlfn.IFNA(INDEX('[9]Pivot for reporting'!$C$90:$C$139,MATCH(D44,'[9]Pivot for reporting'!$E$90:$E$139,0)),0)</f>
        <v>0</v>
      </c>
      <c r="E83" s="236">
        <f>_xlfn.IFNA(INDEX('[9]Pivot for reporting'!$C$90:$C$139,MATCH(E44,'[9]Pivot for reporting'!$E$90:$E$139,0)),0)</f>
        <v>644961.71999999986</v>
      </c>
      <c r="F83" s="236">
        <f>_xlfn.IFNA(INDEX('[9]Pivot for reporting'!$C$90:$C$139,MATCH(F44,'[9]Pivot for reporting'!$E$90:$E$139,0)),0)</f>
        <v>0</v>
      </c>
      <c r="G83" s="234">
        <f>_xlfn.IFNA(INDEX('[9]Pivot for reporting'!$C$90:$C$139,MATCH(G44,'[9]Pivot for reporting'!$E$90:$E$139,0)),0)</f>
        <v>0</v>
      </c>
      <c r="H83" s="234">
        <f>_xlfn.IFNA(INDEX('[9]Pivot for reporting'!$C$90:$C$139,MATCH(H44,'[9]Pivot for reporting'!$E$90:$E$139,0)),0)</f>
        <v>0</v>
      </c>
      <c r="I83" s="236">
        <f>_xlfn.IFNA(INDEX('[9]Pivot for reporting'!$C$90:$C$139,MATCH(I44,'[9]Pivot for reporting'!$E$90:$E$139,0)),0)</f>
        <v>0</v>
      </c>
      <c r="J83" s="236">
        <f>_xlfn.IFNA(INDEX('[9]Pivot for reporting'!$C$90:$C$139,MATCH(J44,'[9]Pivot for reporting'!$E$90:$E$139,0)),0)</f>
        <v>0</v>
      </c>
      <c r="K83" s="236">
        <f>_xlfn.IFNA(INDEX('[9]Pivot for reporting'!$C$90:$C$139,MATCH(K44,'[9]Pivot for reporting'!$E$90:$E$139,0)),0)</f>
        <v>0</v>
      </c>
      <c r="L83" s="236">
        <f>_xlfn.IFNA(INDEX('[9]Pivot for reporting'!$C$90:$C$139,MATCH(L44,'[9]Pivot for reporting'!$E$90:$E$139,0)),0)</f>
        <v>0</v>
      </c>
      <c r="M83" s="234">
        <f>_xlfn.IFNA(INDEX('[9]Pivot for reporting'!$C$90:$C$139,MATCH(M44,'[9]Pivot for reporting'!$E$90:$E$139,0)),0)</f>
        <v>0</v>
      </c>
      <c r="N83" s="234">
        <f>_xlfn.IFNA(INDEX('[9]Pivot for reporting'!$C$90:$C$139,MATCH(N44,'[9]Pivot for reporting'!$E$90:$E$139,0)),0)</f>
        <v>0</v>
      </c>
      <c r="O83" s="234">
        <f>_xlfn.IFNA(INDEX('[9]Pivot for reporting'!$C$90:$C$139,MATCH(O44,'[9]Pivot for reporting'!$E$90:$E$139,0)),0)</f>
        <v>50018.65</v>
      </c>
      <c r="P83" s="236">
        <f>_xlfn.IFNA(INDEX('[9]Pivot for reporting'!$C$90:$C$139,MATCH(P44,'[9]Pivot for reporting'!$E$90:$E$139,0)),0)</f>
        <v>212061.28</v>
      </c>
      <c r="Q83" s="236">
        <f>_xlfn.IFNA(INDEX('[9]Pivot for reporting'!$C$90:$C$139,MATCH(Q44,'[9]Pivot for reporting'!$E$90:$E$139,0)),0)</f>
        <v>31383.149999999998</v>
      </c>
      <c r="R83" s="237">
        <f>_xlfn.IFNA(INDEX('[9]Pivot for reporting'!$C$90:$C$139,MATCH(R44,'[9]Pivot for reporting'!$E$90:$E$139,0)),0)</f>
        <v>16785.03</v>
      </c>
      <c r="S83" s="236">
        <f>_xlfn.IFNA(INDEX('[9]Pivot for reporting'!$C$90:$C$139,MATCH(S44,'[9]Pivot for reporting'!$E$90:$E$139,0)),0)</f>
        <v>59.55</v>
      </c>
      <c r="T83" s="234">
        <f>_xlfn.IFNA(INDEX('[9]Pivot for reporting'!$C$90:$C$139,MATCH(T44,'[9]Pivot for reporting'!$E$90:$E$139,0)),0)</f>
        <v>28171.139999999996</v>
      </c>
      <c r="U83" s="236">
        <f>_xlfn.IFNA(INDEX('[9]Pivot for reporting'!$C$90:$C$139,MATCH(U44,'[9]Pivot for reporting'!$E$90:$E$139,0)),0)</f>
        <v>59456.57</v>
      </c>
      <c r="V83" s="236">
        <f>_xlfn.IFNA(INDEX('[9]Pivot for reporting'!$C$90:$C$139,MATCH(V44,'[9]Pivot for reporting'!$E$90:$E$139,0)),0)</f>
        <v>11227.17</v>
      </c>
      <c r="W83" s="234">
        <f>_xlfn.IFNA(INDEX('[9]Pivot for reporting'!$C$90:$C$139,MATCH(W44,'[9]Pivot for reporting'!$E$90:$E$139,0)),0)</f>
        <v>87944.57</v>
      </c>
      <c r="X83" s="236">
        <f>_xlfn.IFNA(INDEX('[9]Pivot for reporting'!$C$90:$C$139,MATCH(X44,'[9]Pivot for reporting'!$E$90:$E$139,0)),0)</f>
        <v>71028.59</v>
      </c>
      <c r="Y83" s="236">
        <f>_xlfn.IFNA(INDEX('[9]Pivot for reporting'!$C$90:$C$139,MATCH(Y44,'[9]Pivot for reporting'!$E$90:$E$139,0)),0)</f>
        <v>89826.51</v>
      </c>
      <c r="Z83" s="236">
        <f>_xlfn.IFNA(INDEX('[9]Pivot for reporting'!$C$90:$C$139,MATCH(Z44,'[9]Pivot for reporting'!$E$90:$E$139,0)),0)</f>
        <v>4323.49</v>
      </c>
      <c r="AA83" s="236">
        <f>_xlfn.IFNA(INDEX('[9]Pivot for reporting'!$C$90:$C$139,MATCH(AA44,'[9]Pivot for reporting'!$E$90:$E$139,0)),0)</f>
        <v>13478.550000000001</v>
      </c>
      <c r="AB83" s="236">
        <f>_xlfn.IFNA(INDEX('[9]Pivot for reporting'!$C$90:$C$139,MATCH(AB44,'[9]Pivot for reporting'!$E$90:$E$139,0)),0)</f>
        <v>213630.87999999998</v>
      </c>
      <c r="AC83" s="236">
        <f>_xlfn.IFNA(INDEX('[9]Pivot for reporting'!$C$90:$C$139,MATCH(AC44,'[9]Pivot for reporting'!$E$90:$E$139,0)),0)</f>
        <v>67412.160000000003</v>
      </c>
      <c r="AD83" s="236">
        <f>_xlfn.IFNA(INDEX('[9]Pivot for reporting'!$C$90:$C$139,MATCH(AD44,'[9]Pivot for reporting'!$E$90:$E$139,0)),0)</f>
        <v>0</v>
      </c>
      <c r="AE83" s="236">
        <f>_xlfn.IFNA(INDEX('[9]Pivot for reporting'!$C$90:$C$139,MATCH(AE44,'[9]Pivot for reporting'!$E$90:$E$139,0)),0)</f>
        <v>32934.68</v>
      </c>
      <c r="AF83" s="236">
        <f>_xlfn.IFNA(INDEX('[9]Pivot for reporting'!$C$90:$C$139,MATCH(AF44,'[9]Pivot for reporting'!$E$90:$E$139,0)),0)</f>
        <v>0</v>
      </c>
      <c r="AG83" s="236">
        <f>_xlfn.IFNA(INDEX('[9]Pivot for reporting'!$C$90:$C$139,MATCH(AG44,'[9]Pivot for reporting'!$E$90:$E$139,0)),0)</f>
        <v>173927.4</v>
      </c>
      <c r="AH83" s="236">
        <f>_xlfn.IFNA(INDEX('[9]Pivot for reporting'!$C$90:$C$139,MATCH(AH44,'[9]Pivot for reporting'!$E$90:$E$139,0)),0)</f>
        <v>0</v>
      </c>
      <c r="AI83" s="236">
        <f>_xlfn.IFNA(INDEX('[9]Pivot for reporting'!$C$90:$C$139,MATCH(AI44,'[9]Pivot for reporting'!$E$90:$E$139,0)),0)</f>
        <v>0</v>
      </c>
      <c r="AJ83" s="236">
        <f>_xlfn.IFNA(INDEX('[9]Pivot for reporting'!$C$90:$C$139,MATCH(AJ44,'[9]Pivot for reporting'!$E$90:$E$139,0)),0)</f>
        <v>234697.12000000002</v>
      </c>
      <c r="AK83" s="236">
        <f>_xlfn.IFNA(INDEX('[9]Pivot for reporting'!$C$90:$C$139,MATCH(AK44,'[9]Pivot for reporting'!$E$90:$E$139,0)),0)</f>
        <v>0</v>
      </c>
      <c r="AL83" s="236">
        <f>_xlfn.IFNA(INDEX('[9]Pivot for reporting'!$C$90:$C$139,MATCH(AL44,'[9]Pivot for reporting'!$E$90:$E$139,0)),0)</f>
        <v>2576.77</v>
      </c>
      <c r="AM83" s="236">
        <f>_xlfn.IFNA(INDEX('[9]Pivot for reporting'!$C$90:$C$139,MATCH(AM44,'[9]Pivot for reporting'!$E$90:$E$139,0)),0)</f>
        <v>0</v>
      </c>
      <c r="AN83" s="236">
        <f>_xlfn.IFNA(INDEX('[9]Pivot for reporting'!$C$90:$C$139,MATCH(AN44,'[9]Pivot for reporting'!$E$90:$E$139,0)),0)</f>
        <v>0</v>
      </c>
      <c r="AO83" s="234">
        <f>_xlfn.IFNA(INDEX('[9]Pivot for reporting'!$C$90:$C$139,MATCH(AO44,'[9]Pivot for reporting'!$E$90:$E$139,0)),0)</f>
        <v>0</v>
      </c>
      <c r="AP83" s="236">
        <f>_xlfn.IFNA(INDEX('[9]Pivot for reporting'!$C$90:$C$139,MATCH(AP44,'[9]Pivot for reporting'!$E$90:$E$139,0)),0)</f>
        <v>180433.97</v>
      </c>
      <c r="AQ83" s="234">
        <f>_xlfn.IFNA(INDEX('[9]Pivot for reporting'!$C$90:$C$139,MATCH(AQ44,'[9]Pivot for reporting'!$E$90:$E$139,0)),0)</f>
        <v>0</v>
      </c>
      <c r="AR83" s="234">
        <f>_xlfn.IFNA(INDEX('[9]Pivot for reporting'!$C$90:$C$139,MATCH(AR44,'[9]Pivot for reporting'!$E$90:$E$139,0)),0)</f>
        <v>0</v>
      </c>
      <c r="AS83" s="234">
        <f>_xlfn.IFNA(INDEX('[9]Pivot for reporting'!$C$90:$C$139,MATCH(AS44,'[9]Pivot for reporting'!$E$90:$E$139,0)),0)</f>
        <v>0</v>
      </c>
      <c r="AT83" s="234">
        <f>_xlfn.IFNA(INDEX('[9]Pivot for reporting'!$C$90:$C$139,MATCH(AT44,'[9]Pivot for reporting'!$E$90:$E$139,0)),0)</f>
        <v>0</v>
      </c>
      <c r="AU83" s="236">
        <f>_xlfn.IFNA(INDEX('[9]Pivot for reporting'!$C$90:$C$139,MATCH(AU44,'[9]Pivot for reporting'!$E$90:$E$139,0)),0)</f>
        <v>0</v>
      </c>
      <c r="AV83" s="236">
        <f>_xlfn.IFNA(INDEX('[9]Pivot for reporting'!$C$90:$C$139,MATCH(AV44,'[9]Pivot for reporting'!$E$90:$E$139,0)),0)</f>
        <v>316379.91000000003</v>
      </c>
      <c r="AW83" s="236">
        <f>_xlfn.IFNA(INDEX('[9]Pivot for reporting'!$C$90:$C$139,MATCH(AW44,'[9]Pivot for reporting'!$E$90:$E$139,0)),0)</f>
        <v>389.29999999999995</v>
      </c>
      <c r="AX83" s="236">
        <f>_xlfn.IFNA(INDEX('[9]Pivot for reporting'!$C$90:$C$139,MATCH(AX44,'[9]Pivot for reporting'!$E$90:$E$139,0)),0)</f>
        <v>269096.21999999997</v>
      </c>
      <c r="AY83" s="236">
        <f>_xlfn.IFNA(INDEX('[9]Pivot for reporting'!$C$90:$C$139,MATCH(AY44,'[9]Pivot for reporting'!$E$90:$E$139,0)),0)</f>
        <v>3324038.2199999997</v>
      </c>
      <c r="AZ83" s="236">
        <f>_xlfn.IFNA(INDEX('[9]Pivot for reporting'!$C$90:$C$139,MATCH(AZ44,'[9]Pivot for reporting'!$E$90:$E$139,0)),0)</f>
        <v>0</v>
      </c>
      <c r="BA83" s="236">
        <f>_xlfn.IFNA(INDEX('[9]Pivot for reporting'!$C$90:$C$139,MATCH(BA44,'[9]Pivot for reporting'!$E$90:$E$139,0)),0)</f>
        <v>59985.14</v>
      </c>
      <c r="BB83" s="236">
        <f>_xlfn.IFNA(INDEX('[9]Pivot for reporting'!$C$90:$C$139,MATCH(BB44,'[9]Pivot for reporting'!$E$90:$E$139,0)),0)</f>
        <v>0</v>
      </c>
      <c r="BC83" s="236">
        <f>_xlfn.IFNA(INDEX('[9]Pivot for reporting'!$C$90:$C$139,MATCH(BC44,'[9]Pivot for reporting'!$E$90:$E$139,0)),0)</f>
        <v>1553.11</v>
      </c>
      <c r="BD83" s="236">
        <f>_xlfn.IFNA(INDEX('[9]Pivot for reporting'!$C$90:$C$139,MATCH(BD44,'[9]Pivot for reporting'!$E$90:$E$139,0)),0)</f>
        <v>826.87</v>
      </c>
      <c r="BE83" s="236">
        <f>_xlfn.IFNA(INDEX('[9]Pivot for reporting'!$C$90:$C$139,MATCH(BE44,'[9]Pivot for reporting'!$E$90:$E$139,0)),0)</f>
        <v>2618044.65</v>
      </c>
      <c r="BF83" s="236">
        <f>_xlfn.IFNA(INDEX('[9]Pivot for reporting'!$C$90:$C$139,MATCH(BF44,'[9]Pivot for reporting'!$E$90:$E$139,0)),0)</f>
        <v>544902.42000000004</v>
      </c>
      <c r="BG83" s="236">
        <f>_xlfn.IFNA(INDEX('[9]Pivot for reporting'!$C$90:$C$139,MATCH(BG44,'[9]Pivot for reporting'!$E$90:$E$139,0)),0)</f>
        <v>1256.9100000000001</v>
      </c>
      <c r="BH83" s="237">
        <f>_xlfn.IFNA(INDEX('[9]Pivot for reporting'!$C$90:$C$139,MATCH(BH44,'[9]Pivot for reporting'!$E$90:$E$139,0)),0)</f>
        <v>1808044.5999999999</v>
      </c>
      <c r="BI83" s="236">
        <f>_xlfn.IFNA(INDEX('[9]Pivot for reporting'!$C$90:$C$139,MATCH(BI44,'[9]Pivot for reporting'!$E$90:$E$139,0)),0)</f>
        <v>97588.2</v>
      </c>
      <c r="BJ83" s="236">
        <f>_xlfn.IFNA(INDEX('[9]Pivot for reporting'!$C$90:$C$139,MATCH(BJ44,'[9]Pivot for reporting'!$E$90:$E$139,0)),0)</f>
        <v>946996.41</v>
      </c>
      <c r="BK83" s="236">
        <f>_xlfn.IFNA(INDEX('[9]Pivot for reporting'!$C$90:$C$139,MATCH(BK44,'[9]Pivot for reporting'!$E$90:$E$139,0)),0)</f>
        <v>373559.54</v>
      </c>
      <c r="BL83" s="236">
        <f>_xlfn.IFNA(INDEX('[9]Pivot for reporting'!$C$90:$C$139,MATCH(BL44,'[9]Pivot for reporting'!$E$90:$E$139,0)),0)</f>
        <v>111185.15</v>
      </c>
      <c r="BM83" s="236">
        <f>_xlfn.IFNA(INDEX('[9]Pivot for reporting'!$C$90:$C$139,MATCH(BM44,'[9]Pivot for reporting'!$E$90:$E$139,0)),0)</f>
        <v>3820.64</v>
      </c>
      <c r="BN83" s="236">
        <f>_xlfn.IFNA(INDEX('[9]Pivot for reporting'!$C$90:$C$139,MATCH(BN44,'[9]Pivot for reporting'!$E$90:$E$139,0)),0)</f>
        <v>77477.679999999993</v>
      </c>
      <c r="BO83" s="236">
        <f>_xlfn.IFNA(INDEX('[9]Pivot for reporting'!$C$90:$C$139,MATCH(BO44,'[9]Pivot for reporting'!$E$90:$E$139,0)),0)</f>
        <v>1513.92</v>
      </c>
      <c r="BP83" s="236">
        <f>_xlfn.IFNA(INDEX('[9]Pivot for reporting'!$C$90:$C$139,MATCH(BP44,'[9]Pivot for reporting'!$E$90:$E$139,0)),0)</f>
        <v>400036.53</v>
      </c>
      <c r="BQ83" s="236">
        <f>_xlfn.IFNA(INDEX('[9]Pivot for reporting'!$C$90:$C$139,MATCH(BQ44,'[9]Pivot for reporting'!$E$90:$E$139,0)),0)</f>
        <v>0</v>
      </c>
      <c r="BR83" s="236">
        <f>_xlfn.IFNA(INDEX('[9]Pivot for reporting'!$C$90:$C$139,MATCH(BR44,'[9]Pivot for reporting'!$E$90:$E$139,0)),0)</f>
        <v>49423.43</v>
      </c>
      <c r="BS83" s="236">
        <f>_xlfn.IFNA(INDEX('[9]Pivot for reporting'!$C$90:$C$139,MATCH(BS44,'[9]Pivot for reporting'!$E$90:$E$139,0)),0)</f>
        <v>18063.5</v>
      </c>
      <c r="BT83" s="236">
        <f>_xlfn.IFNA(INDEX('[9]Pivot for reporting'!$C$90:$C$139,MATCH(BT44,'[9]Pivot for reporting'!$E$90:$E$139,0)),0)</f>
        <v>0</v>
      </c>
      <c r="BU83" s="236">
        <f>_xlfn.IFNA(INDEX('[9]Pivot for reporting'!$C$90:$C$139,MATCH(BU44,'[9]Pivot for reporting'!$E$90:$E$139,0)),0)</f>
        <v>0</v>
      </c>
      <c r="BV83" s="236">
        <f>_xlfn.IFNA(INDEX('[9]Pivot for reporting'!$C$90:$C$139,MATCH(BV44,'[9]Pivot for reporting'!$E$90:$E$139,0)),0)</f>
        <v>4900.05</v>
      </c>
      <c r="BW83" s="236">
        <f>_xlfn.IFNA(INDEX('[9]Pivot for reporting'!$C$90:$C$139,MATCH(BW44,'[9]Pivot for reporting'!$E$90:$E$139,0)),0)</f>
        <v>12362.220000000001</v>
      </c>
      <c r="BX83" s="236">
        <f>_xlfn.IFNA(INDEX('[9]Pivot for reporting'!$C$90:$C$139,MATCH(BX44,'[9]Pivot for reporting'!$E$90:$E$139,0)),0)</f>
        <v>0</v>
      </c>
      <c r="BY83" s="236">
        <f>_xlfn.IFNA(INDEX('[9]Pivot for reporting'!$C$90:$C$139,MATCH(BY44,'[9]Pivot for reporting'!$E$90:$E$139,0)),0)</f>
        <v>14030.24</v>
      </c>
      <c r="BZ83" s="236">
        <f>_xlfn.IFNA(INDEX('[9]Pivot for reporting'!$C$90:$C$139,MATCH(BZ44,'[9]Pivot for reporting'!$E$90:$E$139,0)),0)</f>
        <v>7413.4800000000005</v>
      </c>
      <c r="CA83" s="236">
        <f>_xlfn.IFNA(INDEX('[9]Pivot for reporting'!$C$90:$C$139,MATCH(CA44,'[9]Pivot for reporting'!$E$90:$E$139,0)),0)</f>
        <v>11991.520000000002</v>
      </c>
      <c r="CB83" s="236">
        <f>_xlfn.IFNA(INDEX('[9]Pivot for reporting'!$C$90:$C$139,MATCH(CB44,'[9]Pivot for reporting'!$E$90:$E$139,0)),0)</f>
        <v>54360.69999999999</v>
      </c>
      <c r="CC83" s="236">
        <f>_xlfn.IFNA(INDEX('[9]Pivot for reporting'!$C$90:$C$139,MATCH(CC44,'[9]Pivot for reporting'!$E$90:$E$139,0)),0)</f>
        <v>728947.75</v>
      </c>
      <c r="CD83" s="244">
        <f>_xlfn.IFNA(INDEX('[9]Pivot for reporting'!$C$90:$C$139,MATCH(CD44,'[9]Pivot for reporting'!$E$90:$E$139,0)),0)</f>
        <v>0</v>
      </c>
      <c r="CE83" s="25">
        <f t="shared" si="16"/>
        <v>14313253.989999998</v>
      </c>
      <c r="CF83" s="315">
        <v>0</v>
      </c>
    </row>
    <row r="84" spans="1:84" x14ac:dyDescent="0.25">
      <c r="A84" s="31" t="s">
        <v>285</v>
      </c>
      <c r="B84" s="16"/>
      <c r="C84" s="234">
        <f>_xlfn.IFNA(INDEX('[10]For Lookup'!$B$2:$B$26,MATCH(C44,'[10]For Lookup'!$D$2:$D$26,0)),0)</f>
        <v>0</v>
      </c>
      <c r="D84" s="234">
        <f>_xlfn.IFNA(INDEX('[10]For Lookup'!$B$2:$B$26,MATCH(D44,'[10]For Lookup'!$D$2:$D$26,0)),0)</f>
        <v>0</v>
      </c>
      <c r="E84" s="234">
        <f>_xlfn.IFNA(INDEX('[10]For Lookup'!$B$2:$B$26,MATCH(E44,'[10]For Lookup'!$D$2:$D$26,0)),0)</f>
        <v>0</v>
      </c>
      <c r="F84" s="234">
        <f>_xlfn.IFNA(INDEX('[10]For Lookup'!$B$2:$B$26,MATCH(F44,'[10]For Lookup'!$D$2:$D$26,0)),0)</f>
        <v>0</v>
      </c>
      <c r="G84" s="234">
        <f>_xlfn.IFNA(INDEX('[10]For Lookup'!$B$2:$B$26,MATCH(G44,'[10]For Lookup'!$D$2:$D$26,0)),0)</f>
        <v>0</v>
      </c>
      <c r="H84" s="234">
        <f>_xlfn.IFNA(INDEX('[10]For Lookup'!$B$2:$B$26,MATCH(H44,'[10]For Lookup'!$D$2:$D$26,0)),0)</f>
        <v>0</v>
      </c>
      <c r="I84" s="234">
        <f>_xlfn.IFNA(INDEX('[10]For Lookup'!$B$2:$B$26,MATCH(I44,'[10]For Lookup'!$D$2:$D$26,0)),0)</f>
        <v>0</v>
      </c>
      <c r="J84" s="234">
        <f>_xlfn.IFNA(INDEX('[10]For Lookup'!$B$2:$B$26,MATCH(J44,'[10]For Lookup'!$D$2:$D$26,0)),0)</f>
        <v>0</v>
      </c>
      <c r="K84" s="234">
        <f>_xlfn.IFNA(INDEX('[10]For Lookup'!$B$2:$B$26,MATCH(K44,'[10]For Lookup'!$D$2:$D$26,0)),0)</f>
        <v>0</v>
      </c>
      <c r="L84" s="234">
        <f>_xlfn.IFNA(INDEX('[10]For Lookup'!$B$2:$B$26,MATCH(L44,'[10]For Lookup'!$D$2:$D$26,0)),0)</f>
        <v>0</v>
      </c>
      <c r="M84" s="234">
        <f>_xlfn.IFNA(INDEX('[10]For Lookup'!$B$2:$B$26,MATCH(M44,'[10]For Lookup'!$D$2:$D$26,0)),0)</f>
        <v>0</v>
      </c>
      <c r="N84" s="234">
        <f>_xlfn.IFNA(INDEX('[10]For Lookup'!$B$2:$B$26,MATCH(N44,'[10]For Lookup'!$D$2:$D$26,0)),0)</f>
        <v>0</v>
      </c>
      <c r="O84" s="234">
        <f>_xlfn.IFNA(INDEX('[10]For Lookup'!$B$2:$B$26,MATCH(O44,'[10]For Lookup'!$D$2:$D$26,0)),0)</f>
        <v>0</v>
      </c>
      <c r="P84" s="234">
        <f>_xlfn.IFNA(INDEX('[10]For Lookup'!$B$2:$B$26,MATCH(P44,'[10]For Lookup'!$D$2:$D$26,0)),0)</f>
        <v>0</v>
      </c>
      <c r="Q84" s="234">
        <f>_xlfn.IFNA(INDEX('[10]For Lookup'!$B$2:$B$26,MATCH(Q44,'[10]For Lookup'!$D$2:$D$26,0)),0)</f>
        <v>0</v>
      </c>
      <c r="R84" s="234">
        <f>_xlfn.IFNA(INDEX('[10]For Lookup'!$B$2:$B$26,MATCH(R44,'[10]For Lookup'!$D$2:$D$26,0)),0)</f>
        <v>0</v>
      </c>
      <c r="S84" s="234">
        <f>_xlfn.IFNA(INDEX('[10]For Lookup'!$B$2:$B$26,MATCH(S44,'[10]For Lookup'!$D$2:$D$26,0)),0)</f>
        <v>0</v>
      </c>
      <c r="T84" s="234">
        <f>_xlfn.IFNA(INDEX('[10]For Lookup'!$B$2:$B$26,MATCH(T44,'[10]For Lookup'!$D$2:$D$26,0)),0)</f>
        <v>0</v>
      </c>
      <c r="U84" s="234">
        <f>_xlfn.IFNA(INDEX('[10]For Lookup'!$B$2:$B$26,MATCH(U44,'[10]For Lookup'!$D$2:$D$26,0)),0)</f>
        <v>0</v>
      </c>
      <c r="V84" s="234">
        <f>_xlfn.IFNA(INDEX('[10]For Lookup'!$B$2:$B$26,MATCH(V44,'[10]For Lookup'!$D$2:$D$26,0)),0)</f>
        <v>0</v>
      </c>
      <c r="W84" s="234">
        <f>_xlfn.IFNA(INDEX('[10]For Lookup'!$B$2:$B$26,MATCH(W44,'[10]For Lookup'!$D$2:$D$26,0)),0)</f>
        <v>0</v>
      </c>
      <c r="X84" s="234">
        <f>_xlfn.IFNA(INDEX('[10]For Lookup'!$B$2:$B$26,MATCH(X44,'[10]For Lookup'!$D$2:$D$26,0)),0)</f>
        <v>1730.17</v>
      </c>
      <c r="Y84" s="234">
        <f>_xlfn.IFNA(INDEX('[10]For Lookup'!$B$2:$B$26,MATCH(Y44,'[10]For Lookup'!$D$2:$D$26,0)),0)</f>
        <v>15709.48</v>
      </c>
      <c r="Z84" s="234">
        <f>_xlfn.IFNA(INDEX('[10]For Lookup'!$B$2:$B$26,MATCH(Z44,'[10]For Lookup'!$D$2:$D$26,0)),0)</f>
        <v>0</v>
      </c>
      <c r="AA84" s="234">
        <f>_xlfn.IFNA(INDEX('[10]For Lookup'!$B$2:$B$26,MATCH(AA44,'[10]For Lookup'!$D$2:$D$26,0)),0)</f>
        <v>0</v>
      </c>
      <c r="AB84" s="234">
        <f>_xlfn.IFNA(INDEX('[10]For Lookup'!$B$2:$B$26,MATCH(AB44,'[10]For Lookup'!$D$2:$D$26,0)),0)</f>
        <v>39603306.529999994</v>
      </c>
      <c r="AC84" s="234">
        <f>_xlfn.IFNA(INDEX('[10]For Lookup'!$B$2:$B$26,MATCH(AC44,'[10]For Lookup'!$D$2:$D$26,0)),0)</f>
        <v>0</v>
      </c>
      <c r="AD84" s="234">
        <f>_xlfn.IFNA(INDEX('[10]For Lookup'!$B$2:$B$26,MATCH(AD44,'[10]For Lookup'!$D$2:$D$26,0)),0)</f>
        <v>0</v>
      </c>
      <c r="AE84" s="234">
        <f>_xlfn.IFNA(INDEX('[10]For Lookup'!$B$2:$B$26,MATCH(AE44,'[10]For Lookup'!$D$2:$D$26,0)),0)</f>
        <v>324704.74</v>
      </c>
      <c r="AF84" s="234">
        <f>_xlfn.IFNA(INDEX('[10]For Lookup'!$B$2:$B$26,MATCH(AF44,'[10]For Lookup'!$D$2:$D$26,0)),0)</f>
        <v>0</v>
      </c>
      <c r="AG84" s="234">
        <f>_xlfn.IFNA(INDEX('[10]For Lookup'!$B$2:$B$26,MATCH(AG44,'[10]For Lookup'!$D$2:$D$26,0)),0)</f>
        <v>29457.13</v>
      </c>
      <c r="AH84" s="234">
        <f>_xlfn.IFNA(INDEX('[10]For Lookup'!$B$2:$B$26,MATCH(AH44,'[10]For Lookup'!$D$2:$D$26,0)),0)</f>
        <v>0</v>
      </c>
      <c r="AI84" s="234">
        <f>_xlfn.IFNA(INDEX('[10]For Lookup'!$B$2:$B$26,MATCH(AI44,'[10]For Lookup'!$D$2:$D$26,0)),0)</f>
        <v>0</v>
      </c>
      <c r="AJ84" s="234">
        <f>_xlfn.IFNA(INDEX('[10]For Lookup'!$B$2:$B$26,MATCH(AJ44,'[10]For Lookup'!$D$2:$D$26,0)),0)</f>
        <v>615997.65</v>
      </c>
      <c r="AK84" s="234">
        <f>_xlfn.IFNA(INDEX('[10]For Lookup'!$B$2:$B$26,MATCH(AK44,'[10]For Lookup'!$D$2:$D$26,0)),0)</f>
        <v>0</v>
      </c>
      <c r="AL84" s="234">
        <f>_xlfn.IFNA(INDEX('[10]For Lookup'!$B$2:$B$26,MATCH(AL44,'[10]For Lookup'!$D$2:$D$26,0)),0)</f>
        <v>0</v>
      </c>
      <c r="AM84" s="234">
        <f>_xlfn.IFNA(INDEX('[10]For Lookup'!$B$2:$B$26,MATCH(AM44,'[10]For Lookup'!$D$2:$D$26,0)),0)</f>
        <v>0</v>
      </c>
      <c r="AN84" s="234">
        <f>_xlfn.IFNA(INDEX('[10]For Lookup'!$B$2:$B$26,MATCH(AN44,'[10]For Lookup'!$D$2:$D$26,0)),0)</f>
        <v>0</v>
      </c>
      <c r="AO84" s="234">
        <f>_xlfn.IFNA(INDEX('[10]For Lookup'!$B$2:$B$26,MATCH(AO44,'[10]For Lookup'!$D$2:$D$26,0)),0)</f>
        <v>0</v>
      </c>
      <c r="AP84" s="234">
        <f>_xlfn.IFNA(INDEX('[10]For Lookup'!$B$2:$B$26,MATCH(AP44,'[10]For Lookup'!$D$2:$D$26,0)),0)</f>
        <v>287858.24</v>
      </c>
      <c r="AQ84" s="234">
        <f>_xlfn.IFNA(INDEX('[10]For Lookup'!$B$2:$B$26,MATCH(AQ44,'[10]For Lookup'!$D$2:$D$26,0)),0)</f>
        <v>0</v>
      </c>
      <c r="AR84" s="234">
        <f>_xlfn.IFNA(INDEX('[10]For Lookup'!$B$2:$B$26,MATCH(AR44,'[10]For Lookup'!$D$2:$D$26,0)),0)</f>
        <v>0</v>
      </c>
      <c r="AS84" s="234">
        <f>_xlfn.IFNA(INDEX('[10]For Lookup'!$B$2:$B$26,MATCH(AS44,'[10]For Lookup'!$D$2:$D$26,0)),0)</f>
        <v>0</v>
      </c>
      <c r="AT84" s="234">
        <f>_xlfn.IFNA(INDEX('[10]For Lookup'!$B$2:$B$26,MATCH(AT44,'[10]For Lookup'!$D$2:$D$26,0)),0)</f>
        <v>0</v>
      </c>
      <c r="AU84" s="234">
        <f>_xlfn.IFNA(INDEX('[10]For Lookup'!$B$2:$B$26,MATCH(AU44,'[10]For Lookup'!$D$2:$D$26,0)),0)</f>
        <v>0</v>
      </c>
      <c r="AV84" s="234">
        <f>_xlfn.IFNA(INDEX('[10]For Lookup'!$B$2:$B$26,MATCH(AV44,'[10]For Lookup'!$D$2:$D$26,0)),0)</f>
        <v>0</v>
      </c>
      <c r="AW84" s="234">
        <f>_xlfn.IFNA(INDEX('[10]For Lookup'!$B$2:$B$26,MATCH(AW44,'[10]For Lookup'!$D$2:$D$26,0)),0)</f>
        <v>272230.12000000005</v>
      </c>
      <c r="AX84" s="234">
        <f>_xlfn.IFNA(INDEX('[10]For Lookup'!$B$2:$B$26,MATCH(AX44,'[10]For Lookup'!$D$2:$D$26,0)),0)</f>
        <v>0</v>
      </c>
      <c r="AY84" s="234">
        <f>_xlfn.IFNA(INDEX('[10]For Lookup'!$B$2:$B$26,MATCH(AY44,'[10]For Lookup'!$D$2:$D$26,0)),0)</f>
        <v>3438578.1800000006</v>
      </c>
      <c r="AZ84" s="234">
        <f>_xlfn.IFNA(INDEX('[10]For Lookup'!$B$2:$B$26,MATCH(AZ44,'[10]For Lookup'!$D$2:$D$26,0)),0)</f>
        <v>0</v>
      </c>
      <c r="BA84" s="234">
        <f>_xlfn.IFNA(INDEX('[10]For Lookup'!$B$2:$B$26,MATCH(BA44,'[10]For Lookup'!$D$2:$D$26,0)),0)</f>
        <v>0</v>
      </c>
      <c r="BB84" s="234">
        <f>_xlfn.IFNA(INDEX('[10]For Lookup'!$B$2:$B$26,MATCH(BB44,'[10]For Lookup'!$D$2:$D$26,0)),0)</f>
        <v>0</v>
      </c>
      <c r="BC84" s="234">
        <f>_xlfn.IFNA(INDEX('[10]For Lookup'!$B$2:$B$26,MATCH(BC44,'[10]For Lookup'!$D$2:$D$26,0)),0)</f>
        <v>0</v>
      </c>
      <c r="BD84" s="234">
        <f>_xlfn.IFNA(INDEX('[10]For Lookup'!$B$2:$B$26,MATCH(BD44,'[10]For Lookup'!$D$2:$D$26,0)),0)</f>
        <v>0</v>
      </c>
      <c r="BE84" s="234">
        <f>_xlfn.IFNA(INDEX('[10]For Lookup'!$B$2:$B$26,MATCH(BE44,'[10]For Lookup'!$D$2:$D$26,0)),0)</f>
        <v>9087.99</v>
      </c>
      <c r="BF84" s="234">
        <f>_xlfn.IFNA(INDEX('[10]For Lookup'!$B$2:$B$26,MATCH(BF44,'[10]For Lookup'!$D$2:$D$26,0)),0)</f>
        <v>194949.37</v>
      </c>
      <c r="BG84" s="234">
        <f>_xlfn.IFNA(INDEX('[10]For Lookup'!$B$2:$B$26,MATCH(BG44,'[10]For Lookup'!$D$2:$D$26,0)),0)</f>
        <v>68943.72</v>
      </c>
      <c r="BH84" s="234">
        <f>_xlfn.IFNA(INDEX('[10]For Lookup'!$B$2:$B$26,MATCH(BH44,'[10]For Lookup'!$D$2:$D$26,0)),0)</f>
        <v>61941.42</v>
      </c>
      <c r="BI84" s="234">
        <f>_xlfn.IFNA(INDEX('[10]For Lookup'!$B$2:$B$26,MATCH(BI44,'[10]For Lookup'!$D$2:$D$26,0)),0)</f>
        <v>42600</v>
      </c>
      <c r="BJ84" s="234">
        <f>_xlfn.IFNA(INDEX('[10]For Lookup'!$B$2:$B$26,MATCH(BJ44,'[10]For Lookup'!$D$2:$D$26,0)),0)</f>
        <v>0</v>
      </c>
      <c r="BK84" s="234">
        <f>_xlfn.IFNA(INDEX('[10]For Lookup'!$B$2:$B$26,MATCH(BK44,'[10]For Lookup'!$D$2:$D$26,0)),0)</f>
        <v>210</v>
      </c>
      <c r="BL84" s="234">
        <f>_xlfn.IFNA(INDEX('[10]For Lookup'!$B$2:$B$26,MATCH(BL44,'[10]For Lookup'!$D$2:$D$26,0)),0)</f>
        <v>8960</v>
      </c>
      <c r="BM84" s="234">
        <f>_xlfn.IFNA(INDEX('[10]For Lookup'!$B$2:$B$26,MATCH(BM44,'[10]For Lookup'!$D$2:$D$26,0)),0)</f>
        <v>0</v>
      </c>
      <c r="BN84" s="234">
        <f>_xlfn.IFNA(INDEX('[10]For Lookup'!$B$2:$B$26,MATCH(BN44,'[10]For Lookup'!$D$2:$D$26,0)),0)</f>
        <v>209397.39</v>
      </c>
      <c r="BO84" s="234">
        <f>_xlfn.IFNA(INDEX('[10]For Lookup'!$B$2:$B$26,MATCH(BO44,'[10]For Lookup'!$D$2:$D$26,0)),0)</f>
        <v>6254</v>
      </c>
      <c r="BP84" s="234">
        <f>_xlfn.IFNA(INDEX('[10]For Lookup'!$B$2:$B$26,MATCH(BP44,'[10]For Lookup'!$D$2:$D$26,0)),0)</f>
        <v>0</v>
      </c>
      <c r="BQ84" s="234">
        <f>_xlfn.IFNA(INDEX('[10]For Lookup'!$B$2:$B$26,MATCH(BQ44,'[10]For Lookup'!$D$2:$D$26,0)),0)</f>
        <v>0</v>
      </c>
      <c r="BR84" s="234">
        <f>_xlfn.IFNA(INDEX('[10]For Lookup'!$B$2:$B$26,MATCH(BR44,'[10]For Lookup'!$D$2:$D$26,0)),0)</f>
        <v>0</v>
      </c>
      <c r="BS84" s="234">
        <f>_xlfn.IFNA(INDEX('[10]For Lookup'!$B$2:$B$26,MATCH(BS44,'[10]For Lookup'!$D$2:$D$26,0)),0)</f>
        <v>0</v>
      </c>
      <c r="BT84" s="234">
        <f>_xlfn.IFNA(INDEX('[10]For Lookup'!$B$2:$B$26,MATCH(BT44,'[10]For Lookup'!$D$2:$D$26,0)),0)</f>
        <v>0</v>
      </c>
      <c r="BU84" s="234">
        <f>_xlfn.IFNA(INDEX('[10]For Lookup'!$B$2:$B$26,MATCH(BU44,'[10]For Lookup'!$D$2:$D$26,0)),0)</f>
        <v>0</v>
      </c>
      <c r="BV84" s="234">
        <f>_xlfn.IFNA(INDEX('[10]For Lookup'!$B$2:$B$26,MATCH(BV44,'[10]For Lookup'!$D$2:$D$26,0)),0)</f>
        <v>44711.76</v>
      </c>
      <c r="BW84" s="234">
        <f>_xlfn.IFNA(INDEX('[10]For Lookup'!$B$2:$B$26,MATCH(BW44,'[10]For Lookup'!$D$2:$D$26,0)),0)</f>
        <v>33550</v>
      </c>
      <c r="BX84" s="234">
        <f>_xlfn.IFNA(INDEX('[10]For Lookup'!$B$2:$B$26,MATCH(BX44,'[10]For Lookup'!$D$2:$D$26,0)),0)</f>
        <v>0</v>
      </c>
      <c r="BY84" s="234">
        <f>_xlfn.IFNA(INDEX('[10]For Lookup'!$B$2:$B$26,MATCH(BY44,'[10]For Lookup'!$D$2:$D$26,0)),0)</f>
        <v>0</v>
      </c>
      <c r="BZ84" s="234">
        <f>_xlfn.IFNA(INDEX('[10]For Lookup'!$B$2:$B$26,MATCH(BZ44,'[10]For Lookup'!$D$2:$D$26,0)),0)</f>
        <v>0</v>
      </c>
      <c r="CA84" s="234">
        <f>_xlfn.IFNA(INDEX('[10]For Lookup'!$B$2:$B$26,MATCH(CA44,'[10]For Lookup'!$D$2:$D$26,0)),0)</f>
        <v>0</v>
      </c>
      <c r="CB84" s="234">
        <f>_xlfn.IFNA(INDEX('[10]For Lookup'!$B$2:$B$26,MATCH(CB44,'[10]For Lookup'!$D$2:$D$26,0)),0)</f>
        <v>266799.25</v>
      </c>
      <c r="CC84" s="234">
        <f>_xlfn.IFNA(INDEX('[10]For Lookup'!$B$2:$B$26,MATCH(CC44,'[10]For Lookup'!$D$2:$D$26,0)),0)</f>
        <v>250</v>
      </c>
      <c r="CD84" s="244">
        <v>11810030</v>
      </c>
      <c r="CE84" s="25">
        <f t="shared" si="16"/>
        <v>57347257.139999993</v>
      </c>
      <c r="CF84" s="315">
        <v>0</v>
      </c>
    </row>
    <row r="85" spans="1:84" x14ac:dyDescent="0.25">
      <c r="A85" s="31" t="s">
        <v>286</v>
      </c>
      <c r="B85" s="25"/>
      <c r="C85" s="25">
        <f t="shared" ref="C85:AH85" si="17">SUM(C61:C69)-C84</f>
        <v>25860708.239999998</v>
      </c>
      <c r="D85" s="25">
        <f t="shared" si="17"/>
        <v>0</v>
      </c>
      <c r="E85" s="25">
        <f t="shared" si="17"/>
        <v>77279927.859999985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14097221.700000003</v>
      </c>
      <c r="P85" s="25">
        <f t="shared" si="17"/>
        <v>53545236.539999992</v>
      </c>
      <c r="Q85" s="25">
        <f t="shared" si="17"/>
        <v>7809242.7800000003</v>
      </c>
      <c r="R85" s="25">
        <f t="shared" si="17"/>
        <v>3982860.7399999993</v>
      </c>
      <c r="S85" s="25">
        <f t="shared" si="17"/>
        <v>29608</v>
      </c>
      <c r="T85" s="25">
        <f t="shared" si="17"/>
        <v>7490219.870000001</v>
      </c>
      <c r="U85" s="25">
        <f t="shared" si="17"/>
        <v>16534090.200000003</v>
      </c>
      <c r="V85" s="25">
        <f t="shared" si="17"/>
        <v>2369542.6800000002</v>
      </c>
      <c r="W85" s="25">
        <f t="shared" si="17"/>
        <v>8766883.540000001</v>
      </c>
      <c r="X85" s="25">
        <f t="shared" si="17"/>
        <v>7378031.1199999992</v>
      </c>
      <c r="Y85" s="25">
        <f t="shared" si="17"/>
        <v>35081949.190000005</v>
      </c>
      <c r="Z85" s="25">
        <f t="shared" si="17"/>
        <v>3302564.92</v>
      </c>
      <c r="AA85" s="25">
        <f t="shared" si="17"/>
        <v>3953818.5300000003</v>
      </c>
      <c r="AB85" s="25">
        <f t="shared" si="17"/>
        <v>43744399.119999997</v>
      </c>
      <c r="AC85" s="25">
        <f t="shared" si="17"/>
        <v>5345524.07</v>
      </c>
      <c r="AD85" s="25">
        <f t="shared" si="17"/>
        <v>2405009.4300000002</v>
      </c>
      <c r="AE85" s="25">
        <f t="shared" si="17"/>
        <v>12669223.609999998</v>
      </c>
      <c r="AF85" s="25">
        <f t="shared" si="17"/>
        <v>0</v>
      </c>
      <c r="AG85" s="25">
        <f t="shared" si="17"/>
        <v>27210708.290000003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92815135.559999987</v>
      </c>
      <c r="AK85" s="25">
        <f t="shared" si="18"/>
        <v>0</v>
      </c>
      <c r="AL85" s="25">
        <f t="shared" si="18"/>
        <v>908153.05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94260952.549999997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48146548.810000002</v>
      </c>
      <c r="AW85" s="25">
        <f t="shared" si="18"/>
        <v>368308.18999999989</v>
      </c>
      <c r="AX85" s="25">
        <f t="shared" si="18"/>
        <v>3771672.1500000004</v>
      </c>
      <c r="AY85" s="25">
        <f t="shared" si="18"/>
        <v>7251234.580000001</v>
      </c>
      <c r="AZ85" s="25">
        <f t="shared" si="18"/>
        <v>0</v>
      </c>
      <c r="BA85" s="25">
        <f t="shared" si="18"/>
        <v>423049.18999999994</v>
      </c>
      <c r="BB85" s="25">
        <f t="shared" si="18"/>
        <v>0</v>
      </c>
      <c r="BC85" s="25">
        <f t="shared" si="18"/>
        <v>970785.06000000017</v>
      </c>
      <c r="BD85" s="25">
        <f t="shared" si="18"/>
        <v>605934.65000000026</v>
      </c>
      <c r="BE85" s="25">
        <f t="shared" si="18"/>
        <v>53136780.119999997</v>
      </c>
      <c r="BF85" s="25">
        <f t="shared" si="18"/>
        <v>8946735.6900000013</v>
      </c>
      <c r="BG85" s="25">
        <f t="shared" si="18"/>
        <v>632384.9</v>
      </c>
      <c r="BH85" s="25">
        <f t="shared" si="18"/>
        <v>52392889.569999993</v>
      </c>
      <c r="BI85" s="25">
        <f t="shared" si="18"/>
        <v>24229746.009999998</v>
      </c>
      <c r="BJ85" s="25">
        <f t="shared" si="18"/>
        <v>5300475.3899999997</v>
      </c>
      <c r="BK85" s="25">
        <f t="shared" si="18"/>
        <v>10775773.83</v>
      </c>
      <c r="BL85" s="25">
        <f t="shared" si="18"/>
        <v>6603349.5899999989</v>
      </c>
      <c r="BM85" s="25">
        <f t="shared" si="18"/>
        <v>2338097.23</v>
      </c>
      <c r="BN85" s="25">
        <f t="shared" si="18"/>
        <v>24418458.799999997</v>
      </c>
      <c r="BO85" s="25">
        <f t="shared" ref="BO85:CD85" si="19">SUM(BO61:BO69)-BO84</f>
        <v>857810.93999999983</v>
      </c>
      <c r="BP85" s="25">
        <f t="shared" si="19"/>
        <v>2436644.16</v>
      </c>
      <c r="BQ85" s="25">
        <f t="shared" si="19"/>
        <v>0</v>
      </c>
      <c r="BR85" s="25">
        <f t="shared" si="19"/>
        <v>74849968.429999992</v>
      </c>
      <c r="BS85" s="25">
        <f t="shared" si="19"/>
        <v>19428.23</v>
      </c>
      <c r="BT85" s="25">
        <f t="shared" si="19"/>
        <v>0</v>
      </c>
      <c r="BU85" s="25">
        <f t="shared" si="19"/>
        <v>0</v>
      </c>
      <c r="BV85" s="25">
        <f t="shared" si="19"/>
        <v>4276250.709999999</v>
      </c>
      <c r="BW85" s="25">
        <f t="shared" si="19"/>
        <v>3363711.2200000007</v>
      </c>
      <c r="BX85" s="25">
        <f t="shared" si="19"/>
        <v>0</v>
      </c>
      <c r="BY85" s="25">
        <f t="shared" si="19"/>
        <v>10205316.690000001</v>
      </c>
      <c r="BZ85" s="25">
        <f t="shared" si="19"/>
        <v>5434226.7000000011</v>
      </c>
      <c r="CA85" s="25">
        <f t="shared" si="19"/>
        <v>1426602.04</v>
      </c>
      <c r="CB85" s="25">
        <f t="shared" si="19"/>
        <v>1059333.71</v>
      </c>
      <c r="CC85" s="25">
        <f t="shared" si="19"/>
        <v>10842660.17</v>
      </c>
      <c r="CD85" s="25">
        <f t="shared" si="19"/>
        <v>-11810030</v>
      </c>
      <c r="CE85" s="25">
        <f t="shared" si="16"/>
        <v>900115158.35000038</v>
      </c>
      <c r="CF85" s="315">
        <v>0</v>
      </c>
    </row>
    <row r="86" spans="1:84" x14ac:dyDescent="0.25">
      <c r="A86" s="31" t="s">
        <v>287</v>
      </c>
      <c r="B86" s="25"/>
      <c r="C86" s="24" t="s">
        <v>249</v>
      </c>
      <c r="D86" s="24" t="s">
        <v>249</v>
      </c>
      <c r="E86" s="24" t="s">
        <v>249</v>
      </c>
      <c r="F86" s="24" t="s">
        <v>249</v>
      </c>
      <c r="G86" s="24" t="s">
        <v>249</v>
      </c>
      <c r="H86" s="24" t="s">
        <v>249</v>
      </c>
      <c r="I86" s="24" t="s">
        <v>249</v>
      </c>
      <c r="J86" s="24" t="s">
        <v>249</v>
      </c>
      <c r="K86" s="28" t="s">
        <v>249</v>
      </c>
      <c r="L86" s="24" t="s">
        <v>249</v>
      </c>
      <c r="M86" s="24" t="s">
        <v>249</v>
      </c>
      <c r="N86" s="24" t="s">
        <v>249</v>
      </c>
      <c r="O86" s="24" t="s">
        <v>249</v>
      </c>
      <c r="P86" s="24" t="s">
        <v>249</v>
      </c>
      <c r="Q86" s="24" t="s">
        <v>249</v>
      </c>
      <c r="R86" s="24" t="s">
        <v>249</v>
      </c>
      <c r="S86" s="24" t="s">
        <v>249</v>
      </c>
      <c r="T86" s="24" t="s">
        <v>249</v>
      </c>
      <c r="U86" s="24" t="s">
        <v>249</v>
      </c>
      <c r="V86" s="24" t="s">
        <v>249</v>
      </c>
      <c r="W86" s="24" t="s">
        <v>249</v>
      </c>
      <c r="X86" s="24" t="s">
        <v>249</v>
      </c>
      <c r="Y86" s="24" t="s">
        <v>249</v>
      </c>
      <c r="Z86" s="24" t="s">
        <v>249</v>
      </c>
      <c r="AA86" s="24" t="s">
        <v>249</v>
      </c>
      <c r="AB86" s="24" t="s">
        <v>249</v>
      </c>
      <c r="AC86" s="24" t="s">
        <v>249</v>
      </c>
      <c r="AD86" s="24" t="s">
        <v>249</v>
      </c>
      <c r="AE86" s="24" t="s">
        <v>249</v>
      </c>
      <c r="AF86" s="24" t="s">
        <v>249</v>
      </c>
      <c r="AG86" s="24" t="s">
        <v>249</v>
      </c>
      <c r="AH86" s="24" t="s">
        <v>249</v>
      </c>
      <c r="AI86" s="24" t="s">
        <v>249</v>
      </c>
      <c r="AJ86" s="24" t="s">
        <v>249</v>
      </c>
      <c r="AK86" s="24" t="s">
        <v>249</v>
      </c>
      <c r="AL86" s="24" t="s">
        <v>249</v>
      </c>
      <c r="AM86" s="24" t="s">
        <v>249</v>
      </c>
      <c r="AN86" s="24" t="s">
        <v>249</v>
      </c>
      <c r="AO86" s="24" t="s">
        <v>249</v>
      </c>
      <c r="AP86" s="24" t="s">
        <v>249</v>
      </c>
      <c r="AQ86" s="24" t="s">
        <v>249</v>
      </c>
      <c r="AR86" s="24" t="s">
        <v>249</v>
      </c>
      <c r="AS86" s="24" t="s">
        <v>249</v>
      </c>
      <c r="AT86" s="24" t="s">
        <v>249</v>
      </c>
      <c r="AU86" s="24" t="s">
        <v>249</v>
      </c>
      <c r="AV86" s="24" t="s">
        <v>249</v>
      </c>
      <c r="AW86" s="24" t="s">
        <v>249</v>
      </c>
      <c r="AX86" s="24" t="s">
        <v>249</v>
      </c>
      <c r="AY86" s="24" t="s">
        <v>249</v>
      </c>
      <c r="AZ86" s="24" t="s">
        <v>249</v>
      </c>
      <c r="BA86" s="24" t="s">
        <v>249</v>
      </c>
      <c r="BB86" s="24" t="s">
        <v>249</v>
      </c>
      <c r="BC86" s="24" t="s">
        <v>249</v>
      </c>
      <c r="BD86" s="24" t="s">
        <v>249</v>
      </c>
      <c r="BE86" s="24" t="s">
        <v>249</v>
      </c>
      <c r="BF86" s="24" t="s">
        <v>249</v>
      </c>
      <c r="BG86" s="24" t="s">
        <v>249</v>
      </c>
      <c r="BH86" s="24" t="s">
        <v>249</v>
      </c>
      <c r="BI86" s="24" t="s">
        <v>249</v>
      </c>
      <c r="BJ86" s="24" t="s">
        <v>249</v>
      </c>
      <c r="BK86" s="24" t="s">
        <v>249</v>
      </c>
      <c r="BL86" s="24" t="s">
        <v>249</v>
      </c>
      <c r="BM86" s="24" t="s">
        <v>249</v>
      </c>
      <c r="BN86" s="24" t="s">
        <v>249</v>
      </c>
      <c r="BO86" s="24" t="s">
        <v>249</v>
      </c>
      <c r="BP86" s="24" t="s">
        <v>249</v>
      </c>
      <c r="BQ86" s="24" t="s">
        <v>249</v>
      </c>
      <c r="BR86" s="24" t="s">
        <v>249</v>
      </c>
      <c r="BS86" s="24" t="s">
        <v>249</v>
      </c>
      <c r="BT86" s="24" t="s">
        <v>249</v>
      </c>
      <c r="BU86" s="24" t="s">
        <v>249</v>
      </c>
      <c r="BV86" s="24" t="s">
        <v>249</v>
      </c>
      <c r="BW86" s="24" t="s">
        <v>249</v>
      </c>
      <c r="BX86" s="24" t="s">
        <v>249</v>
      </c>
      <c r="BY86" s="24" t="s">
        <v>249</v>
      </c>
      <c r="BZ86" s="24" t="s">
        <v>249</v>
      </c>
      <c r="CA86" s="24" t="s">
        <v>249</v>
      </c>
      <c r="CB86" s="24" t="s">
        <v>249</v>
      </c>
      <c r="CC86" s="24" t="s">
        <v>249</v>
      </c>
      <c r="CD86" s="24" t="s">
        <v>249</v>
      </c>
      <c r="CE86" s="244">
        <v>0</v>
      </c>
      <c r="CF86" s="315">
        <v>0</v>
      </c>
    </row>
    <row r="87" spans="1:84" x14ac:dyDescent="0.25">
      <c r="A87" s="21" t="s">
        <v>288</v>
      </c>
      <c r="B87" s="16"/>
      <c r="C87" s="234">
        <f>_xlfn.IFNA(INDEX('[11]For Lookup'!$B$2:$B$23,MATCH(C44,'[11]For Lookup'!$D$2:$D$23,0)),0)</f>
        <v>140181617.81</v>
      </c>
      <c r="D87" s="234">
        <f>_xlfn.IFNA(INDEX('[11]For Lookup'!$B$2:$B$23,MATCH(D44,'[11]For Lookup'!$D$2:$D$23,0)),0)</f>
        <v>0</v>
      </c>
      <c r="E87" s="234">
        <f>_xlfn.IFNA(INDEX('[11]For Lookup'!$B$2:$B$23,MATCH(E44,'[11]For Lookup'!$D$2:$D$23,0)),0)</f>
        <v>297008106.30999994</v>
      </c>
      <c r="F87" s="234">
        <f>_xlfn.IFNA(INDEX('[11]For Lookup'!$B$2:$B$23,MATCH(F44,'[11]For Lookup'!$D$2:$D$23,0)),0)</f>
        <v>0</v>
      </c>
      <c r="G87" s="234">
        <f>_xlfn.IFNA(INDEX('[11]For Lookup'!$B$2:$B$23,MATCH(G44,'[11]For Lookup'!$D$2:$D$23,0)),0)</f>
        <v>0</v>
      </c>
      <c r="H87" s="234">
        <f>_xlfn.IFNA(INDEX('[11]For Lookup'!$B$2:$B$23,MATCH(H44,'[11]For Lookup'!$D$2:$D$23,0)),0)</f>
        <v>0</v>
      </c>
      <c r="I87" s="234">
        <f>_xlfn.IFNA(INDEX('[11]For Lookup'!$B$2:$B$23,MATCH(I44,'[11]For Lookup'!$D$2:$D$23,0)),0)</f>
        <v>0</v>
      </c>
      <c r="J87" s="234">
        <f>_xlfn.IFNA(INDEX('[11]For Lookup'!$B$2:$B$23,MATCH(J44,'[11]For Lookup'!$D$2:$D$23,0)),0)</f>
        <v>0</v>
      </c>
      <c r="K87" s="234">
        <f>_xlfn.IFNA(INDEX('[11]For Lookup'!$B$2:$B$23,MATCH(K44,'[11]For Lookup'!$D$2:$D$23,0)),0)</f>
        <v>0</v>
      </c>
      <c r="L87" s="234">
        <f>_xlfn.IFNA(INDEX('[11]For Lookup'!$B$2:$B$23,MATCH(L44,'[11]For Lookup'!$D$2:$D$23,0)),0)</f>
        <v>0</v>
      </c>
      <c r="M87" s="234">
        <f>_xlfn.IFNA(INDEX('[11]For Lookup'!$B$2:$B$23,MATCH(M44,'[11]For Lookup'!$D$2:$D$23,0)),0)</f>
        <v>0</v>
      </c>
      <c r="N87" s="234">
        <f>_xlfn.IFNA(INDEX('[11]For Lookup'!$B$2:$B$23,MATCH(N44,'[11]For Lookup'!$D$2:$D$23,0)),0)</f>
        <v>0</v>
      </c>
      <c r="O87" s="234">
        <f>_xlfn.IFNA(INDEX('[11]For Lookup'!$B$2:$B$23,MATCH(O44,'[11]For Lookup'!$D$2:$D$23,0)),0)</f>
        <v>46716761.07</v>
      </c>
      <c r="P87" s="234">
        <f>_xlfn.IFNA(INDEX('[11]For Lookup'!$B$2:$B$23,MATCH(P44,'[11]For Lookup'!$D$2:$D$23,0)),0)</f>
        <v>174381902.32000002</v>
      </c>
      <c r="Q87" s="234">
        <f>_xlfn.IFNA(INDEX('[11]For Lookup'!$B$2:$B$23,MATCH(Q44,'[11]For Lookup'!$D$2:$D$23,0)),0)</f>
        <v>6314338.6200000001</v>
      </c>
      <c r="R87" s="234">
        <f>_xlfn.IFNA(INDEX('[11]For Lookup'!$B$2:$B$23,MATCH(R44,'[11]For Lookup'!$D$2:$D$23,0)),0)</f>
        <v>23121849.809999999</v>
      </c>
      <c r="S87" s="234">
        <f>_xlfn.IFNA(INDEX('[11]For Lookup'!$B$2:$B$23,MATCH(S44,'[11]For Lookup'!$D$2:$D$23,0)),0)</f>
        <v>0</v>
      </c>
      <c r="T87" s="234">
        <f>_xlfn.IFNA(INDEX('[11]For Lookup'!$B$2:$B$23,MATCH(T44,'[11]For Lookup'!$D$2:$D$23,0)),0)</f>
        <v>3997222.62</v>
      </c>
      <c r="U87" s="234">
        <f>_xlfn.IFNA(INDEX('[11]For Lookup'!$B$2:$B$23,MATCH(U44,'[11]For Lookup'!$D$2:$D$23,0)),0)</f>
        <v>59088890.109999999</v>
      </c>
      <c r="V87" s="234">
        <f>_xlfn.IFNA(INDEX('[11]For Lookup'!$B$2:$B$23,MATCH(V44,'[11]For Lookup'!$D$2:$D$23,0)),0)</f>
        <v>9720247.7100000009</v>
      </c>
      <c r="W87" s="234">
        <f>_xlfn.IFNA(INDEX('[11]For Lookup'!$B$2:$B$23,MATCH(W44,'[11]For Lookup'!$D$2:$D$23,0)),0)</f>
        <v>4701492.83</v>
      </c>
      <c r="X87" s="234">
        <f>_xlfn.IFNA(INDEX('[11]For Lookup'!$B$2:$B$23,MATCH(X44,'[11]For Lookup'!$D$2:$D$23,0)),0)</f>
        <v>43957662.159999996</v>
      </c>
      <c r="Y87" s="234">
        <f>_xlfn.IFNA(INDEX('[11]For Lookup'!$B$2:$B$23,MATCH(Y44,'[11]For Lookup'!$D$2:$D$23,0)),0)</f>
        <v>88258783.199999973</v>
      </c>
      <c r="Z87" s="234">
        <f>_xlfn.IFNA(INDEX('[11]For Lookup'!$B$2:$B$23,MATCH(Z44,'[11]For Lookup'!$D$2:$D$23,0)),0)</f>
        <v>2485840.6800000002</v>
      </c>
      <c r="AA87" s="234">
        <f>_xlfn.IFNA(INDEX('[11]For Lookup'!$B$2:$B$23,MATCH(AA44,'[11]For Lookup'!$D$2:$D$23,0)),0)</f>
        <v>540515.66</v>
      </c>
      <c r="AB87" s="234">
        <f>_xlfn.IFNA(INDEX('[11]For Lookup'!$B$2:$B$23,MATCH(AB44,'[11]For Lookup'!$D$2:$D$23,0)),0)</f>
        <v>36274994.600000001</v>
      </c>
      <c r="AC87" s="234">
        <f>_xlfn.IFNA(INDEX('[11]For Lookup'!$B$2:$B$23,MATCH(AC44,'[11]For Lookup'!$D$2:$D$23,0)),0)</f>
        <v>58450927.659999996</v>
      </c>
      <c r="AD87" s="234">
        <f>_xlfn.IFNA(INDEX('[11]For Lookup'!$B$2:$B$23,MATCH(AD44,'[11]For Lookup'!$D$2:$D$23,0)),0)</f>
        <v>8885212.3800000008</v>
      </c>
      <c r="AE87" s="234">
        <f>_xlfn.IFNA(INDEX('[11]For Lookup'!$B$2:$B$23,MATCH(AE44,'[11]For Lookup'!$D$2:$D$23,0)),0)</f>
        <v>12383065.800000001</v>
      </c>
      <c r="AF87" s="234">
        <f>_xlfn.IFNA(INDEX('[11]For Lookup'!$B$2:$B$23,MATCH(AF44,'[11]For Lookup'!$D$2:$D$23,0)),0)</f>
        <v>0</v>
      </c>
      <c r="AG87" s="234">
        <f>_xlfn.IFNA(INDEX('[11]For Lookup'!$B$2:$B$23,MATCH(AG44,'[11]For Lookup'!$D$2:$D$23,0)),0)</f>
        <v>109981382.95999999</v>
      </c>
      <c r="AH87" s="234">
        <f>_xlfn.IFNA(INDEX('[11]For Lookup'!$B$2:$B$23,MATCH(AH44,'[11]For Lookup'!$D$2:$D$23,0)),0)</f>
        <v>0</v>
      </c>
      <c r="AI87" s="234">
        <f>_xlfn.IFNA(INDEX('[11]For Lookup'!$B$2:$B$23,MATCH(AI44,'[11]For Lookup'!$D$2:$D$23,0)),0)</f>
        <v>0</v>
      </c>
      <c r="AJ87" s="234">
        <f>_xlfn.IFNA(INDEX('[11]For Lookup'!$B$2:$B$23,MATCH(AJ44,'[11]For Lookup'!$D$2:$D$23,0)),0)</f>
        <v>154540.19</v>
      </c>
      <c r="AK87" s="234">
        <f>_xlfn.IFNA(INDEX('[11]For Lookup'!$B$2:$B$23,MATCH(AK44,'[11]For Lookup'!$D$2:$D$23,0)),0)</f>
        <v>0</v>
      </c>
      <c r="AL87" s="234">
        <f>_xlfn.IFNA(INDEX('[11]For Lookup'!$B$2:$B$23,MATCH(AL44,'[11]For Lookup'!$D$2:$D$23,0)),0)</f>
        <v>2319952.2400000002</v>
      </c>
      <c r="AM87" s="234">
        <f>_xlfn.IFNA(INDEX('[11]For Lookup'!$B$2:$B$23,MATCH(AM44,'[11]For Lookup'!$D$2:$D$23,0)),0)</f>
        <v>0</v>
      </c>
      <c r="AN87" s="234">
        <f>_xlfn.IFNA(INDEX('[11]For Lookup'!$B$2:$B$23,MATCH(AN44,'[11]For Lookup'!$D$2:$D$23,0)),0)</f>
        <v>0</v>
      </c>
      <c r="AO87" s="234">
        <f>_xlfn.IFNA(INDEX('[11]For Lookup'!$B$2:$B$23,MATCH(AO44,'[11]For Lookup'!$D$2:$D$23,0)),0)</f>
        <v>0</v>
      </c>
      <c r="AP87" s="234">
        <f>_xlfn.IFNA(INDEX('[11]For Lookup'!$B$2:$B$23,MATCH(AP44,'[11]For Lookup'!$D$2:$D$23,0)),0)</f>
        <v>0</v>
      </c>
      <c r="AQ87" s="234">
        <f>_xlfn.IFNA(INDEX('[11]For Lookup'!$B$2:$B$23,MATCH(AQ44,'[11]For Lookup'!$D$2:$D$23,0)),0)</f>
        <v>0</v>
      </c>
      <c r="AR87" s="234">
        <f>_xlfn.IFNA(INDEX('[11]For Lookup'!$B$2:$B$23,MATCH(AR44,'[11]For Lookup'!$D$2:$D$23,0)),0)</f>
        <v>0</v>
      </c>
      <c r="AS87" s="234">
        <f>_xlfn.IFNA(INDEX('[11]For Lookup'!$B$2:$B$23,MATCH(AS44,'[11]For Lookup'!$D$2:$D$23,0)),0)</f>
        <v>0</v>
      </c>
      <c r="AT87" s="234">
        <f>_xlfn.IFNA(INDEX('[11]For Lookup'!$B$2:$B$23,MATCH(AT44,'[11]For Lookup'!$D$2:$D$23,0)),0)</f>
        <v>0</v>
      </c>
      <c r="AU87" s="234">
        <f>_xlfn.IFNA(INDEX('[11]For Lookup'!$B$2:$B$23,MATCH(AU44,'[11]For Lookup'!$D$2:$D$23,0)),0)</f>
        <v>0</v>
      </c>
      <c r="AV87" s="234">
        <f>_xlfn.IFNA(INDEX('[11]For Lookup'!$B$2:$B$23,MATCH(AV44,'[11]For Lookup'!$D$2:$D$23,0)),0)</f>
        <v>3843338.95</v>
      </c>
      <c r="AW87" s="24" t="s">
        <v>249</v>
      </c>
      <c r="AX87" s="24" t="s">
        <v>249</v>
      </c>
      <c r="AY87" s="24" t="s">
        <v>249</v>
      </c>
      <c r="AZ87" s="24" t="s">
        <v>249</v>
      </c>
      <c r="BA87" s="24" t="s">
        <v>249</v>
      </c>
      <c r="BB87" s="24" t="s">
        <v>249</v>
      </c>
      <c r="BC87" s="24" t="s">
        <v>249</v>
      </c>
      <c r="BD87" s="24" t="s">
        <v>249</v>
      </c>
      <c r="BE87" s="24" t="s">
        <v>249</v>
      </c>
      <c r="BF87" s="24" t="s">
        <v>249</v>
      </c>
      <c r="BG87" s="24" t="s">
        <v>249</v>
      </c>
      <c r="BH87" s="24" t="s">
        <v>249</v>
      </c>
      <c r="BI87" s="24" t="s">
        <v>249</v>
      </c>
      <c r="BJ87" s="24" t="s">
        <v>249</v>
      </c>
      <c r="BK87" s="24" t="s">
        <v>249</v>
      </c>
      <c r="BL87" s="24" t="s">
        <v>249</v>
      </c>
      <c r="BM87" s="24" t="s">
        <v>249</v>
      </c>
      <c r="BN87" s="24" t="s">
        <v>249</v>
      </c>
      <c r="BO87" s="24" t="s">
        <v>249</v>
      </c>
      <c r="BP87" s="24" t="s">
        <v>249</v>
      </c>
      <c r="BQ87" s="24" t="s">
        <v>249</v>
      </c>
      <c r="BR87" s="24" t="s">
        <v>249</v>
      </c>
      <c r="BS87" s="24" t="s">
        <v>249</v>
      </c>
      <c r="BT87" s="24" t="s">
        <v>249</v>
      </c>
      <c r="BU87" s="24" t="s">
        <v>249</v>
      </c>
      <c r="BV87" s="24" t="s">
        <v>249</v>
      </c>
      <c r="BW87" s="24" t="s">
        <v>249</v>
      </c>
      <c r="BX87" s="24" t="s">
        <v>249</v>
      </c>
      <c r="BY87" s="24" t="s">
        <v>249</v>
      </c>
      <c r="BZ87" s="24" t="s">
        <v>249</v>
      </c>
      <c r="CA87" s="24" t="s">
        <v>249</v>
      </c>
      <c r="CB87" s="24" t="s">
        <v>249</v>
      </c>
      <c r="CC87" s="24" t="s">
        <v>249</v>
      </c>
      <c r="CD87" s="24" t="s">
        <v>249</v>
      </c>
      <c r="CE87" s="25">
        <f t="shared" ref="CE87:CE94" si="20">SUM(C87:CD87)</f>
        <v>1132768645.6899998</v>
      </c>
      <c r="CF87" s="315">
        <v>0</v>
      </c>
    </row>
    <row r="88" spans="1:84" x14ac:dyDescent="0.25">
      <c r="A88" s="21" t="s">
        <v>289</v>
      </c>
      <c r="B88" s="16"/>
      <c r="C88" s="234">
        <f>_xlfn.IFNA(INDEX('[12]For Lookup'!$B$2:$B$25,MATCH(C44,'[12]For Lookup'!$D$2:$D$25,0)),0)</f>
        <v>2089136.6400000001</v>
      </c>
      <c r="D88" s="234">
        <f>_xlfn.IFNA(INDEX('[12]For Lookup'!$B$2:$B$25,MATCH(D44,'[12]For Lookup'!$D$2:$D$25,0)),0)</f>
        <v>0</v>
      </c>
      <c r="E88" s="234">
        <f>_xlfn.IFNA(INDEX('[12]For Lookup'!$B$2:$B$25,MATCH(E44,'[12]For Lookup'!$D$2:$D$25,0)),0)</f>
        <v>20738728.599999998</v>
      </c>
      <c r="F88" s="234">
        <f>_xlfn.IFNA(INDEX('[12]For Lookup'!$B$2:$B$25,MATCH(F44,'[12]For Lookup'!$D$2:$D$25,0)),0)</f>
        <v>0</v>
      </c>
      <c r="G88" s="234">
        <f>_xlfn.IFNA(INDEX('[12]For Lookup'!$B$2:$B$25,MATCH(G44,'[12]For Lookup'!$D$2:$D$25,0)),0)</f>
        <v>0</v>
      </c>
      <c r="H88" s="234">
        <f>_xlfn.IFNA(INDEX('[12]For Lookup'!$B$2:$B$25,MATCH(H44,'[12]For Lookup'!$D$2:$D$25,0)),0)</f>
        <v>0</v>
      </c>
      <c r="I88" s="234">
        <f>_xlfn.IFNA(INDEX('[12]For Lookup'!$B$2:$B$25,MATCH(I44,'[12]For Lookup'!$D$2:$D$25,0)),0)</f>
        <v>0</v>
      </c>
      <c r="J88" s="234">
        <f>_xlfn.IFNA(INDEX('[12]For Lookup'!$B$2:$B$25,MATCH(J44,'[12]For Lookup'!$D$2:$D$25,0)),0)</f>
        <v>0</v>
      </c>
      <c r="K88" s="234">
        <f>_xlfn.IFNA(INDEX('[12]For Lookup'!$B$2:$B$25,MATCH(K44,'[12]For Lookup'!$D$2:$D$25,0)),0)</f>
        <v>0</v>
      </c>
      <c r="L88" s="234">
        <f>_xlfn.IFNA(INDEX('[12]For Lookup'!$B$2:$B$25,MATCH(L44,'[12]For Lookup'!$D$2:$D$25,0)),0)</f>
        <v>0</v>
      </c>
      <c r="M88" s="234">
        <f>_xlfn.IFNA(INDEX('[12]For Lookup'!$B$2:$B$25,MATCH(M44,'[12]For Lookup'!$D$2:$D$25,0)),0)</f>
        <v>0</v>
      </c>
      <c r="N88" s="234">
        <f>_xlfn.IFNA(INDEX('[12]For Lookup'!$B$2:$B$25,MATCH(N44,'[12]For Lookup'!$D$2:$D$25,0)),0)</f>
        <v>0</v>
      </c>
      <c r="O88" s="234">
        <f>_xlfn.IFNA(INDEX('[12]For Lookup'!$B$2:$B$25,MATCH(O44,'[12]For Lookup'!$D$2:$D$25,0)),0)</f>
        <v>13699670.43</v>
      </c>
      <c r="P88" s="234">
        <f>_xlfn.IFNA(INDEX('[12]For Lookup'!$B$2:$B$25,MATCH(P44,'[12]For Lookup'!$D$2:$D$25,0)),0)</f>
        <v>300089860.86000007</v>
      </c>
      <c r="Q88" s="234">
        <f>_xlfn.IFNA(INDEX('[12]For Lookup'!$B$2:$B$25,MATCH(Q44,'[12]For Lookup'!$D$2:$D$25,0)),0)</f>
        <v>29597545.199999999</v>
      </c>
      <c r="R88" s="234">
        <f>_xlfn.IFNA(INDEX('[12]For Lookup'!$B$2:$B$25,MATCH(R44,'[12]For Lookup'!$D$2:$D$25,0)),0)</f>
        <v>51835063.850000001</v>
      </c>
      <c r="S88" s="234">
        <f>_xlfn.IFNA(INDEX('[12]For Lookup'!$B$2:$B$25,MATCH(S44,'[12]For Lookup'!$D$2:$D$25,0)),0)</f>
        <v>0</v>
      </c>
      <c r="T88" s="234">
        <f>_xlfn.IFNA(INDEX('[12]For Lookup'!$B$2:$B$25,MATCH(T44,'[12]For Lookup'!$D$2:$D$25,0)),0)</f>
        <v>45930639.049999997</v>
      </c>
      <c r="U88" s="234">
        <f>_xlfn.IFNA(INDEX('[12]For Lookup'!$B$2:$B$25,MATCH(U44,'[12]For Lookup'!$D$2:$D$25,0)),0)</f>
        <v>53680097.450000003</v>
      </c>
      <c r="V88" s="234">
        <f>_xlfn.IFNA(INDEX('[12]For Lookup'!$B$2:$B$25,MATCH(V44,'[12]For Lookup'!$D$2:$D$25,0)),0)</f>
        <v>22703280.370000001</v>
      </c>
      <c r="W88" s="234">
        <f>_xlfn.IFNA(INDEX('[12]For Lookup'!$B$2:$B$25,MATCH(W44,'[12]For Lookup'!$D$2:$D$25,0)),0)</f>
        <v>28602825.52</v>
      </c>
      <c r="X88" s="234">
        <f>_xlfn.IFNA(INDEX('[12]For Lookup'!$B$2:$B$25,MATCH(X44,'[12]For Lookup'!$D$2:$D$25,0)),0)</f>
        <v>102629061.48</v>
      </c>
      <c r="Y88" s="234">
        <f>_xlfn.IFNA(INDEX('[12]For Lookup'!$B$2:$B$25,MATCH(Y44,'[12]For Lookup'!$D$2:$D$25,0)),0)</f>
        <v>177783324.02000001</v>
      </c>
      <c r="Z88" s="234">
        <f>_xlfn.IFNA(INDEX('[12]For Lookup'!$B$2:$B$25,MATCH(Z44,'[12]For Lookup'!$D$2:$D$25,0)),0)</f>
        <v>61856094.079999998</v>
      </c>
      <c r="AA88" s="234">
        <f>_xlfn.IFNA(INDEX('[12]For Lookup'!$B$2:$B$25,MATCH(AA44,'[12]For Lookup'!$D$2:$D$25,0)),0)</f>
        <v>24300407.75</v>
      </c>
      <c r="AB88" s="234">
        <f>_xlfn.IFNA(INDEX('[12]For Lookup'!$B$2:$B$25,MATCH(AB44,'[12]For Lookup'!$D$2:$D$25,0)),0)</f>
        <v>193604048.47999999</v>
      </c>
      <c r="AC88" s="234">
        <f>_xlfn.IFNA(INDEX('[12]For Lookup'!$B$2:$B$25,MATCH(AC44,'[12]For Lookup'!$D$2:$D$25,0)),0)</f>
        <v>8542039.7799999993</v>
      </c>
      <c r="AD88" s="234">
        <f>_xlfn.IFNA(INDEX('[12]For Lookup'!$B$2:$B$25,MATCH(AD44,'[12]For Lookup'!$D$2:$D$25,0)),0)</f>
        <v>593743.79</v>
      </c>
      <c r="AE88" s="234">
        <f>_xlfn.IFNA(INDEX('[12]For Lookup'!$B$2:$B$25,MATCH(AE44,'[12]For Lookup'!$D$2:$D$25,0)),0)</f>
        <v>42255991.880000003</v>
      </c>
      <c r="AF88" s="234">
        <f>_xlfn.IFNA(INDEX('[12]For Lookup'!$B$2:$B$25,MATCH(AF44,'[12]For Lookup'!$D$2:$D$25,0)),0)</f>
        <v>0</v>
      </c>
      <c r="AG88" s="234">
        <f>_xlfn.IFNA(INDEX('[12]For Lookup'!$B$2:$B$25,MATCH(AG44,'[12]For Lookup'!$D$2:$D$25,0)),0)</f>
        <v>283636248.39000005</v>
      </c>
      <c r="AH88" s="234">
        <f>_xlfn.IFNA(INDEX('[12]For Lookup'!$B$2:$B$25,MATCH(AH44,'[12]For Lookup'!$D$2:$D$25,0)),0)</f>
        <v>0</v>
      </c>
      <c r="AI88" s="234">
        <f>_xlfn.IFNA(INDEX('[12]For Lookup'!$B$2:$B$25,MATCH(AI44,'[12]For Lookup'!$D$2:$D$25,0)),0)</f>
        <v>0</v>
      </c>
      <c r="AJ88" s="234">
        <f>_xlfn.IFNA(INDEX('[12]For Lookup'!$B$2:$B$25,MATCH(AJ44,'[12]For Lookup'!$D$2:$D$25,0)),0)</f>
        <v>165261227.41</v>
      </c>
      <c r="AK88" s="234">
        <f>_xlfn.IFNA(INDEX('[12]For Lookup'!$B$2:$B$25,MATCH(AK44,'[12]For Lookup'!$D$2:$D$25,0)),0)</f>
        <v>0</v>
      </c>
      <c r="AL88" s="234">
        <f>_xlfn.IFNA(INDEX('[12]For Lookup'!$B$2:$B$25,MATCH(AL44,'[12]For Lookup'!$D$2:$D$25,0)),0)</f>
        <v>1670734.7</v>
      </c>
      <c r="AM88" s="234">
        <f>_xlfn.IFNA(INDEX('[12]For Lookup'!$B$2:$B$25,MATCH(AM44,'[12]For Lookup'!$D$2:$D$25,0)),0)</f>
        <v>0</v>
      </c>
      <c r="AN88" s="234">
        <f>_xlfn.IFNA(INDEX('[12]For Lookup'!$B$2:$B$25,MATCH(AN44,'[12]For Lookup'!$D$2:$D$25,0)),0)</f>
        <v>0</v>
      </c>
      <c r="AO88" s="234">
        <f>_xlfn.IFNA(INDEX('[12]For Lookup'!$B$2:$B$25,MATCH(AO44,'[12]For Lookup'!$D$2:$D$25,0)),0)</f>
        <v>0</v>
      </c>
      <c r="AP88" s="234">
        <f>_xlfn.IFNA(INDEX('[12]For Lookup'!$B$2:$B$25,MATCH(AP44,'[12]For Lookup'!$D$2:$D$25,0)),0)</f>
        <v>160657893.67999998</v>
      </c>
      <c r="AQ88" s="234">
        <f>_xlfn.IFNA(INDEX('[12]For Lookup'!$B$2:$B$25,MATCH(AQ44,'[12]For Lookup'!$D$2:$D$25,0)),0)</f>
        <v>0</v>
      </c>
      <c r="AR88" s="234">
        <f>_xlfn.IFNA(INDEX('[12]For Lookup'!$B$2:$B$25,MATCH(AR44,'[12]For Lookup'!$D$2:$D$25,0)),0)</f>
        <v>0</v>
      </c>
      <c r="AS88" s="234">
        <f>_xlfn.IFNA(INDEX('[12]For Lookup'!$B$2:$B$25,MATCH(AS44,'[12]For Lookup'!$D$2:$D$25,0)),0)</f>
        <v>0</v>
      </c>
      <c r="AT88" s="234">
        <f>_xlfn.IFNA(INDEX('[12]For Lookup'!$B$2:$B$25,MATCH(AT44,'[12]For Lookup'!$D$2:$D$25,0)),0)</f>
        <v>0</v>
      </c>
      <c r="AU88" s="234">
        <f>_xlfn.IFNA(INDEX('[12]For Lookup'!$B$2:$B$25,MATCH(AU44,'[12]For Lookup'!$D$2:$D$25,0)),0)</f>
        <v>0</v>
      </c>
      <c r="AV88" s="234">
        <f>_xlfn.IFNA(INDEX('[12]For Lookup'!$B$2:$B$25,MATCH(AV44,'[12]For Lookup'!$D$2:$D$25,0)),0)</f>
        <v>42080434.859999999</v>
      </c>
      <c r="AW88" s="24" t="s">
        <v>249</v>
      </c>
      <c r="AX88" s="24" t="s">
        <v>249</v>
      </c>
      <c r="AY88" s="24" t="s">
        <v>249</v>
      </c>
      <c r="AZ88" s="24" t="s">
        <v>249</v>
      </c>
      <c r="BA88" s="24" t="s">
        <v>249</v>
      </c>
      <c r="BB88" s="24" t="s">
        <v>249</v>
      </c>
      <c r="BC88" s="24" t="s">
        <v>249</v>
      </c>
      <c r="BD88" s="24" t="s">
        <v>249</v>
      </c>
      <c r="BE88" s="24" t="s">
        <v>249</v>
      </c>
      <c r="BF88" s="24" t="s">
        <v>249</v>
      </c>
      <c r="BG88" s="24" t="s">
        <v>249</v>
      </c>
      <c r="BH88" s="24" t="s">
        <v>249</v>
      </c>
      <c r="BI88" s="24" t="s">
        <v>249</v>
      </c>
      <c r="BJ88" s="24" t="s">
        <v>249</v>
      </c>
      <c r="BK88" s="24" t="s">
        <v>249</v>
      </c>
      <c r="BL88" s="24" t="s">
        <v>249</v>
      </c>
      <c r="BM88" s="24" t="s">
        <v>249</v>
      </c>
      <c r="BN88" s="24" t="s">
        <v>249</v>
      </c>
      <c r="BO88" s="24" t="s">
        <v>249</v>
      </c>
      <c r="BP88" s="24" t="s">
        <v>249</v>
      </c>
      <c r="BQ88" s="24" t="s">
        <v>249</v>
      </c>
      <c r="BR88" s="24" t="s">
        <v>249</v>
      </c>
      <c r="BS88" s="24" t="s">
        <v>249</v>
      </c>
      <c r="BT88" s="24" t="s">
        <v>249</v>
      </c>
      <c r="BU88" s="24" t="s">
        <v>249</v>
      </c>
      <c r="BV88" s="24" t="s">
        <v>249</v>
      </c>
      <c r="BW88" s="24" t="s">
        <v>249</v>
      </c>
      <c r="BX88" s="24" t="s">
        <v>249</v>
      </c>
      <c r="BY88" s="24" t="s">
        <v>249</v>
      </c>
      <c r="BZ88" s="24" t="s">
        <v>249</v>
      </c>
      <c r="CA88" s="24" t="s">
        <v>249</v>
      </c>
      <c r="CB88" s="24" t="s">
        <v>249</v>
      </c>
      <c r="CC88" s="24" t="s">
        <v>249</v>
      </c>
      <c r="CD88" s="24" t="s">
        <v>249</v>
      </c>
      <c r="CE88" s="25">
        <f t="shared" si="20"/>
        <v>1833838098.2700002</v>
      </c>
      <c r="CF88" s="315">
        <v>0</v>
      </c>
    </row>
    <row r="89" spans="1:84" x14ac:dyDescent="0.25">
      <c r="A89" s="21" t="s">
        <v>290</v>
      </c>
      <c r="B89" s="16"/>
      <c r="C89" s="25">
        <f t="shared" ref="C89:AV89" si="21">C87+C88</f>
        <v>142270754.44999999</v>
      </c>
      <c r="D89" s="25">
        <f t="shared" si="21"/>
        <v>0</v>
      </c>
      <c r="E89" s="25">
        <f t="shared" si="21"/>
        <v>317746834.90999997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60416431.5</v>
      </c>
      <c r="P89" s="25">
        <f t="shared" si="21"/>
        <v>474471763.18000007</v>
      </c>
      <c r="Q89" s="25">
        <f t="shared" si="21"/>
        <v>35911883.82</v>
      </c>
      <c r="R89" s="25">
        <f t="shared" si="21"/>
        <v>74956913.659999996</v>
      </c>
      <c r="S89" s="25">
        <f t="shared" si="21"/>
        <v>0</v>
      </c>
      <c r="T89" s="25">
        <f t="shared" si="21"/>
        <v>49927861.669999994</v>
      </c>
      <c r="U89" s="25">
        <f t="shared" si="21"/>
        <v>112768987.56</v>
      </c>
      <c r="V89" s="25">
        <f t="shared" si="21"/>
        <v>32423528.080000002</v>
      </c>
      <c r="W89" s="25">
        <f t="shared" si="21"/>
        <v>33304318.350000001</v>
      </c>
      <c r="X89" s="25">
        <f t="shared" si="21"/>
        <v>146586723.63999999</v>
      </c>
      <c r="Y89" s="25">
        <f t="shared" si="21"/>
        <v>266042107.21999997</v>
      </c>
      <c r="Z89" s="25">
        <f t="shared" si="21"/>
        <v>64341934.759999998</v>
      </c>
      <c r="AA89" s="25">
        <f t="shared" si="21"/>
        <v>24840923.41</v>
      </c>
      <c r="AB89" s="25">
        <f t="shared" si="21"/>
        <v>229879043.07999998</v>
      </c>
      <c r="AC89" s="25">
        <f t="shared" si="21"/>
        <v>66992967.439999998</v>
      </c>
      <c r="AD89" s="25">
        <f t="shared" si="21"/>
        <v>9478956.1700000018</v>
      </c>
      <c r="AE89" s="25">
        <f t="shared" si="21"/>
        <v>54639057.680000007</v>
      </c>
      <c r="AF89" s="25">
        <f t="shared" si="21"/>
        <v>0</v>
      </c>
      <c r="AG89" s="25">
        <f t="shared" si="21"/>
        <v>393617631.35000002</v>
      </c>
      <c r="AH89" s="25">
        <f t="shared" si="21"/>
        <v>0</v>
      </c>
      <c r="AI89" s="25">
        <f t="shared" si="21"/>
        <v>0</v>
      </c>
      <c r="AJ89" s="25">
        <f t="shared" si="21"/>
        <v>165415767.59999999</v>
      </c>
      <c r="AK89" s="25">
        <f t="shared" si="21"/>
        <v>0</v>
      </c>
      <c r="AL89" s="25">
        <f t="shared" si="21"/>
        <v>3990686.9400000004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160657893.67999998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45923773.810000002</v>
      </c>
      <c r="AW89" s="24" t="s">
        <v>249</v>
      </c>
      <c r="AX89" s="24" t="s">
        <v>249</v>
      </c>
      <c r="AY89" s="24" t="s">
        <v>249</v>
      </c>
      <c r="AZ89" s="24" t="s">
        <v>249</v>
      </c>
      <c r="BA89" s="24" t="s">
        <v>249</v>
      </c>
      <c r="BB89" s="24" t="s">
        <v>249</v>
      </c>
      <c r="BC89" s="24" t="s">
        <v>249</v>
      </c>
      <c r="BD89" s="24" t="s">
        <v>249</v>
      </c>
      <c r="BE89" s="24" t="s">
        <v>249</v>
      </c>
      <c r="BF89" s="24" t="s">
        <v>249</v>
      </c>
      <c r="BG89" s="24" t="s">
        <v>249</v>
      </c>
      <c r="BH89" s="24" t="s">
        <v>249</v>
      </c>
      <c r="BI89" s="24" t="s">
        <v>249</v>
      </c>
      <c r="BJ89" s="24" t="s">
        <v>249</v>
      </c>
      <c r="BK89" s="24" t="s">
        <v>249</v>
      </c>
      <c r="BL89" s="24" t="s">
        <v>249</v>
      </c>
      <c r="BM89" s="24" t="s">
        <v>249</v>
      </c>
      <c r="BN89" s="24" t="s">
        <v>249</v>
      </c>
      <c r="BO89" s="24" t="s">
        <v>249</v>
      </c>
      <c r="BP89" s="24" t="s">
        <v>249</v>
      </c>
      <c r="BQ89" s="24" t="s">
        <v>249</v>
      </c>
      <c r="BR89" s="24" t="s">
        <v>249</v>
      </c>
      <c r="BS89" s="24" t="s">
        <v>249</v>
      </c>
      <c r="BT89" s="24" t="s">
        <v>249</v>
      </c>
      <c r="BU89" s="24" t="s">
        <v>249</v>
      </c>
      <c r="BV89" s="24" t="s">
        <v>249</v>
      </c>
      <c r="BW89" s="24" t="s">
        <v>249</v>
      </c>
      <c r="BX89" s="24" t="s">
        <v>249</v>
      </c>
      <c r="BY89" s="24" t="s">
        <v>249</v>
      </c>
      <c r="BZ89" s="24" t="s">
        <v>249</v>
      </c>
      <c r="CA89" s="24" t="s">
        <v>249</v>
      </c>
      <c r="CB89" s="24" t="s">
        <v>249</v>
      </c>
      <c r="CC89" s="24" t="s">
        <v>249</v>
      </c>
      <c r="CD89" s="24" t="s">
        <v>249</v>
      </c>
      <c r="CE89" s="25">
        <f t="shared" si="20"/>
        <v>2966606743.9599996</v>
      </c>
      <c r="CF89" s="315">
        <v>0</v>
      </c>
    </row>
    <row r="90" spans="1:84" x14ac:dyDescent="0.25">
      <c r="A90" s="31" t="s">
        <v>291</v>
      </c>
      <c r="B90" s="25"/>
      <c r="C90" s="234">
        <f>_xlfn.IFNA(INDEX('[13]For Lookup'!$B$2:$B$49,MATCH(C44,'[13]For Lookup'!$D$2:$D$49,0)),0)</f>
        <v>22343.98</v>
      </c>
      <c r="D90" s="234">
        <f>_xlfn.IFNA(INDEX('[13]For Lookup'!$B$2:$B$49,MATCH(D44,'[13]For Lookup'!$D$2:$D$49,0)),0)</f>
        <v>0</v>
      </c>
      <c r="E90" s="234">
        <f>_xlfn.IFNA(INDEX('[13]For Lookup'!$B$2:$B$49,MATCH(E44,'[13]For Lookup'!$D$2:$D$49,0)),0)</f>
        <v>164861.25</v>
      </c>
      <c r="F90" s="234">
        <f>_xlfn.IFNA(INDEX('[13]For Lookup'!$B$2:$B$49,MATCH(F44,'[13]For Lookup'!$D$2:$D$49,0)),0)</f>
        <v>0</v>
      </c>
      <c r="G90" s="234">
        <f>_xlfn.IFNA(INDEX('[13]For Lookup'!$B$2:$B$49,MATCH(G44,'[13]For Lookup'!$D$2:$D$49,0)),0)</f>
        <v>0</v>
      </c>
      <c r="H90" s="234">
        <f>_xlfn.IFNA(INDEX('[13]For Lookup'!$B$2:$B$49,MATCH(H44,'[13]For Lookup'!$D$2:$D$49,0)),0)</f>
        <v>0</v>
      </c>
      <c r="I90" s="234">
        <f>_xlfn.IFNA(INDEX('[13]For Lookup'!$B$2:$B$49,MATCH(I44,'[13]For Lookup'!$D$2:$D$49,0)),0)</f>
        <v>0</v>
      </c>
      <c r="J90" s="234">
        <f>_xlfn.IFNA(INDEX('[13]For Lookup'!$B$2:$B$49,MATCH(J44,'[13]For Lookup'!$D$2:$D$49,0)),0)</f>
        <v>0</v>
      </c>
      <c r="K90" s="234">
        <f>_xlfn.IFNA(INDEX('[13]For Lookup'!$B$2:$B$49,MATCH(K44,'[13]For Lookup'!$D$2:$D$49,0)),0)</f>
        <v>0</v>
      </c>
      <c r="L90" s="234">
        <f>_xlfn.IFNA(INDEX('[13]For Lookup'!$B$2:$B$49,MATCH(L44,'[13]For Lookup'!$D$2:$D$49,0)),0)</f>
        <v>0</v>
      </c>
      <c r="M90" s="234">
        <f>_xlfn.IFNA(INDEX('[13]For Lookup'!$B$2:$B$49,MATCH(M44,'[13]For Lookup'!$D$2:$D$49,0)),0)</f>
        <v>0</v>
      </c>
      <c r="N90" s="234">
        <f>_xlfn.IFNA(INDEX('[13]For Lookup'!$B$2:$B$49,MATCH(N44,'[13]For Lookup'!$D$2:$D$49,0)),0)</f>
        <v>0</v>
      </c>
      <c r="O90" s="234">
        <f>_xlfn.IFNA(INDEX('[13]For Lookup'!$B$2:$B$49,MATCH(O44,'[13]For Lookup'!$D$2:$D$49,0)),0)</f>
        <v>1094.7299999999998</v>
      </c>
      <c r="P90" s="234">
        <f>_xlfn.IFNA(INDEX('[13]For Lookup'!$B$2:$B$49,MATCH(P44,'[13]For Lookup'!$D$2:$D$49,0)),0)</f>
        <v>61707.820000000007</v>
      </c>
      <c r="Q90" s="234">
        <f>_xlfn.IFNA(INDEX('[13]For Lookup'!$B$2:$B$49,MATCH(Q44,'[13]For Lookup'!$D$2:$D$49,0)),0)</f>
        <v>10298.919999999998</v>
      </c>
      <c r="R90" s="234">
        <f>_xlfn.IFNA(INDEX('[13]For Lookup'!$B$2:$B$49,MATCH(R44,'[13]For Lookup'!$D$2:$D$49,0)),0)</f>
        <v>1576.6000000000001</v>
      </c>
      <c r="S90" s="234">
        <f>_xlfn.IFNA(INDEX('[13]For Lookup'!$B$2:$B$49,MATCH(S44,'[13]For Lookup'!$D$2:$D$49,0)),0)</f>
        <v>3463.44</v>
      </c>
      <c r="T90" s="234">
        <f>_xlfn.IFNA(INDEX('[13]For Lookup'!$B$2:$B$49,MATCH(T44,'[13]For Lookup'!$D$2:$D$49,0)),0)</f>
        <v>8427.19</v>
      </c>
      <c r="U90" s="234">
        <f>_xlfn.IFNA(INDEX('[13]For Lookup'!$B$2:$B$49,MATCH(U44,'[13]For Lookup'!$D$2:$D$49,0)),0)</f>
        <v>12837.890000000001</v>
      </c>
      <c r="V90" s="234">
        <f>_xlfn.IFNA(INDEX('[13]For Lookup'!$B$2:$B$49,MATCH(V44,'[13]For Lookup'!$D$2:$D$49,0)),0)</f>
        <v>6504.9299999999994</v>
      </c>
      <c r="W90" s="234">
        <f>_xlfn.IFNA(INDEX('[13]For Lookup'!$B$2:$B$49,MATCH(W44,'[13]For Lookup'!$D$2:$D$49,0)),0)</f>
        <v>8268.4699999999993</v>
      </c>
      <c r="X90" s="234">
        <f>_xlfn.IFNA(INDEX('[13]For Lookup'!$B$2:$B$49,MATCH(X44,'[13]For Lookup'!$D$2:$D$49,0)),0)</f>
        <v>0</v>
      </c>
      <c r="Y90" s="234">
        <f>_xlfn.IFNA(INDEX('[13]For Lookup'!$B$2:$B$49,MATCH(Y44,'[13]For Lookup'!$D$2:$D$49,0)),0)</f>
        <v>50142.560000000005</v>
      </c>
      <c r="Z90" s="234">
        <f>_xlfn.IFNA(INDEX('[13]For Lookup'!$B$2:$B$49,MATCH(Z44,'[13]For Lookup'!$D$2:$D$49,0)),0)</f>
        <v>5506.0899999999992</v>
      </c>
      <c r="AA90" s="234">
        <f>_xlfn.IFNA(INDEX('[13]For Lookup'!$B$2:$B$49,MATCH(AA44,'[13]For Lookup'!$D$2:$D$49,0)),0)</f>
        <v>2775.0299999999997</v>
      </c>
      <c r="AB90" s="234">
        <f>_xlfn.IFNA(INDEX('[13]For Lookup'!$B$2:$B$49,MATCH(AB44,'[13]For Lookup'!$D$2:$D$49,0)),0)</f>
        <v>11156.500000000002</v>
      </c>
      <c r="AC90" s="234">
        <f>_xlfn.IFNA(INDEX('[13]For Lookup'!$B$2:$B$49,MATCH(AC44,'[13]For Lookup'!$D$2:$D$49,0)),0)</f>
        <v>1841.7900000000002</v>
      </c>
      <c r="AD90" s="234">
        <f>_xlfn.IFNA(INDEX('[13]For Lookup'!$B$2:$B$49,MATCH(AD44,'[13]For Lookup'!$D$2:$D$49,0)),0)</f>
        <v>92.01</v>
      </c>
      <c r="AE90" s="234">
        <f>_xlfn.IFNA(INDEX('[13]For Lookup'!$B$2:$B$49,MATCH(AE44,'[13]For Lookup'!$D$2:$D$49,0)),0)</f>
        <v>33900.649999999994</v>
      </c>
      <c r="AF90" s="234">
        <f>_xlfn.IFNA(INDEX('[13]For Lookup'!$B$2:$B$49,MATCH(AF44,'[13]For Lookup'!$D$2:$D$49,0)),0)</f>
        <v>0</v>
      </c>
      <c r="AG90" s="234">
        <f>_xlfn.IFNA(INDEX('[13]For Lookup'!$B$2:$B$49,MATCH(AG44,'[13]For Lookup'!$D$2:$D$49,0)),0)</f>
        <v>33373.770000000026</v>
      </c>
      <c r="AH90" s="234">
        <f>_xlfn.IFNA(INDEX('[13]For Lookup'!$B$2:$B$49,MATCH(AH44,'[13]For Lookup'!$D$2:$D$49,0)),0)</f>
        <v>0</v>
      </c>
      <c r="AI90" s="234">
        <f>_xlfn.IFNA(INDEX('[13]For Lookup'!$B$2:$B$49,MATCH(AI44,'[13]For Lookup'!$D$2:$D$49,0)),0)</f>
        <v>0</v>
      </c>
      <c r="AJ90" s="234">
        <f>_xlfn.IFNA(INDEX('[13]For Lookup'!$B$2:$B$49,MATCH(AJ44,'[13]For Lookup'!$D$2:$D$49,0)),0)</f>
        <v>144220.44</v>
      </c>
      <c r="AK90" s="234">
        <f>_xlfn.IFNA(INDEX('[13]For Lookup'!$B$2:$B$49,MATCH(AK44,'[13]For Lookup'!$D$2:$D$49,0)),0)</f>
        <v>0</v>
      </c>
      <c r="AL90" s="234">
        <f>_xlfn.IFNA(INDEX('[13]For Lookup'!$B$2:$B$49,MATCH(AL44,'[13]For Lookup'!$D$2:$D$49,0)),0)</f>
        <v>0</v>
      </c>
      <c r="AM90" s="234">
        <f>_xlfn.IFNA(INDEX('[13]For Lookup'!$B$2:$B$49,MATCH(AM44,'[13]For Lookup'!$D$2:$D$49,0)),0)</f>
        <v>0</v>
      </c>
      <c r="AN90" s="234">
        <f>_xlfn.IFNA(INDEX('[13]For Lookup'!$B$2:$B$49,MATCH(AN44,'[13]For Lookup'!$D$2:$D$49,0)),0)</f>
        <v>0</v>
      </c>
      <c r="AO90" s="234">
        <f>_xlfn.IFNA(INDEX('[13]For Lookup'!$B$2:$B$49,MATCH(AO44,'[13]For Lookup'!$D$2:$D$49,0)),0)</f>
        <v>0</v>
      </c>
      <c r="AP90" s="234">
        <f>_xlfn.IFNA(INDEX('[13]For Lookup'!$B$2:$B$49,MATCH(AP44,'[13]For Lookup'!$D$2:$D$49,0)),0)</f>
        <v>170777.74</v>
      </c>
      <c r="AQ90" s="234">
        <f>_xlfn.IFNA(INDEX('[13]For Lookup'!$B$2:$B$49,MATCH(AQ44,'[13]For Lookup'!$D$2:$D$49,0)),0)</f>
        <v>0</v>
      </c>
      <c r="AR90" s="234">
        <f>_xlfn.IFNA(INDEX('[13]For Lookup'!$B$2:$B$49,MATCH(AR44,'[13]For Lookup'!$D$2:$D$49,0)),0)</f>
        <v>0</v>
      </c>
      <c r="AS90" s="234">
        <f>_xlfn.IFNA(INDEX('[13]For Lookup'!$B$2:$B$49,MATCH(AS44,'[13]For Lookup'!$D$2:$D$49,0)),0)</f>
        <v>0</v>
      </c>
      <c r="AT90" s="234">
        <f>_xlfn.IFNA(INDEX('[13]For Lookup'!$B$2:$B$49,MATCH(AT44,'[13]For Lookup'!$D$2:$D$49,0)),0)</f>
        <v>0</v>
      </c>
      <c r="AU90" s="234">
        <f>_xlfn.IFNA(INDEX('[13]For Lookup'!$B$2:$B$49,MATCH(AU44,'[13]For Lookup'!$D$2:$D$49,0)),0)</f>
        <v>0</v>
      </c>
      <c r="AV90" s="234">
        <f>_xlfn.IFNA(INDEX('[13]For Lookup'!$B$2:$B$49,MATCH(AV44,'[13]For Lookup'!$D$2:$D$49,0)),0)</f>
        <v>10380.780000000001</v>
      </c>
      <c r="AW90" s="234">
        <f>_xlfn.IFNA(INDEX('[13]For Lookup'!$B$2:$B$49,MATCH(AW44,'[13]For Lookup'!$D$2:$D$49,0)),0)</f>
        <v>2612.9500000000003</v>
      </c>
      <c r="AX90" s="234">
        <f>_xlfn.IFNA(INDEX('[13]For Lookup'!$B$2:$B$49,MATCH(AX44,'[13]For Lookup'!$D$2:$D$49,0)),0)</f>
        <v>574.75</v>
      </c>
      <c r="AY90" s="234">
        <f>_xlfn.IFNA(INDEX('[13]For Lookup'!$B$2:$B$49,MATCH(AY44,'[13]For Lookup'!$D$2:$D$49,0)),0)</f>
        <v>17783.870000000003</v>
      </c>
      <c r="AZ90" s="234">
        <f>_xlfn.IFNA(INDEX('[13]For Lookup'!$B$2:$B$49,MATCH(AZ44,'[13]For Lookup'!$D$2:$D$49,0)),0)</f>
        <v>0</v>
      </c>
      <c r="BA90" s="234">
        <f>_xlfn.IFNA(INDEX('[13]For Lookup'!$B$2:$B$49,MATCH(BA44,'[13]For Lookup'!$D$2:$D$49,0)),0)</f>
        <v>1251.55</v>
      </c>
      <c r="BB90" s="234">
        <f>_xlfn.IFNA(INDEX('[13]For Lookup'!$B$2:$B$49,MATCH(BB44,'[13]For Lookup'!$D$2:$D$49,0)),0)</f>
        <v>0</v>
      </c>
      <c r="BC90" s="234">
        <f>_xlfn.IFNA(INDEX('[13]For Lookup'!$B$2:$B$49,MATCH(BC44,'[13]For Lookup'!$D$2:$D$49,0)),0)</f>
        <v>0</v>
      </c>
      <c r="BD90" s="234">
        <f>_xlfn.IFNA(INDEX('[13]For Lookup'!$B$2:$B$49,MATCH(BD44,'[13]For Lookup'!$D$2:$D$49,0)),0)</f>
        <v>6628.7900000000018</v>
      </c>
      <c r="BE90" s="234">
        <f>_xlfn.IFNA(INDEX('[13]For Lookup'!$B$2:$B$49,MATCH(BE44,'[13]For Lookup'!$D$2:$D$49,0)),0)</f>
        <v>301721.03000000014</v>
      </c>
      <c r="BF90" s="234">
        <f>_xlfn.IFNA(INDEX('[13]For Lookup'!$B$2:$B$49,MATCH(BF44,'[13]For Lookup'!$D$2:$D$49,0)),0)</f>
        <v>91582.23</v>
      </c>
      <c r="BG90" s="234">
        <f>_xlfn.IFNA(INDEX('[13]For Lookup'!$B$2:$B$49,MATCH(BG44,'[13]For Lookup'!$D$2:$D$49,0)),0)</f>
        <v>3832.6699999999992</v>
      </c>
      <c r="BH90" s="234">
        <f>_xlfn.IFNA(INDEX('[13]For Lookup'!$B$2:$B$49,MATCH(BH44,'[13]For Lookup'!$D$2:$D$49,0)),0)</f>
        <v>14881.579999999998</v>
      </c>
      <c r="BI90" s="234">
        <f>_xlfn.IFNA(INDEX('[13]For Lookup'!$B$2:$B$49,MATCH(BI44,'[13]For Lookup'!$D$2:$D$49,0)),0)</f>
        <v>19340.18</v>
      </c>
      <c r="BJ90" s="234">
        <f>_xlfn.IFNA(INDEX('[13]For Lookup'!$B$2:$B$49,MATCH(BJ44,'[13]For Lookup'!$D$2:$D$49,0)),0)</f>
        <v>2832.5649999999996</v>
      </c>
      <c r="BK90" s="234">
        <f>_xlfn.IFNA(INDEX('[13]For Lookup'!$B$2:$B$49,MATCH(BK44,'[13]For Lookup'!$D$2:$D$49,0)),0)</f>
        <v>5072.08</v>
      </c>
      <c r="BL90" s="234">
        <f>_xlfn.IFNA(INDEX('[13]For Lookup'!$B$2:$B$49,MATCH(BL44,'[13]For Lookup'!$D$2:$D$49,0)),0)</f>
        <v>3943.1499999999996</v>
      </c>
      <c r="BM90" s="234">
        <f>_xlfn.IFNA(INDEX('[13]For Lookup'!$B$2:$B$49,MATCH(BM44,'[13]For Lookup'!$D$2:$D$49,0)),0)</f>
        <v>417.94500000000005</v>
      </c>
      <c r="BN90" s="234">
        <f>_xlfn.IFNA(INDEX('[13]For Lookup'!$B$2:$B$49,MATCH(BN44,'[13]For Lookup'!$D$2:$D$49,0)),0)</f>
        <v>10470.75</v>
      </c>
      <c r="BO90" s="234">
        <f>_xlfn.IFNA(INDEX('[13]For Lookup'!$B$2:$B$49,MATCH(BO44,'[13]For Lookup'!$D$2:$D$49,0)),0)</f>
        <v>1583.94</v>
      </c>
      <c r="BP90" s="234">
        <f>_xlfn.IFNA(INDEX('[13]For Lookup'!$B$2:$B$49,MATCH(BP44,'[13]For Lookup'!$D$2:$D$49,0)),0)</f>
        <v>2526.84</v>
      </c>
      <c r="BQ90" s="234">
        <f>_xlfn.IFNA(INDEX('[13]For Lookup'!$B$2:$B$49,MATCH(BQ44,'[13]For Lookup'!$D$2:$D$49,0)),0)</f>
        <v>0</v>
      </c>
      <c r="BR90" s="234">
        <f>_xlfn.IFNA(INDEX('[13]For Lookup'!$B$2:$B$49,MATCH(BR44,'[13]For Lookup'!$D$2:$D$49,0)),0)</f>
        <v>4619.8999999999996</v>
      </c>
      <c r="BS90" s="234">
        <f>_xlfn.IFNA(INDEX('[13]For Lookup'!$B$2:$B$49,MATCH(BS44,'[13]For Lookup'!$D$2:$D$49,0)),0)</f>
        <v>0</v>
      </c>
      <c r="BT90" s="234">
        <f>_xlfn.IFNA(INDEX('[13]For Lookup'!$B$2:$B$49,MATCH(BT44,'[13]For Lookup'!$D$2:$D$49,0)),0)</f>
        <v>0</v>
      </c>
      <c r="BU90" s="234">
        <f>_xlfn.IFNA(INDEX('[13]For Lookup'!$B$2:$B$49,MATCH(BU44,'[13]For Lookup'!$D$2:$D$49,0)),0)</f>
        <v>0</v>
      </c>
      <c r="BV90" s="234">
        <f>_xlfn.IFNA(INDEX('[13]For Lookup'!$B$2:$B$49,MATCH(BV44,'[13]For Lookup'!$D$2:$D$49,0)),0)</f>
        <v>8997.9</v>
      </c>
      <c r="BW90" s="234">
        <f>_xlfn.IFNA(INDEX('[13]For Lookup'!$B$2:$B$49,MATCH(BW44,'[13]For Lookup'!$D$2:$D$49,0)),0)</f>
        <v>567.70000000000005</v>
      </c>
      <c r="BX90" s="234">
        <f>_xlfn.IFNA(INDEX('[13]For Lookup'!$B$2:$B$49,MATCH(BX44,'[13]For Lookup'!$D$2:$D$49,0)),0)</f>
        <v>0</v>
      </c>
      <c r="BY90" s="234">
        <f>_xlfn.IFNA(INDEX('[13]For Lookup'!$B$2:$B$49,MATCH(BY44,'[13]For Lookup'!$D$2:$D$49,0)),0)</f>
        <v>3133.75</v>
      </c>
      <c r="BZ90" s="234">
        <f>_xlfn.IFNA(INDEX('[13]For Lookup'!$B$2:$B$49,MATCH(BZ44,'[13]For Lookup'!$D$2:$D$49,0)),0)</f>
        <v>862.13</v>
      </c>
      <c r="CA90" s="234">
        <f>_xlfn.IFNA(INDEX('[13]For Lookup'!$B$2:$B$49,MATCH(CA44,'[13]For Lookup'!$D$2:$D$49,0)),0)</f>
        <v>212.94</v>
      </c>
      <c r="CB90" s="234">
        <f>_xlfn.IFNA(INDEX('[13]For Lookup'!$B$2:$B$49,MATCH(CB44,'[13]For Lookup'!$D$2:$D$49,0)),0)</f>
        <v>16361.750000000002</v>
      </c>
      <c r="CC90" s="234">
        <f>_xlfn.IFNA(INDEX('[13]For Lookup'!$B$2:$B$49,MATCH(CC44,'[13]For Lookup'!$D$2:$D$49,0)),0)</f>
        <v>365.72</v>
      </c>
      <c r="CD90" s="223" t="s">
        <v>249</v>
      </c>
      <c r="CE90" s="25">
        <f t="shared" si="20"/>
        <v>1287731.2399999998</v>
      </c>
      <c r="CF90" s="25">
        <f>BE59-CE90</f>
        <v>-0.23999999975785613</v>
      </c>
    </row>
    <row r="91" spans="1:84" x14ac:dyDescent="0.25">
      <c r="A91" s="21" t="s">
        <v>292</v>
      </c>
      <c r="B91" s="16"/>
      <c r="C91" s="234">
        <v>55940</v>
      </c>
      <c r="D91" s="234">
        <v>301686</v>
      </c>
      <c r="E91" s="234">
        <v>0</v>
      </c>
      <c r="F91" s="234">
        <v>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0</v>
      </c>
      <c r="P91" s="234">
        <v>0</v>
      </c>
      <c r="Q91" s="234">
        <v>0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0</v>
      </c>
      <c r="AH91" s="234">
        <v>0</v>
      </c>
      <c r="AI91" s="234">
        <v>0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249</v>
      </c>
      <c r="AY91" s="230" t="s">
        <v>249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249</v>
      </c>
      <c r="BE91" s="24" t="s">
        <v>249</v>
      </c>
      <c r="BF91" s="234">
        <v>0</v>
      </c>
      <c r="BG91" s="24" t="s">
        <v>249</v>
      </c>
      <c r="BH91" s="234">
        <v>0</v>
      </c>
      <c r="BI91" s="234">
        <v>0</v>
      </c>
      <c r="BJ91" s="24" t="s">
        <v>249</v>
      </c>
      <c r="BK91" s="234">
        <v>0</v>
      </c>
      <c r="BL91" s="234">
        <v>0</v>
      </c>
      <c r="BM91" s="234">
        <v>0</v>
      </c>
      <c r="BN91" s="24" t="s">
        <v>249</v>
      </c>
      <c r="BO91" s="24" t="s">
        <v>249</v>
      </c>
      <c r="BP91" s="24" t="s">
        <v>249</v>
      </c>
      <c r="BQ91" s="24" t="s">
        <v>249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249</v>
      </c>
      <c r="CD91" s="24" t="s">
        <v>249</v>
      </c>
      <c r="CE91" s="25">
        <f t="shared" si="20"/>
        <v>357626</v>
      </c>
      <c r="CF91" s="25">
        <f>AY59-CE91</f>
        <v>0</v>
      </c>
    </row>
    <row r="92" spans="1:84" x14ac:dyDescent="0.25">
      <c r="A92" s="21" t="s">
        <v>293</v>
      </c>
      <c r="B92" s="16"/>
      <c r="C92" s="234">
        <v>1460</v>
      </c>
      <c r="D92" s="234"/>
      <c r="E92" s="234">
        <v>11258</v>
      </c>
      <c r="F92" s="234"/>
      <c r="G92" s="234"/>
      <c r="H92" s="234"/>
      <c r="I92" s="234"/>
      <c r="J92" s="234"/>
      <c r="K92" s="234"/>
      <c r="L92" s="234"/>
      <c r="M92" s="234"/>
      <c r="N92" s="234"/>
      <c r="O92" s="234">
        <v>4928</v>
      </c>
      <c r="P92" s="234">
        <v>3770</v>
      </c>
      <c r="Q92" s="234">
        <v>1040</v>
      </c>
      <c r="R92" s="234">
        <v>390</v>
      </c>
      <c r="S92" s="234">
        <v>1825</v>
      </c>
      <c r="T92" s="234"/>
      <c r="U92" s="234">
        <v>1095</v>
      </c>
      <c r="V92" s="234">
        <v>1156</v>
      </c>
      <c r="W92" s="234"/>
      <c r="X92" s="234">
        <v>365</v>
      </c>
      <c r="Y92" s="234">
        <v>1825</v>
      </c>
      <c r="Z92" s="234">
        <v>1040</v>
      </c>
      <c r="AA92" s="234">
        <v>546</v>
      </c>
      <c r="AB92" s="234">
        <v>375</v>
      </c>
      <c r="AC92" s="234">
        <v>364</v>
      </c>
      <c r="AD92" s="234"/>
      <c r="AE92" s="234">
        <v>1040</v>
      </c>
      <c r="AF92" s="234"/>
      <c r="AG92" s="234">
        <v>4380</v>
      </c>
      <c r="AH92" s="234"/>
      <c r="AI92" s="234"/>
      <c r="AJ92" s="234"/>
      <c r="AK92" s="234">
        <v>609</v>
      </c>
      <c r="AL92" s="234">
        <v>609</v>
      </c>
      <c r="AM92" s="234"/>
      <c r="AN92" s="234"/>
      <c r="AO92" s="234"/>
      <c r="AP92" s="234">
        <v>650</v>
      </c>
      <c r="AQ92" s="234"/>
      <c r="AR92" s="234"/>
      <c r="AS92" s="234"/>
      <c r="AT92" s="234"/>
      <c r="AU92" s="234"/>
      <c r="AV92" s="234"/>
      <c r="AW92" s="234"/>
      <c r="AX92" s="230" t="s">
        <v>249</v>
      </c>
      <c r="AY92" s="230" t="s">
        <v>249</v>
      </c>
      <c r="AZ92" s="24" t="s">
        <v>249</v>
      </c>
      <c r="BA92" s="234">
        <v>130</v>
      </c>
      <c r="BB92" s="234">
        <v>130</v>
      </c>
      <c r="BC92" s="234">
        <v>0</v>
      </c>
      <c r="BD92" s="24" t="s">
        <v>249</v>
      </c>
      <c r="BE92" s="24" t="s">
        <v>249</v>
      </c>
      <c r="BF92" s="24" t="s">
        <v>249</v>
      </c>
      <c r="BG92" s="24" t="s">
        <v>249</v>
      </c>
      <c r="BH92" s="234">
        <v>650</v>
      </c>
      <c r="BI92" s="234">
        <v>0</v>
      </c>
      <c r="BJ92" s="24" t="s">
        <v>249</v>
      </c>
      <c r="BK92" s="234">
        <v>0</v>
      </c>
      <c r="BL92" s="234">
        <v>183</v>
      </c>
      <c r="BM92" s="234">
        <v>0</v>
      </c>
      <c r="BN92" s="24" t="s">
        <v>249</v>
      </c>
      <c r="BO92" s="24" t="s">
        <v>249</v>
      </c>
      <c r="BP92" s="24" t="s">
        <v>249</v>
      </c>
      <c r="BQ92" s="24" t="s">
        <v>249</v>
      </c>
      <c r="BR92" s="24" t="s">
        <v>249</v>
      </c>
      <c r="BS92" s="234">
        <v>183</v>
      </c>
      <c r="BT92" s="234"/>
      <c r="BU92" s="234"/>
      <c r="BV92" s="234"/>
      <c r="BW92" s="234">
        <v>39</v>
      </c>
      <c r="BX92" s="234"/>
      <c r="BY92" s="234">
        <v>20</v>
      </c>
      <c r="BZ92" s="234">
        <v>55</v>
      </c>
      <c r="CA92" s="234">
        <v>1248</v>
      </c>
      <c r="CB92" s="234">
        <v>130</v>
      </c>
      <c r="CC92" s="24" t="s">
        <v>249</v>
      </c>
      <c r="CD92" s="24" t="s">
        <v>249</v>
      </c>
      <c r="CE92" s="25">
        <f t="shared" si="20"/>
        <v>41493</v>
      </c>
      <c r="CF92" s="16"/>
    </row>
    <row r="93" spans="1:84" x14ac:dyDescent="0.25">
      <c r="A93" s="21" t="s">
        <v>294</v>
      </c>
      <c r="B93" s="16"/>
      <c r="C93" s="234">
        <f>_xlfn.IFNA(INDEX([14]Sheet1!$A$1:$A$16,MATCH(C44,[14]Sheet1!$E$1:$E$16,0)),0)</f>
        <v>75509.23000000001</v>
      </c>
      <c r="D93" s="234">
        <f>_xlfn.IFNA(INDEX([14]Sheet1!$A$1:$A$16,MATCH(D44,[14]Sheet1!$E$1:$E$16,0)),0)</f>
        <v>0</v>
      </c>
      <c r="E93" s="234">
        <f>_xlfn.IFNA(INDEX([14]Sheet1!$A$1:$A$16,MATCH(E44,[14]Sheet1!$E$1:$E$16,0)),0)</f>
        <v>563199.99</v>
      </c>
      <c r="F93" s="234">
        <f>_xlfn.IFNA(INDEX([14]Sheet1!$A$1:$A$16,MATCH(F44,[14]Sheet1!$E$1:$E$16,0)),0)</f>
        <v>0</v>
      </c>
      <c r="G93" s="234">
        <f>_xlfn.IFNA(INDEX([14]Sheet1!$A$1:$A$16,MATCH(G44,[14]Sheet1!$E$1:$E$16,0)),0)</f>
        <v>0</v>
      </c>
      <c r="H93" s="234">
        <f>_xlfn.IFNA(INDEX([14]Sheet1!$A$1:$A$16,MATCH(H44,[14]Sheet1!$E$1:$E$16,0)),0)</f>
        <v>0</v>
      </c>
      <c r="I93" s="234">
        <f>_xlfn.IFNA(INDEX([14]Sheet1!$A$1:$A$16,MATCH(I44,[14]Sheet1!$E$1:$E$16,0)),0)</f>
        <v>0</v>
      </c>
      <c r="J93" s="234">
        <f>_xlfn.IFNA(INDEX([14]Sheet1!$A$1:$A$16,MATCH(J44,[14]Sheet1!$E$1:$E$16,0)),0)</f>
        <v>0</v>
      </c>
      <c r="K93" s="234">
        <f>_xlfn.IFNA(INDEX([14]Sheet1!$A$1:$A$16,MATCH(K44,[14]Sheet1!$E$1:$E$16,0)),0)</f>
        <v>0</v>
      </c>
      <c r="L93" s="234">
        <f>_xlfn.IFNA(INDEX([14]Sheet1!$A$1:$A$16,MATCH(L44,[14]Sheet1!$E$1:$E$16,0)),0)</f>
        <v>0</v>
      </c>
      <c r="M93" s="234">
        <f>_xlfn.IFNA(INDEX([14]Sheet1!$A$1:$A$16,MATCH(M44,[14]Sheet1!$E$1:$E$16,0)),0)</f>
        <v>0</v>
      </c>
      <c r="N93" s="234">
        <f>_xlfn.IFNA(INDEX([14]Sheet1!$A$1:$A$16,MATCH(N44,[14]Sheet1!$E$1:$E$16,0)),0)</f>
        <v>0</v>
      </c>
      <c r="O93" s="234">
        <f>_xlfn.IFNA(INDEX([14]Sheet1!$A$1:$A$16,MATCH(O44,[14]Sheet1!$E$1:$E$16,0)),0)</f>
        <v>133835.4</v>
      </c>
      <c r="P93" s="234">
        <f>_xlfn.IFNA(INDEX([14]Sheet1!$A$1:$A$16,MATCH(P44,[14]Sheet1!$E$1:$E$16,0)),0)</f>
        <v>213835.61000000002</v>
      </c>
      <c r="Q93" s="234">
        <f>_xlfn.IFNA(INDEX([14]Sheet1!$A$1:$A$16,MATCH(Q44,[14]Sheet1!$E$1:$E$16,0)),0)</f>
        <v>11329.489999999998</v>
      </c>
      <c r="R93" s="234">
        <f>_xlfn.IFNA(INDEX([14]Sheet1!$A$1:$A$16,MATCH(R44,[14]Sheet1!$E$1:$E$16,0)),0)</f>
        <v>0</v>
      </c>
      <c r="S93" s="234">
        <f>_xlfn.IFNA(INDEX([14]Sheet1!$A$1:$A$16,MATCH(S44,[14]Sheet1!$E$1:$E$16,0)),0)</f>
        <v>0</v>
      </c>
      <c r="T93" s="234">
        <f>_xlfn.IFNA(INDEX([14]Sheet1!$A$1:$A$16,MATCH(T44,[14]Sheet1!$E$1:$E$16,0)),0)</f>
        <v>17530.52</v>
      </c>
      <c r="U93" s="234">
        <f>_xlfn.IFNA(INDEX([14]Sheet1!$A$1:$A$16,MATCH(U44,[14]Sheet1!$E$1:$E$16,0)),0)</f>
        <v>2738.25</v>
      </c>
      <c r="V93" s="234">
        <f>_xlfn.IFNA(INDEX([14]Sheet1!$A$1:$A$16,MATCH(V44,[14]Sheet1!$E$1:$E$16,0)),0)</f>
        <v>25768.14</v>
      </c>
      <c r="W93" s="234">
        <f>_xlfn.IFNA(INDEX([14]Sheet1!$A$1:$A$16,MATCH(W44,[14]Sheet1!$E$1:$E$16,0)),0)</f>
        <v>18006.059999999998</v>
      </c>
      <c r="X93" s="234">
        <f>_xlfn.IFNA(INDEX([14]Sheet1!$A$1:$A$16,MATCH(X44,[14]Sheet1!$E$1:$E$16,0)),0)</f>
        <v>0</v>
      </c>
      <c r="Y93" s="234">
        <f>_xlfn.IFNA(INDEX([14]Sheet1!$A$1:$A$16,MATCH(Y44,[14]Sheet1!$E$1:$E$16,0)),0)</f>
        <v>56818.59</v>
      </c>
      <c r="Z93" s="234">
        <f>_xlfn.IFNA(INDEX([14]Sheet1!$A$1:$A$16,MATCH(Z44,[14]Sheet1!$E$1:$E$16,0)),0)</f>
        <v>14842.210000000001</v>
      </c>
      <c r="AA93" s="234">
        <f>_xlfn.IFNA(INDEX([14]Sheet1!$A$1:$A$16,MATCH(AA44,[14]Sheet1!$E$1:$E$16,0)),0)</f>
        <v>0</v>
      </c>
      <c r="AB93" s="234">
        <f>_xlfn.IFNA(INDEX([14]Sheet1!$A$1:$A$16,MATCH(AB44,[14]Sheet1!$E$1:$E$16,0)),0)</f>
        <v>0</v>
      </c>
      <c r="AC93" s="234">
        <f>_xlfn.IFNA(INDEX([14]Sheet1!$A$1:$A$16,MATCH(AC44,[14]Sheet1!$E$1:$E$16,0)),0)</f>
        <v>0</v>
      </c>
      <c r="AD93" s="234">
        <f>_xlfn.IFNA(INDEX([14]Sheet1!$A$1:$A$16,MATCH(AD44,[14]Sheet1!$E$1:$E$16,0)),0)</f>
        <v>0</v>
      </c>
      <c r="AE93" s="234">
        <f>_xlfn.IFNA(INDEX([14]Sheet1!$A$1:$A$16,MATCH(AE44,[14]Sheet1!$E$1:$E$16,0)),0)</f>
        <v>34652.71</v>
      </c>
      <c r="AF93" s="234">
        <f>_xlfn.IFNA(INDEX([14]Sheet1!$A$1:$A$16,MATCH(AF44,[14]Sheet1!$E$1:$E$16,0)),0)</f>
        <v>0</v>
      </c>
      <c r="AG93" s="234">
        <f>_xlfn.IFNA(INDEX([14]Sheet1!$A$1:$A$16,MATCH(AG44,[14]Sheet1!$E$1:$E$16,0)),0)</f>
        <v>325343.95999999996</v>
      </c>
      <c r="AH93" s="234">
        <f>_xlfn.IFNA(INDEX([14]Sheet1!$A$1:$A$16,MATCH(AH44,[14]Sheet1!$E$1:$E$16,0)),0)</f>
        <v>0</v>
      </c>
      <c r="AI93" s="234">
        <f>_xlfn.IFNA(INDEX([14]Sheet1!$A$1:$A$16,MATCH(AI44,[14]Sheet1!$E$1:$E$16,0)),0)</f>
        <v>0</v>
      </c>
      <c r="AJ93" s="234">
        <f>_xlfn.IFNA(INDEX([14]Sheet1!$A$1:$A$16,MATCH(AJ44,[14]Sheet1!$E$1:$E$16,0)),0)</f>
        <v>64422.159999999989</v>
      </c>
      <c r="AK93" s="234">
        <f>_xlfn.IFNA(INDEX([14]Sheet1!$A$1:$A$16,MATCH(AK44,[14]Sheet1!$E$1:$E$16,0)),0)</f>
        <v>0</v>
      </c>
      <c r="AL93" s="234">
        <f>_xlfn.IFNA(INDEX([14]Sheet1!$A$1:$A$16,MATCH(AL44,[14]Sheet1!$E$1:$E$16,0)),0)</f>
        <v>0</v>
      </c>
      <c r="AM93" s="234">
        <f>_xlfn.IFNA(INDEX([14]Sheet1!$A$1:$A$16,MATCH(AM44,[14]Sheet1!$E$1:$E$16,0)),0)</f>
        <v>0</v>
      </c>
      <c r="AN93" s="234">
        <f>_xlfn.IFNA(INDEX([14]Sheet1!$A$1:$A$16,MATCH(AN44,[14]Sheet1!$E$1:$E$16,0)),0)</f>
        <v>0</v>
      </c>
      <c r="AO93" s="234">
        <f>_xlfn.IFNA(INDEX([14]Sheet1!$A$1:$A$16,MATCH(AO44,[14]Sheet1!$E$1:$E$16,0)),0)</f>
        <v>0</v>
      </c>
      <c r="AP93" s="234">
        <f>_xlfn.IFNA(INDEX([14]Sheet1!$A$1:$A$16,MATCH(AP44,[14]Sheet1!$E$1:$E$16,0)),0)</f>
        <v>42979.150000000009</v>
      </c>
      <c r="AQ93" s="234">
        <f>_xlfn.IFNA(INDEX([14]Sheet1!$A$1:$A$16,MATCH(AQ44,[14]Sheet1!$E$1:$E$16,0)),0)</f>
        <v>0</v>
      </c>
      <c r="AR93" s="234">
        <f>_xlfn.IFNA(INDEX([14]Sheet1!$A$1:$A$16,MATCH(AR44,[14]Sheet1!$E$1:$E$16,0)),0)</f>
        <v>0</v>
      </c>
      <c r="AS93" s="234">
        <f>_xlfn.IFNA(INDEX([14]Sheet1!$A$1:$A$16,MATCH(AS44,[14]Sheet1!$E$1:$E$16,0)),0)</f>
        <v>0</v>
      </c>
      <c r="AT93" s="234">
        <f>_xlfn.IFNA(INDEX([14]Sheet1!$A$1:$A$16,MATCH(AT44,[14]Sheet1!$E$1:$E$16,0)),0)</f>
        <v>0</v>
      </c>
      <c r="AU93" s="234">
        <f>_xlfn.IFNA(INDEX([14]Sheet1!$A$1:$A$16,MATCH(AU44,[14]Sheet1!$E$1:$E$16,0)),0)</f>
        <v>0</v>
      </c>
      <c r="AV93" s="234">
        <f>_xlfn.IFNA(INDEX([14]Sheet1!$A$1:$A$16,MATCH(AV44,[14]Sheet1!$E$1:$E$16,0)),0)</f>
        <v>18959.850000000002</v>
      </c>
      <c r="AW93" s="234">
        <f>_xlfn.IFNA(INDEX([14]Sheet1!$A$1:$A$16,MATCH(AW44,[14]Sheet1!$E$1:$E$16,0)),0)</f>
        <v>0</v>
      </c>
      <c r="AX93" s="230" t="s">
        <v>249</v>
      </c>
      <c r="AY93" s="230" t="s">
        <v>249</v>
      </c>
      <c r="AZ93" s="24" t="s">
        <v>249</v>
      </c>
      <c r="BA93" s="24" t="s">
        <v>249</v>
      </c>
      <c r="BB93" s="234">
        <f>_xlfn.IFNA(INDEX([14]Sheet1!$A$1:$A$16,MATCH(BB44,[14]Sheet1!$E$1:$E$16,0)),0)</f>
        <v>0</v>
      </c>
      <c r="BC93" s="234">
        <f>_xlfn.IFNA(INDEX([14]Sheet1!$A$1:$A$16,MATCH(BC44,[14]Sheet1!$E$1:$E$16,0)),0)</f>
        <v>0</v>
      </c>
      <c r="BD93" s="24" t="s">
        <v>249</v>
      </c>
      <c r="BE93" s="24" t="s">
        <v>249</v>
      </c>
      <c r="BF93" s="24" t="s">
        <v>249</v>
      </c>
      <c r="BG93" s="24" t="s">
        <v>249</v>
      </c>
      <c r="BH93" s="234">
        <f>_xlfn.IFNA(INDEX([14]Sheet1!$A$1:$A$16,MATCH(BH44,[14]Sheet1!$E$1:$E$16,0)),0)</f>
        <v>0</v>
      </c>
      <c r="BI93" s="234">
        <f>_xlfn.IFNA(INDEX([14]Sheet1!$A$1:$A$16,MATCH(BI44,[14]Sheet1!$E$1:$E$16,0)),0)</f>
        <v>0</v>
      </c>
      <c r="BJ93" s="24" t="s">
        <v>249</v>
      </c>
      <c r="BK93" s="234">
        <f>_xlfn.IFNA(INDEX([14]Sheet1!$A$1:$A$16,MATCH(BK44,[14]Sheet1!$E$1:$E$16,0)),0)</f>
        <v>0</v>
      </c>
      <c r="BL93" s="234">
        <f>_xlfn.IFNA(INDEX([14]Sheet1!$A$1:$A$16,MATCH(BL44,[14]Sheet1!$E$1:$E$16,0)),0)</f>
        <v>0</v>
      </c>
      <c r="BM93" s="234">
        <f>_xlfn.IFNA(INDEX([14]Sheet1!$A$1:$A$16,MATCH(BM44,[14]Sheet1!$E$1:$E$16,0)),0)</f>
        <v>0</v>
      </c>
      <c r="BN93" s="24" t="s">
        <v>249</v>
      </c>
      <c r="BO93" s="24" t="s">
        <v>249</v>
      </c>
      <c r="BP93" s="24" t="s">
        <v>249</v>
      </c>
      <c r="BQ93" s="24" t="s">
        <v>249</v>
      </c>
      <c r="BR93" s="24" t="s">
        <v>249</v>
      </c>
      <c r="BS93" s="234">
        <f>_xlfn.IFNA(INDEX([14]Sheet1!$A$1:$A$16,MATCH(BS44,[14]Sheet1!$E$1:$E$16,0)),0)</f>
        <v>0</v>
      </c>
      <c r="BT93" s="234">
        <f>_xlfn.IFNA(INDEX([14]Sheet1!$A$1:$A$16,MATCH(BT44,[14]Sheet1!$E$1:$E$16,0)),0)</f>
        <v>0</v>
      </c>
      <c r="BU93" s="234">
        <f>_xlfn.IFNA(INDEX([14]Sheet1!$A$1:$A$16,MATCH(BU44,[14]Sheet1!$E$1:$E$16,0)),0)</f>
        <v>0</v>
      </c>
      <c r="BV93" s="234">
        <f>_xlfn.IFNA(INDEX([14]Sheet1!$A$1:$A$16,MATCH(BV44,[14]Sheet1!$E$1:$E$16,0)),0)</f>
        <v>0</v>
      </c>
      <c r="BW93" s="234">
        <f>_xlfn.IFNA(INDEX([14]Sheet1!$A$1:$A$16,MATCH(BW44,[14]Sheet1!$E$1:$E$16,0)),0)</f>
        <v>0</v>
      </c>
      <c r="BX93" s="234">
        <f>_xlfn.IFNA(INDEX([14]Sheet1!$A$1:$A$16,MATCH(BX44,[14]Sheet1!$E$1:$E$16,0)),0)</f>
        <v>0</v>
      </c>
      <c r="BY93" s="234">
        <f>_xlfn.IFNA(INDEX([14]Sheet1!$A$1:$A$16,MATCH(BY44,[14]Sheet1!$E$1:$E$16,0)),0)</f>
        <v>0</v>
      </c>
      <c r="BZ93" s="234">
        <f>_xlfn.IFNA(INDEX([14]Sheet1!$A$1:$A$16,MATCH(BZ44,[14]Sheet1!$E$1:$E$16,0)),0)</f>
        <v>0</v>
      </c>
      <c r="CA93" s="234">
        <f>_xlfn.IFNA(INDEX([14]Sheet1!$A$1:$A$16,MATCH(CA44,[14]Sheet1!$E$1:$E$16,0)),0)</f>
        <v>0</v>
      </c>
      <c r="CB93" s="234">
        <f>_xlfn.IFNA(INDEX([14]Sheet1!$A$1:$A$16,MATCH(CB44,[14]Sheet1!$E$1:$E$16,0)),0)</f>
        <v>0</v>
      </c>
      <c r="CC93" s="24" t="s">
        <v>249</v>
      </c>
      <c r="CD93" s="24" t="s">
        <v>249</v>
      </c>
      <c r="CE93" s="25">
        <f t="shared" si="20"/>
        <v>1619771.3199999998</v>
      </c>
      <c r="CF93" s="25">
        <f>BA59</f>
        <v>0</v>
      </c>
    </row>
    <row r="94" spans="1:84" x14ac:dyDescent="0.25">
      <c r="A94" s="21" t="s">
        <v>295</v>
      </c>
      <c r="B94" s="16"/>
      <c r="C94" s="238">
        <v>0</v>
      </c>
      <c r="D94" s="238">
        <v>0</v>
      </c>
      <c r="E94" s="238">
        <v>0</v>
      </c>
      <c r="F94" s="238">
        <v>0</v>
      </c>
      <c r="G94" s="238">
        <v>0</v>
      </c>
      <c r="H94" s="238">
        <v>0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38">
        <v>0</v>
      </c>
      <c r="P94" s="239">
        <v>0</v>
      </c>
      <c r="Q94" s="239">
        <v>0</v>
      </c>
      <c r="R94" s="239">
        <v>0</v>
      </c>
      <c r="S94" s="240">
        <v>0</v>
      </c>
      <c r="T94" s="240">
        <v>0</v>
      </c>
      <c r="U94" s="241">
        <v>0</v>
      </c>
      <c r="V94" s="239">
        <v>0</v>
      </c>
      <c r="W94" s="239">
        <v>0</v>
      </c>
      <c r="X94" s="239">
        <v>0</v>
      </c>
      <c r="Y94" s="239">
        <v>0</v>
      </c>
      <c r="Z94" s="239">
        <v>0</v>
      </c>
      <c r="AA94" s="239">
        <v>0</v>
      </c>
      <c r="AB94" s="240">
        <v>0</v>
      </c>
      <c r="AC94" s="239">
        <v>0</v>
      </c>
      <c r="AD94" s="239">
        <v>0</v>
      </c>
      <c r="AE94" s="239">
        <v>0</v>
      </c>
      <c r="AF94" s="239">
        <v>0</v>
      </c>
      <c r="AG94" s="239">
        <v>0</v>
      </c>
      <c r="AH94" s="239">
        <v>0</v>
      </c>
      <c r="AI94" s="239">
        <v>0</v>
      </c>
      <c r="AJ94" s="239">
        <v>0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0</v>
      </c>
      <c r="AW94" s="230" t="s">
        <v>249</v>
      </c>
      <c r="AX94" s="230" t="s">
        <v>249</v>
      </c>
      <c r="AY94" s="230" t="s">
        <v>249</v>
      </c>
      <c r="AZ94" s="24" t="s">
        <v>249</v>
      </c>
      <c r="BA94" s="24" t="s">
        <v>249</v>
      </c>
      <c r="BB94" s="24" t="s">
        <v>249</v>
      </c>
      <c r="BC94" s="24" t="s">
        <v>249</v>
      </c>
      <c r="BD94" s="24" t="s">
        <v>249</v>
      </c>
      <c r="BE94" s="24" t="s">
        <v>249</v>
      </c>
      <c r="BF94" s="24" t="s">
        <v>249</v>
      </c>
      <c r="BG94" s="24" t="s">
        <v>249</v>
      </c>
      <c r="BH94" s="24" t="s">
        <v>249</v>
      </c>
      <c r="BI94" s="24" t="s">
        <v>249</v>
      </c>
      <c r="BJ94" s="24" t="s">
        <v>249</v>
      </c>
      <c r="BK94" s="24" t="s">
        <v>249</v>
      </c>
      <c r="BL94" s="24" t="s">
        <v>249</v>
      </c>
      <c r="BM94" s="24" t="s">
        <v>249</v>
      </c>
      <c r="BN94" s="24" t="s">
        <v>249</v>
      </c>
      <c r="BO94" s="24" t="s">
        <v>249</v>
      </c>
      <c r="BP94" s="24" t="s">
        <v>249</v>
      </c>
      <c r="BQ94" s="24" t="s">
        <v>249</v>
      </c>
      <c r="BR94" s="24" t="s">
        <v>249</v>
      </c>
      <c r="BS94" s="24" t="s">
        <v>249</v>
      </c>
      <c r="BT94" s="24" t="s">
        <v>249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249</v>
      </c>
      <c r="CD94" s="24" t="s">
        <v>249</v>
      </c>
      <c r="CE94" s="225">
        <f t="shared" si="20"/>
        <v>0</v>
      </c>
      <c r="CF94" s="29"/>
    </row>
    <row r="95" spans="1:84" x14ac:dyDescent="0.25">
      <c r="A95" s="30" t="s">
        <v>296</v>
      </c>
      <c r="B95" s="30"/>
      <c r="C95" s="30"/>
      <c r="D95" s="30"/>
      <c r="E95" s="30"/>
    </row>
    <row r="96" spans="1:84" x14ac:dyDescent="0.25">
      <c r="A96" s="31" t="s">
        <v>297</v>
      </c>
      <c r="B96" s="32"/>
      <c r="C96" s="245" t="s">
        <v>1364</v>
      </c>
      <c r="D96" s="246" t="s">
        <v>5</v>
      </c>
      <c r="E96" s="247" t="s">
        <v>5</v>
      </c>
      <c r="F96" s="12"/>
    </row>
    <row r="97" spans="1:6" x14ac:dyDescent="0.25">
      <c r="A97" s="25" t="s">
        <v>299</v>
      </c>
      <c r="B97" s="32" t="s">
        <v>300</v>
      </c>
      <c r="C97" s="248" t="s">
        <v>301</v>
      </c>
      <c r="D97" s="246" t="s">
        <v>5</v>
      </c>
      <c r="E97" s="247" t="s">
        <v>5</v>
      </c>
      <c r="F97" s="12"/>
    </row>
    <row r="98" spans="1:6" x14ac:dyDescent="0.25">
      <c r="A98" s="25" t="s">
        <v>302</v>
      </c>
      <c r="B98" s="32" t="s">
        <v>300</v>
      </c>
      <c r="C98" s="249" t="s">
        <v>303</v>
      </c>
      <c r="D98" s="246" t="s">
        <v>5</v>
      </c>
      <c r="E98" s="247" t="s">
        <v>5</v>
      </c>
      <c r="F98" s="12"/>
    </row>
    <row r="99" spans="1:6" x14ac:dyDescent="0.25">
      <c r="A99" s="25" t="s">
        <v>304</v>
      </c>
      <c r="B99" s="32" t="s">
        <v>300</v>
      </c>
      <c r="C99" s="250" t="s">
        <v>305</v>
      </c>
      <c r="D99" s="246" t="s">
        <v>5</v>
      </c>
      <c r="E99" s="247" t="s">
        <v>5</v>
      </c>
      <c r="F99" s="12"/>
    </row>
    <row r="100" spans="1:6" x14ac:dyDescent="0.25">
      <c r="A100" s="25" t="s">
        <v>306</v>
      </c>
      <c r="B100" s="32" t="s">
        <v>300</v>
      </c>
      <c r="C100" s="249" t="s">
        <v>307</v>
      </c>
      <c r="D100" s="246" t="s">
        <v>5</v>
      </c>
      <c r="E100" s="247" t="s">
        <v>5</v>
      </c>
      <c r="F100" s="12"/>
    </row>
    <row r="101" spans="1:6" x14ac:dyDescent="0.25">
      <c r="A101" s="25" t="s">
        <v>308</v>
      </c>
      <c r="B101" s="32" t="s">
        <v>300</v>
      </c>
      <c r="C101" s="249" t="s">
        <v>309</v>
      </c>
      <c r="D101" s="246" t="s">
        <v>5</v>
      </c>
      <c r="E101" s="247" t="s">
        <v>5</v>
      </c>
      <c r="F101" s="12"/>
    </row>
    <row r="102" spans="1:6" x14ac:dyDescent="0.25">
      <c r="A102" s="25" t="s">
        <v>310</v>
      </c>
      <c r="B102" s="32" t="s">
        <v>300</v>
      </c>
      <c r="C102" s="251">
        <v>98058</v>
      </c>
      <c r="D102" s="246" t="s">
        <v>5</v>
      </c>
      <c r="E102" s="247" t="s">
        <v>5</v>
      </c>
      <c r="F102" s="12"/>
    </row>
    <row r="103" spans="1:6" x14ac:dyDescent="0.25">
      <c r="A103" s="25" t="s">
        <v>311</v>
      </c>
      <c r="B103" s="32" t="s">
        <v>300</v>
      </c>
      <c r="C103" s="249" t="s">
        <v>312</v>
      </c>
      <c r="D103" s="246" t="s">
        <v>5</v>
      </c>
      <c r="E103" s="247" t="s">
        <v>5</v>
      </c>
      <c r="F103" s="12"/>
    </row>
    <row r="104" spans="1:6" x14ac:dyDescent="0.25">
      <c r="A104" s="25" t="s">
        <v>313</v>
      </c>
      <c r="B104" s="32" t="s">
        <v>300</v>
      </c>
      <c r="C104" s="252" t="s">
        <v>314</v>
      </c>
      <c r="D104" s="246" t="s">
        <v>5</v>
      </c>
      <c r="E104" s="247" t="s">
        <v>5</v>
      </c>
      <c r="F104" s="12"/>
    </row>
    <row r="105" spans="1:6" x14ac:dyDescent="0.25">
      <c r="A105" s="25" t="s">
        <v>315</v>
      </c>
      <c r="B105" s="32" t="s">
        <v>300</v>
      </c>
      <c r="C105" s="252" t="s">
        <v>314</v>
      </c>
      <c r="D105" s="246" t="s">
        <v>5</v>
      </c>
      <c r="E105" s="247" t="s">
        <v>5</v>
      </c>
      <c r="F105" s="12"/>
    </row>
    <row r="106" spans="1:6" x14ac:dyDescent="0.25">
      <c r="A106" s="25" t="s">
        <v>317</v>
      </c>
      <c r="B106" s="32" t="s">
        <v>300</v>
      </c>
      <c r="C106" s="249" t="s">
        <v>318</v>
      </c>
      <c r="D106" s="246" t="s">
        <v>5</v>
      </c>
      <c r="E106" s="247" t="s">
        <v>5</v>
      </c>
      <c r="F106" s="12"/>
    </row>
    <row r="107" spans="1:6" x14ac:dyDescent="0.25">
      <c r="A107" s="25" t="s">
        <v>319</v>
      </c>
      <c r="B107" s="32" t="s">
        <v>300</v>
      </c>
      <c r="C107" s="253" t="s">
        <v>320</v>
      </c>
      <c r="D107" s="246" t="s">
        <v>5</v>
      </c>
      <c r="E107" s="247" t="s">
        <v>5</v>
      </c>
      <c r="F107" s="12"/>
    </row>
    <row r="108" spans="1:6" x14ac:dyDescent="0.25">
      <c r="A108" s="25" t="s">
        <v>321</v>
      </c>
      <c r="B108" s="32" t="s">
        <v>300</v>
      </c>
      <c r="C108" s="253"/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300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300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308</v>
      </c>
      <c r="B113" s="35" t="s">
        <v>300</v>
      </c>
      <c r="C113" s="254">
        <v>0</v>
      </c>
      <c r="D113" s="16"/>
      <c r="E113" s="16"/>
    </row>
    <row r="114" spans="1:5" x14ac:dyDescent="0.25">
      <c r="A114" s="16" t="s">
        <v>311</v>
      </c>
      <c r="B114" s="35" t="s">
        <v>300</v>
      </c>
      <c r="C114" s="254">
        <v>0</v>
      </c>
      <c r="D114" s="16"/>
      <c r="E114" s="16"/>
    </row>
    <row r="115" spans="1:5" x14ac:dyDescent="0.25">
      <c r="A115" s="16" t="s">
        <v>328</v>
      </c>
      <c r="B115" s="35" t="s">
        <v>300</v>
      </c>
      <c r="C115" s="254">
        <v>1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300</v>
      </c>
      <c r="C117" s="255">
        <v>0</v>
      </c>
      <c r="D117" s="16"/>
      <c r="E117" s="16"/>
    </row>
    <row r="118" spans="1:5" x14ac:dyDescent="0.25">
      <c r="A118" s="16" t="s">
        <v>159</v>
      </c>
      <c r="B118" s="35" t="s">
        <v>300</v>
      </c>
      <c r="C118" s="256">
        <v>0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300</v>
      </c>
      <c r="C120" s="254">
        <v>0</v>
      </c>
      <c r="D120" s="16"/>
      <c r="E120" s="16"/>
    </row>
    <row r="121" spans="1:5" x14ac:dyDescent="0.25">
      <c r="A121" s="16" t="s">
        <v>333</v>
      </c>
      <c r="B121" s="35" t="s">
        <v>300</v>
      </c>
      <c r="C121" s="254">
        <v>0</v>
      </c>
      <c r="D121" s="16"/>
      <c r="E121" s="16"/>
    </row>
    <row r="122" spans="1:5" x14ac:dyDescent="0.25">
      <c r="A122" s="16" t="s">
        <v>334</v>
      </c>
      <c r="B122" s="35" t="s">
        <v>300</v>
      </c>
      <c r="C122" s="254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243</v>
      </c>
      <c r="E126" s="16"/>
    </row>
    <row r="127" spans="1:5" x14ac:dyDescent="0.25">
      <c r="A127" s="16" t="s">
        <v>338</v>
      </c>
      <c r="B127" s="35" t="s">
        <v>300</v>
      </c>
      <c r="C127" s="254">
        <v>17018</v>
      </c>
      <c r="D127" s="257">
        <v>84804</v>
      </c>
      <c r="E127" s="16"/>
    </row>
    <row r="128" spans="1:5" x14ac:dyDescent="0.25">
      <c r="A128" s="16" t="s">
        <v>339</v>
      </c>
      <c r="B128" s="35" t="s">
        <v>300</v>
      </c>
      <c r="C128" s="254">
        <v>0</v>
      </c>
      <c r="D128" s="257">
        <v>0</v>
      </c>
      <c r="E128" s="16"/>
    </row>
    <row r="129" spans="1:5" x14ac:dyDescent="0.25">
      <c r="A129" s="16" t="s">
        <v>340</v>
      </c>
      <c r="B129" s="35" t="s">
        <v>300</v>
      </c>
      <c r="C129" s="254">
        <v>0</v>
      </c>
      <c r="D129" s="257">
        <v>0</v>
      </c>
      <c r="E129" s="16"/>
    </row>
    <row r="130" spans="1:5" x14ac:dyDescent="0.25">
      <c r="A130" s="16" t="s">
        <v>341</v>
      </c>
      <c r="B130" s="35" t="s">
        <v>300</v>
      </c>
      <c r="C130" s="254">
        <v>2733</v>
      </c>
      <c r="D130" s="257">
        <v>4024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300</v>
      </c>
      <c r="C132" s="254">
        <v>30</v>
      </c>
      <c r="D132" s="16"/>
      <c r="E132" s="16"/>
    </row>
    <row r="133" spans="1:5" x14ac:dyDescent="0.25">
      <c r="A133" s="16" t="s">
        <v>344</v>
      </c>
      <c r="B133" s="35" t="s">
        <v>300</v>
      </c>
      <c r="C133" s="254">
        <v>0</v>
      </c>
      <c r="D133" s="16"/>
      <c r="E133" s="16"/>
    </row>
    <row r="134" spans="1:5" x14ac:dyDescent="0.25">
      <c r="A134" s="16" t="s">
        <v>345</v>
      </c>
      <c r="B134" s="35" t="s">
        <v>300</v>
      </c>
      <c r="C134" s="254">
        <v>228</v>
      </c>
      <c r="D134" s="16"/>
      <c r="E134" s="16"/>
    </row>
    <row r="135" spans="1:5" x14ac:dyDescent="0.25">
      <c r="A135" s="16" t="s">
        <v>346</v>
      </c>
      <c r="B135" s="35" t="s">
        <v>300</v>
      </c>
      <c r="C135" s="254">
        <v>34</v>
      </c>
      <c r="D135" s="16"/>
      <c r="E135" s="16"/>
    </row>
    <row r="136" spans="1:5" x14ac:dyDescent="0.25">
      <c r="A136" s="16" t="s">
        <v>347</v>
      </c>
      <c r="B136" s="35" t="s">
        <v>300</v>
      </c>
      <c r="C136" s="254">
        <v>36</v>
      </c>
      <c r="D136" s="16"/>
      <c r="E136" s="16"/>
    </row>
    <row r="137" spans="1:5" x14ac:dyDescent="0.25">
      <c r="A137" s="16" t="s">
        <v>348</v>
      </c>
      <c r="B137" s="35" t="s">
        <v>300</v>
      </c>
      <c r="C137" s="254">
        <v>0</v>
      </c>
      <c r="D137" s="16"/>
      <c r="E137" s="16"/>
    </row>
    <row r="138" spans="1:5" x14ac:dyDescent="0.25">
      <c r="A138" s="16" t="s">
        <v>123</v>
      </c>
      <c r="B138" s="35" t="s">
        <v>300</v>
      </c>
      <c r="C138" s="254">
        <v>0</v>
      </c>
      <c r="D138" s="16"/>
      <c r="E138" s="16"/>
    </row>
    <row r="139" spans="1:5" x14ac:dyDescent="0.25">
      <c r="A139" s="16" t="s">
        <v>349</v>
      </c>
      <c r="B139" s="35" t="s">
        <v>300</v>
      </c>
      <c r="C139" s="254">
        <v>0</v>
      </c>
      <c r="D139" s="16"/>
      <c r="E139" s="16"/>
    </row>
    <row r="140" spans="1:5" x14ac:dyDescent="0.25">
      <c r="A140" s="16" t="s">
        <v>350</v>
      </c>
      <c r="B140" s="35"/>
      <c r="C140" s="254">
        <v>0</v>
      </c>
      <c r="D140" s="16"/>
      <c r="E140" s="16"/>
    </row>
    <row r="141" spans="1:5" x14ac:dyDescent="0.25">
      <c r="A141" s="16" t="s">
        <v>340</v>
      </c>
      <c r="B141" s="35" t="s">
        <v>300</v>
      </c>
      <c r="C141" s="254">
        <v>0</v>
      </c>
      <c r="D141" s="16"/>
      <c r="E141" s="16"/>
    </row>
    <row r="142" spans="1:5" x14ac:dyDescent="0.25">
      <c r="A142" s="16" t="s">
        <v>351</v>
      </c>
      <c r="B142" s="35" t="s">
        <v>300</v>
      </c>
      <c r="C142" s="254">
        <v>0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f>SUM(C132:C142)</f>
        <v>328</v>
      </c>
    </row>
    <row r="144" spans="1:5" x14ac:dyDescent="0.25">
      <c r="A144" s="16" t="s">
        <v>353</v>
      </c>
      <c r="B144" s="35" t="s">
        <v>300</v>
      </c>
      <c r="C144" s="254">
        <v>341</v>
      </c>
      <c r="D144" s="16"/>
      <c r="E144" s="16"/>
    </row>
    <row r="145" spans="1:6" x14ac:dyDescent="0.25">
      <c r="A145" s="16" t="s">
        <v>354</v>
      </c>
      <c r="B145" s="35" t="s">
        <v>300</v>
      </c>
      <c r="C145" s="254">
        <v>20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300</v>
      </c>
      <c r="C147" s="25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7">
        <v>7240</v>
      </c>
      <c r="C154" s="257">
        <v>4734</v>
      </c>
      <c r="D154" s="257">
        <f>C127-B154-C154</f>
        <v>5044</v>
      </c>
      <c r="E154" s="25">
        <f>SUM(B154:D154)</f>
        <v>17018</v>
      </c>
    </row>
    <row r="155" spans="1:6" x14ac:dyDescent="0.25">
      <c r="A155" s="16" t="s">
        <v>243</v>
      </c>
      <c r="B155" s="257">
        <v>47019</v>
      </c>
      <c r="C155" s="257">
        <v>22235</v>
      </c>
      <c r="D155" s="257">
        <f>D127-B155-C155</f>
        <v>15550</v>
      </c>
      <c r="E155" s="25">
        <f>SUM(B155:D155)</f>
        <v>84804</v>
      </c>
    </row>
    <row r="156" spans="1:6" x14ac:dyDescent="0.25">
      <c r="A156" s="16" t="s">
        <v>360</v>
      </c>
      <c r="B156" s="257">
        <v>0</v>
      </c>
      <c r="C156" s="257">
        <v>0</v>
      </c>
      <c r="D156" s="257">
        <v>0</v>
      </c>
      <c r="E156" s="25">
        <f>SUM(B156:D156)</f>
        <v>0</v>
      </c>
    </row>
    <row r="157" spans="1:6" x14ac:dyDescent="0.25">
      <c r="A157" s="16" t="s">
        <v>288</v>
      </c>
      <c r="B157" s="257">
        <v>570153976</v>
      </c>
      <c r="C157" s="257">
        <v>255593383</v>
      </c>
      <c r="D157" s="257">
        <f>C358-B157-C157</f>
        <v>307021641</v>
      </c>
      <c r="E157" s="25">
        <f>SUM(B157:D157)</f>
        <v>1132769000</v>
      </c>
      <c r="F157" s="14"/>
    </row>
    <row r="158" spans="1:6" x14ac:dyDescent="0.25">
      <c r="A158" s="16" t="s">
        <v>289</v>
      </c>
      <c r="B158" s="257">
        <v>704213683</v>
      </c>
      <c r="C158" s="257">
        <v>330022578</v>
      </c>
      <c r="D158" s="257">
        <f>C359-B158-C158</f>
        <v>799637946</v>
      </c>
      <c r="E158" s="25">
        <f>SUM(B158:D158)</f>
        <v>1833874207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7">
        <v>0</v>
      </c>
      <c r="C160" s="257">
        <v>0</v>
      </c>
      <c r="D160" s="257">
        <v>0</v>
      </c>
      <c r="E160" s="25">
        <f>SUM(B160:D160)</f>
        <v>0</v>
      </c>
    </row>
    <row r="161" spans="1:5" x14ac:dyDescent="0.25">
      <c r="A161" s="16" t="s">
        <v>243</v>
      </c>
      <c r="B161" s="257">
        <v>0</v>
      </c>
      <c r="C161" s="257">
        <v>0</v>
      </c>
      <c r="D161" s="257">
        <v>0</v>
      </c>
      <c r="E161" s="25">
        <f>SUM(B161:D161)</f>
        <v>0</v>
      </c>
    </row>
    <row r="162" spans="1:5" x14ac:dyDescent="0.25">
      <c r="A162" s="16" t="s">
        <v>360</v>
      </c>
      <c r="B162" s="257">
        <v>0</v>
      </c>
      <c r="C162" s="257">
        <v>0</v>
      </c>
      <c r="D162" s="257">
        <v>0</v>
      </c>
      <c r="E162" s="25">
        <f>SUM(B162:D162)</f>
        <v>0</v>
      </c>
    </row>
    <row r="163" spans="1:5" x14ac:dyDescent="0.25">
      <c r="A163" s="16" t="s">
        <v>288</v>
      </c>
      <c r="B163" s="257">
        <v>0</v>
      </c>
      <c r="C163" s="257">
        <v>0</v>
      </c>
      <c r="D163" s="257">
        <v>0</v>
      </c>
      <c r="E163" s="25">
        <f>SUM(B163:D163)</f>
        <v>0</v>
      </c>
    </row>
    <row r="164" spans="1:5" x14ac:dyDescent="0.25">
      <c r="A164" s="16" t="s">
        <v>289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x14ac:dyDescent="0.25">
      <c r="A167" s="16" t="s">
        <v>243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x14ac:dyDescent="0.25">
      <c r="A168" s="16" t="s">
        <v>360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x14ac:dyDescent="0.25">
      <c r="A169" s="16" t="s">
        <v>288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x14ac:dyDescent="0.25">
      <c r="A170" s="16" t="s">
        <v>289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7">
        <v>0</v>
      </c>
      <c r="C173" s="257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300</v>
      </c>
      <c r="C181" s="254">
        <v>31365995</v>
      </c>
      <c r="D181" s="16"/>
      <c r="E181" s="16"/>
    </row>
    <row r="182" spans="1:5" x14ac:dyDescent="0.25">
      <c r="A182" s="16" t="s">
        <v>370</v>
      </c>
      <c r="B182" s="35" t="s">
        <v>300</v>
      </c>
      <c r="C182" s="254">
        <v>513310</v>
      </c>
      <c r="D182" s="16"/>
      <c r="E182" s="16"/>
    </row>
    <row r="183" spans="1:5" x14ac:dyDescent="0.25">
      <c r="A183" s="20" t="s">
        <v>371</v>
      </c>
      <c r="B183" s="35" t="s">
        <v>300</v>
      </c>
      <c r="C183" s="254">
        <v>2327933</v>
      </c>
      <c r="D183" s="16"/>
      <c r="E183" s="16"/>
    </row>
    <row r="184" spans="1:5" x14ac:dyDescent="0.25">
      <c r="A184" s="16" t="s">
        <v>372</v>
      </c>
      <c r="B184" s="35" t="s">
        <v>300</v>
      </c>
      <c r="C184" s="254">
        <v>63267911</v>
      </c>
      <c r="D184" s="16"/>
      <c r="E184" s="16"/>
    </row>
    <row r="185" spans="1:5" x14ac:dyDescent="0.25">
      <c r="A185" s="16" t="s">
        <v>373</v>
      </c>
      <c r="B185" s="35" t="s">
        <v>300</v>
      </c>
      <c r="C185" s="254">
        <v>392054</v>
      </c>
      <c r="D185" s="16"/>
      <c r="E185" s="16"/>
    </row>
    <row r="186" spans="1:5" x14ac:dyDescent="0.25">
      <c r="A186" s="16" t="s">
        <v>374</v>
      </c>
      <c r="B186" s="35" t="s">
        <v>300</v>
      </c>
      <c r="C186" s="254">
        <v>28507820</v>
      </c>
      <c r="D186" s="16"/>
      <c r="E186" s="16"/>
    </row>
    <row r="187" spans="1:5" x14ac:dyDescent="0.25">
      <c r="A187" s="16" t="s">
        <v>375</v>
      </c>
      <c r="B187" s="35" t="s">
        <v>300</v>
      </c>
      <c r="C187" s="254">
        <v>2885614</v>
      </c>
      <c r="D187" s="16"/>
      <c r="E187" s="16"/>
    </row>
    <row r="188" spans="1:5" x14ac:dyDescent="0.25">
      <c r="A188" s="16" t="s">
        <v>375</v>
      </c>
      <c r="B188" s="35" t="s">
        <v>300</v>
      </c>
      <c r="C188" s="254">
        <v>0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129260637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300</v>
      </c>
      <c r="C191" s="254">
        <v>4141191</v>
      </c>
      <c r="D191" s="16"/>
      <c r="E191" s="16"/>
    </row>
    <row r="192" spans="1:5" x14ac:dyDescent="0.25">
      <c r="A192" s="16" t="s">
        <v>378</v>
      </c>
      <c r="B192" s="35" t="s">
        <v>300</v>
      </c>
      <c r="C192" s="254">
        <v>204126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4345317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300</v>
      </c>
      <c r="C195" s="254">
        <v>4346572</v>
      </c>
      <c r="D195" s="16"/>
      <c r="E195" s="16"/>
    </row>
    <row r="196" spans="1:5" x14ac:dyDescent="0.25">
      <c r="A196" s="16" t="s">
        <v>381</v>
      </c>
      <c r="B196" s="35" t="s">
        <v>300</v>
      </c>
      <c r="C196" s="254">
        <v>2338286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6684858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300</v>
      </c>
      <c r="C199" s="254">
        <v>1100344</v>
      </c>
      <c r="D199" s="16"/>
      <c r="E199" s="16"/>
    </row>
    <row r="200" spans="1:5" x14ac:dyDescent="0.25">
      <c r="A200" s="16" t="s">
        <v>384</v>
      </c>
      <c r="B200" s="35" t="s">
        <v>300</v>
      </c>
      <c r="C200" s="254">
        <v>7978500</v>
      </c>
      <c r="D200" s="16"/>
      <c r="E200" s="16"/>
    </row>
    <row r="201" spans="1:5" x14ac:dyDescent="0.25">
      <c r="A201" s="16" t="s">
        <v>159</v>
      </c>
      <c r="B201" s="35" t="s">
        <v>300</v>
      </c>
      <c r="C201" s="254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9078844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300</v>
      </c>
      <c r="C204" s="254">
        <v>0</v>
      </c>
      <c r="D204" s="16"/>
      <c r="E204" s="16"/>
    </row>
    <row r="205" spans="1:5" x14ac:dyDescent="0.25">
      <c r="A205" s="16" t="s">
        <v>387</v>
      </c>
      <c r="B205" s="35" t="s">
        <v>300</v>
      </c>
      <c r="C205" s="254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7">
        <v>13145009</v>
      </c>
      <c r="C211" s="254">
        <v>0</v>
      </c>
      <c r="D211" s="257">
        <v>260728</v>
      </c>
      <c r="E211" s="25">
        <f t="shared" ref="E211:E219" si="22">SUM(B211:C211)-D211</f>
        <v>12884281</v>
      </c>
    </row>
    <row r="212" spans="1:5" x14ac:dyDescent="0.25">
      <c r="A212" s="16" t="s">
        <v>395</v>
      </c>
      <c r="B212" s="257">
        <v>24524914</v>
      </c>
      <c r="C212" s="254">
        <v>483319.67</v>
      </c>
      <c r="D212" s="257">
        <v>0</v>
      </c>
      <c r="E212" s="25">
        <f t="shared" si="22"/>
        <v>25008233.670000002</v>
      </c>
    </row>
    <row r="213" spans="1:5" x14ac:dyDescent="0.25">
      <c r="A213" s="16" t="s">
        <v>396</v>
      </c>
      <c r="B213" s="257">
        <f>520064092.07+200643</f>
        <v>520264735.06999999</v>
      </c>
      <c r="C213" s="254">
        <f>2852773.91+4364107.7</f>
        <v>7216881.6100000003</v>
      </c>
      <c r="D213" s="257">
        <v>185213.55</v>
      </c>
      <c r="E213" s="25">
        <f t="shared" si="22"/>
        <v>527296403.13</v>
      </c>
    </row>
    <row r="214" spans="1:5" x14ac:dyDescent="0.25">
      <c r="A214" s="16" t="s">
        <v>397</v>
      </c>
      <c r="B214" s="257">
        <v>0</v>
      </c>
      <c r="C214" s="254">
        <v>0</v>
      </c>
      <c r="D214" s="257">
        <v>0</v>
      </c>
      <c r="E214" s="25">
        <f t="shared" si="22"/>
        <v>0</v>
      </c>
    </row>
    <row r="215" spans="1:5" x14ac:dyDescent="0.25">
      <c r="A215" s="16" t="s">
        <v>398</v>
      </c>
      <c r="B215" s="257">
        <v>22633678</v>
      </c>
      <c r="C215" s="254">
        <v>0</v>
      </c>
      <c r="D215" s="257">
        <v>0</v>
      </c>
      <c r="E215" s="25">
        <f t="shared" si="22"/>
        <v>22633678</v>
      </c>
    </row>
    <row r="216" spans="1:5" x14ac:dyDescent="0.25">
      <c r="A216" s="16" t="s">
        <v>399</v>
      </c>
      <c r="B216" s="257">
        <f>244362017</f>
        <v>244362017</v>
      </c>
      <c r="C216" s="254">
        <f>106853+16719651</f>
        <v>16826504</v>
      </c>
      <c r="D216" s="257">
        <v>4540263</v>
      </c>
      <c r="E216" s="25">
        <f t="shared" si="22"/>
        <v>256648258</v>
      </c>
    </row>
    <row r="217" spans="1:5" x14ac:dyDescent="0.25">
      <c r="A217" s="16" t="s">
        <v>400</v>
      </c>
      <c r="B217" s="257">
        <v>22500700</v>
      </c>
      <c r="C217" s="254">
        <v>19837</v>
      </c>
      <c r="D217" s="257">
        <v>75148</v>
      </c>
      <c r="E217" s="25">
        <f t="shared" si="22"/>
        <v>22445389</v>
      </c>
    </row>
    <row r="218" spans="1:5" x14ac:dyDescent="0.25">
      <c r="A218" s="16" t="s">
        <v>401</v>
      </c>
      <c r="B218" s="257">
        <v>26350564.52</v>
      </c>
      <c r="C218" s="254">
        <v>0</v>
      </c>
      <c r="D218" s="257">
        <v>535820.77</v>
      </c>
      <c r="E218" s="25">
        <f t="shared" si="22"/>
        <v>25814743.75</v>
      </c>
    </row>
    <row r="219" spans="1:5" x14ac:dyDescent="0.25">
      <c r="A219" s="16" t="s">
        <v>402</v>
      </c>
      <c r="B219" s="257">
        <v>12341902</v>
      </c>
      <c r="C219" s="254">
        <v>-959770</v>
      </c>
      <c r="D219" s="257">
        <v>0</v>
      </c>
      <c r="E219" s="25">
        <f t="shared" si="22"/>
        <v>11382132</v>
      </c>
    </row>
    <row r="220" spans="1:5" x14ac:dyDescent="0.25">
      <c r="A220" s="16" t="s">
        <v>230</v>
      </c>
      <c r="B220" s="25">
        <f>SUM(B211:B219)</f>
        <v>886123519.58999991</v>
      </c>
      <c r="C220" s="224">
        <f>SUM(C211:C219)</f>
        <v>23586772.280000001</v>
      </c>
      <c r="D220" s="25">
        <f>SUM(D211:D219)</f>
        <v>5597173.3200000003</v>
      </c>
      <c r="E220" s="25">
        <f>SUM(E211:E219)</f>
        <v>904113118.54999995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7">
        <v>13674500</v>
      </c>
      <c r="C225" s="254">
        <v>400042</v>
      </c>
      <c r="D225" s="257">
        <v>0</v>
      </c>
      <c r="E225" s="25">
        <f t="shared" ref="E225:E232" si="23">SUM(B225:C225)-D225</f>
        <v>14074542</v>
      </c>
    </row>
    <row r="226" spans="1:6" x14ac:dyDescent="0.25">
      <c r="A226" s="16" t="s">
        <v>396</v>
      </c>
      <c r="B226" s="257">
        <f>138116+253882179.04+1244</f>
        <v>254021539.03999999</v>
      </c>
      <c r="C226" s="254">
        <f>2487+14505572.48</f>
        <v>14508059.48</v>
      </c>
      <c r="D226" s="257">
        <v>185213.55</v>
      </c>
      <c r="E226" s="25">
        <f t="shared" si="23"/>
        <v>268344384.96999997</v>
      </c>
    </row>
    <row r="227" spans="1:6" x14ac:dyDescent="0.25">
      <c r="A227" s="16" t="s">
        <v>397</v>
      </c>
      <c r="B227" s="257"/>
      <c r="C227" s="254">
        <v>0</v>
      </c>
      <c r="D227" s="257">
        <v>0</v>
      </c>
      <c r="E227" s="25">
        <f t="shared" si="23"/>
        <v>0</v>
      </c>
    </row>
    <row r="228" spans="1:6" x14ac:dyDescent="0.25">
      <c r="A228" s="16" t="s">
        <v>398</v>
      </c>
      <c r="B228" s="257">
        <v>21508263</v>
      </c>
      <c r="C228" s="254">
        <v>132732</v>
      </c>
      <c r="D228" s="257">
        <v>0</v>
      </c>
      <c r="E228" s="25">
        <f t="shared" si="23"/>
        <v>21640995</v>
      </c>
    </row>
    <row r="229" spans="1:6" x14ac:dyDescent="0.25">
      <c r="A229" s="16" t="s">
        <v>399</v>
      </c>
      <c r="B229" s="257">
        <v>193861923</v>
      </c>
      <c r="C229" s="254">
        <v>14236797</v>
      </c>
      <c r="D229" s="257">
        <v>4424308</v>
      </c>
      <c r="E229" s="25">
        <f t="shared" si="23"/>
        <v>203674412</v>
      </c>
    </row>
    <row r="230" spans="1:6" x14ac:dyDescent="0.25">
      <c r="A230" s="16" t="s">
        <v>400</v>
      </c>
      <c r="B230" s="257">
        <v>19823227</v>
      </c>
      <c r="C230" s="254">
        <v>982962</v>
      </c>
      <c r="D230" s="257">
        <v>74116</v>
      </c>
      <c r="E230" s="25">
        <f t="shared" si="23"/>
        <v>20732073</v>
      </c>
    </row>
    <row r="231" spans="1:6" x14ac:dyDescent="0.25">
      <c r="A231" s="16" t="s">
        <v>401</v>
      </c>
      <c r="B231" s="257">
        <v>16471502.119999999</v>
      </c>
      <c r="C231" s="254">
        <v>1510252.94</v>
      </c>
      <c r="D231" s="257">
        <v>93172.05</v>
      </c>
      <c r="E231" s="25">
        <f t="shared" si="23"/>
        <v>17888583.009999998</v>
      </c>
    </row>
    <row r="232" spans="1:6" x14ac:dyDescent="0.25">
      <c r="A232" s="16" t="s">
        <v>402</v>
      </c>
      <c r="B232" s="257">
        <v>0</v>
      </c>
      <c r="C232" s="254">
        <v>0</v>
      </c>
      <c r="D232" s="257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519360954.15999997</v>
      </c>
      <c r="C233" s="224">
        <f>SUM(C224:C232)</f>
        <v>31770845.420000002</v>
      </c>
      <c r="D233" s="25">
        <f>SUM(D224:D232)</f>
        <v>4776809.5999999996</v>
      </c>
      <c r="E233" s="25">
        <f>SUM(E224:E232)</f>
        <v>546354989.98000002</v>
      </c>
    </row>
    <row r="234" spans="1:6" x14ac:dyDescent="0.25">
      <c r="A234" s="16"/>
      <c r="B234" s="16"/>
      <c r="C234" s="22"/>
      <c r="D234" s="16"/>
      <c r="E234" s="16"/>
      <c r="F234" s="11">
        <f>E220-E233</f>
        <v>357758128.56999993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17" t="s">
        <v>405</v>
      </c>
      <c r="C236" s="317"/>
      <c r="D236" s="30"/>
      <c r="E236" s="30"/>
    </row>
    <row r="237" spans="1:6" x14ac:dyDescent="0.25">
      <c r="A237" s="43" t="s">
        <v>405</v>
      </c>
      <c r="B237" s="30"/>
      <c r="C237" s="254">
        <v>23288955</v>
      </c>
      <c r="D237" s="32">
        <f>C237</f>
        <v>23288955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300</v>
      </c>
      <c r="C239" s="254">
        <v>908540300</v>
      </c>
      <c r="D239" s="16"/>
      <c r="E239" s="16"/>
    </row>
    <row r="240" spans="1:6" x14ac:dyDescent="0.25">
      <c r="A240" s="16" t="s">
        <v>408</v>
      </c>
      <c r="B240" s="35" t="s">
        <v>300</v>
      </c>
      <c r="C240" s="254">
        <v>439884807</v>
      </c>
      <c r="D240" s="16"/>
      <c r="E240" s="16"/>
    </row>
    <row r="241" spans="1:5" x14ac:dyDescent="0.25">
      <c r="A241" s="16" t="s">
        <v>409</v>
      </c>
      <c r="B241" s="35" t="s">
        <v>300</v>
      </c>
      <c r="C241" s="254">
        <v>15585826</v>
      </c>
      <c r="D241" s="16"/>
      <c r="E241" s="16"/>
    </row>
    <row r="242" spans="1:5" x14ac:dyDescent="0.25">
      <c r="A242" s="16" t="s">
        <v>410</v>
      </c>
      <c r="B242" s="35" t="s">
        <v>300</v>
      </c>
      <c r="C242" s="254">
        <v>26217516</v>
      </c>
      <c r="D242" s="16"/>
      <c r="E242" s="16"/>
    </row>
    <row r="243" spans="1:5" x14ac:dyDescent="0.25">
      <c r="A243" s="16" t="s">
        <v>411</v>
      </c>
      <c r="B243" s="35" t="s">
        <v>300</v>
      </c>
      <c r="C243" s="254">
        <v>466660771</v>
      </c>
      <c r="D243" s="16"/>
      <c r="E243" s="16"/>
    </row>
    <row r="244" spans="1:5" x14ac:dyDescent="0.25">
      <c r="A244" s="16" t="s">
        <v>412</v>
      </c>
      <c r="B244" s="35" t="s">
        <v>300</v>
      </c>
      <c r="C244" s="254">
        <v>180191270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f>SUM(C239:C244)</f>
        <v>2037080490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300</v>
      </c>
      <c r="C247" s="254">
        <v>24101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300</v>
      </c>
      <c r="C249" s="254">
        <v>10430978.93</v>
      </c>
      <c r="D249" s="16"/>
      <c r="E249" s="16"/>
    </row>
    <row r="250" spans="1:5" x14ac:dyDescent="0.25">
      <c r="A250" s="21" t="s">
        <v>417</v>
      </c>
      <c r="B250" s="35" t="s">
        <v>300</v>
      </c>
      <c r="C250" s="254">
        <v>21560777.66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f>SUM(C249:C251)</f>
        <v>31991756.59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300</v>
      </c>
      <c r="C254" s="254">
        <v>18773046</v>
      </c>
      <c r="D254" s="16"/>
      <c r="E254" s="16"/>
    </row>
    <row r="255" spans="1:5" x14ac:dyDescent="0.25">
      <c r="A255" s="16" t="s">
        <v>419</v>
      </c>
      <c r="B255" s="35" t="s">
        <v>300</v>
      </c>
      <c r="C255" s="254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f>SUM(C254:C255)</f>
        <v>18773046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f>D237+D245+D252+D256</f>
        <v>2111134247.5899999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300</v>
      </c>
      <c r="C266" s="254">
        <v>67884595</v>
      </c>
      <c r="D266" s="16"/>
      <c r="E266" s="16"/>
    </row>
    <row r="267" spans="1:5" x14ac:dyDescent="0.25">
      <c r="A267" s="16" t="s">
        <v>426</v>
      </c>
      <c r="B267" s="35" t="s">
        <v>300</v>
      </c>
      <c r="C267" s="254">
        <v>72863486</v>
      </c>
      <c r="D267" s="16"/>
      <c r="E267" s="16"/>
    </row>
    <row r="268" spans="1:5" x14ac:dyDescent="0.25">
      <c r="A268" s="16" t="s">
        <v>427</v>
      </c>
      <c r="B268" s="35" t="s">
        <v>300</v>
      </c>
      <c r="C268" s="254">
        <v>236097208.36999997</v>
      </c>
      <c r="D268" s="16"/>
      <c r="E268" s="16"/>
    </row>
    <row r="269" spans="1:5" x14ac:dyDescent="0.25">
      <c r="A269" s="16" t="s">
        <v>428</v>
      </c>
      <c r="B269" s="35" t="s">
        <v>300</v>
      </c>
      <c r="C269" s="254">
        <v>123569452.13</v>
      </c>
      <c r="D269" s="16"/>
      <c r="E269" s="16"/>
    </row>
    <row r="270" spans="1:5" x14ac:dyDescent="0.25">
      <c r="A270" s="16" t="s">
        <v>429</v>
      </c>
      <c r="B270" s="35" t="s">
        <v>300</v>
      </c>
      <c r="C270" s="254">
        <v>12924316.470000001</v>
      </c>
      <c r="D270" s="16"/>
      <c r="E270" s="16"/>
    </row>
    <row r="271" spans="1:5" x14ac:dyDescent="0.25">
      <c r="A271" s="16" t="s">
        <v>430</v>
      </c>
      <c r="B271" s="35" t="s">
        <v>300</v>
      </c>
      <c r="C271" s="254">
        <f>48583346-C274</f>
        <v>38054086.090000004</v>
      </c>
      <c r="D271" s="16"/>
      <c r="E271" s="16"/>
    </row>
    <row r="272" spans="1:5" x14ac:dyDescent="0.25">
      <c r="A272" s="16" t="s">
        <v>431</v>
      </c>
      <c r="B272" s="35" t="s">
        <v>300</v>
      </c>
      <c r="C272" s="254">
        <v>0</v>
      </c>
      <c r="D272" s="16"/>
      <c r="E272" s="16"/>
    </row>
    <row r="273" spans="1:5" x14ac:dyDescent="0.25">
      <c r="A273" s="16" t="s">
        <v>432</v>
      </c>
      <c r="B273" s="35" t="s">
        <v>300</v>
      </c>
      <c r="C273" s="254">
        <v>9188360.9000000004</v>
      </c>
      <c r="D273" s="16"/>
      <c r="E273" s="16"/>
    </row>
    <row r="274" spans="1:5" x14ac:dyDescent="0.25">
      <c r="A274" s="16" t="s">
        <v>433</v>
      </c>
      <c r="B274" s="35" t="s">
        <v>300</v>
      </c>
      <c r="C274" s="254">
        <v>10529259.91</v>
      </c>
      <c r="D274" s="16"/>
      <c r="E274" s="16"/>
    </row>
    <row r="275" spans="1:5" x14ac:dyDescent="0.25">
      <c r="A275" s="16" t="s">
        <v>434</v>
      </c>
      <c r="B275" s="35" t="s">
        <v>300</v>
      </c>
      <c r="C275" s="254">
        <v>0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f>SUM(C266:C268)-C269+SUM(C270:C275)</f>
        <v>323971860.61000001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300</v>
      </c>
      <c r="C278" s="254">
        <v>0</v>
      </c>
      <c r="D278" s="16"/>
      <c r="E278" s="16"/>
    </row>
    <row r="279" spans="1:5" x14ac:dyDescent="0.25">
      <c r="A279" s="16" t="s">
        <v>426</v>
      </c>
      <c r="B279" s="35" t="s">
        <v>300</v>
      </c>
      <c r="C279" s="254">
        <v>0</v>
      </c>
      <c r="D279" s="16"/>
      <c r="E279" s="16"/>
    </row>
    <row r="280" spans="1:5" x14ac:dyDescent="0.25">
      <c r="A280" s="16" t="s">
        <v>437</v>
      </c>
      <c r="B280" s="35" t="s">
        <v>300</v>
      </c>
      <c r="C280" s="254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300</v>
      </c>
      <c r="C283" s="255">
        <f>E211</f>
        <v>12884281</v>
      </c>
      <c r="D283" s="16"/>
      <c r="E283" s="16"/>
    </row>
    <row r="284" spans="1:5" x14ac:dyDescent="0.25">
      <c r="A284" s="16" t="s">
        <v>395</v>
      </c>
      <c r="B284" s="35" t="s">
        <v>300</v>
      </c>
      <c r="C284" s="255">
        <f>E212</f>
        <v>25008233.670000002</v>
      </c>
      <c r="D284" s="16"/>
      <c r="E284" s="16"/>
    </row>
    <row r="285" spans="1:5" x14ac:dyDescent="0.25">
      <c r="A285" s="16" t="s">
        <v>396</v>
      </c>
      <c r="B285" s="35" t="s">
        <v>300</v>
      </c>
      <c r="C285" s="255">
        <f>E213</f>
        <v>527296403.13</v>
      </c>
      <c r="D285" s="16"/>
      <c r="E285" s="16"/>
    </row>
    <row r="286" spans="1:5" x14ac:dyDescent="0.25">
      <c r="A286" s="16" t="s">
        <v>440</v>
      </c>
      <c r="B286" s="35" t="s">
        <v>300</v>
      </c>
      <c r="C286" s="255">
        <f>E214</f>
        <v>0</v>
      </c>
      <c r="D286" s="16"/>
      <c r="E286" s="16"/>
    </row>
    <row r="287" spans="1:5" x14ac:dyDescent="0.25">
      <c r="A287" s="16" t="s">
        <v>441</v>
      </c>
      <c r="B287" s="35" t="s">
        <v>300</v>
      </c>
      <c r="C287" s="255">
        <f>E215</f>
        <v>22633678</v>
      </c>
      <c r="D287" s="16"/>
      <c r="E287" s="16"/>
    </row>
    <row r="288" spans="1:5" x14ac:dyDescent="0.25">
      <c r="A288" s="16" t="s">
        <v>442</v>
      </c>
      <c r="B288" s="35" t="s">
        <v>300</v>
      </c>
      <c r="C288" s="255">
        <f>E216+E217</f>
        <v>279093647</v>
      </c>
      <c r="D288" s="16"/>
      <c r="E288" s="16"/>
    </row>
    <row r="289" spans="1:5" x14ac:dyDescent="0.25">
      <c r="A289" s="16" t="s">
        <v>401</v>
      </c>
      <c r="B289" s="35" t="s">
        <v>300</v>
      </c>
      <c r="C289" s="255">
        <f>E218</f>
        <v>25814743.75</v>
      </c>
      <c r="D289" s="16"/>
      <c r="E289" s="16"/>
    </row>
    <row r="290" spans="1:5" x14ac:dyDescent="0.25">
      <c r="A290" s="16" t="s">
        <v>402</v>
      </c>
      <c r="B290" s="35" t="s">
        <v>300</v>
      </c>
      <c r="C290" s="255">
        <f>E219</f>
        <v>11382132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f>SUM(C283:C290)</f>
        <v>904113118.54999995</v>
      </c>
      <c r="E291" s="16"/>
    </row>
    <row r="292" spans="1:5" x14ac:dyDescent="0.25">
      <c r="A292" s="16" t="s">
        <v>444</v>
      </c>
      <c r="B292" s="35" t="s">
        <v>300</v>
      </c>
      <c r="C292" s="255">
        <f>E233</f>
        <v>546354989.98000002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f>D291-C292</f>
        <v>357758128.56999993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300</v>
      </c>
      <c r="C295" s="255">
        <v>0</v>
      </c>
      <c r="D295" s="16"/>
      <c r="E295" s="16"/>
    </row>
    <row r="296" spans="1:5" x14ac:dyDescent="0.25">
      <c r="A296" s="16" t="s">
        <v>448</v>
      </c>
      <c r="B296" s="35" t="s">
        <v>300</v>
      </c>
      <c r="C296" s="255"/>
      <c r="D296" s="16"/>
      <c r="E296" s="16"/>
    </row>
    <row r="297" spans="1:5" x14ac:dyDescent="0.25">
      <c r="A297" s="16" t="s">
        <v>449</v>
      </c>
      <c r="B297" s="35" t="s">
        <v>300</v>
      </c>
      <c r="C297" s="255">
        <v>51310017</v>
      </c>
      <c r="D297" s="16"/>
      <c r="E297" s="16"/>
    </row>
    <row r="298" spans="1:5" x14ac:dyDescent="0.25">
      <c r="A298" s="16" t="s">
        <v>437</v>
      </c>
      <c r="B298" s="35" t="s">
        <v>300</v>
      </c>
      <c r="C298" s="255">
        <f>100433512+23730572+10689177</f>
        <v>134853261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f>C295-C296+C297+C298</f>
        <v>186163278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300</v>
      </c>
      <c r="C302" s="254">
        <v>0</v>
      </c>
      <c r="D302" s="16"/>
      <c r="E302" s="16"/>
    </row>
    <row r="303" spans="1:5" x14ac:dyDescent="0.25">
      <c r="A303" s="16" t="s">
        <v>453</v>
      </c>
      <c r="B303" s="35" t="s">
        <v>300</v>
      </c>
      <c r="C303" s="254">
        <v>0</v>
      </c>
      <c r="D303" s="16"/>
      <c r="E303" s="16"/>
    </row>
    <row r="304" spans="1:5" x14ac:dyDescent="0.25">
      <c r="A304" s="16" t="s">
        <v>454</v>
      </c>
      <c r="B304" s="35" t="s">
        <v>300</v>
      </c>
      <c r="C304" s="254">
        <v>0</v>
      </c>
      <c r="D304" s="16"/>
      <c r="E304" s="16"/>
    </row>
    <row r="305" spans="1:6" x14ac:dyDescent="0.25">
      <c r="A305" s="16" t="s">
        <v>455</v>
      </c>
      <c r="B305" s="35" t="s">
        <v>300</v>
      </c>
      <c r="C305" s="254">
        <v>21557367.940000001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f>SUM(C302:C305)</f>
        <v>21557367.940000001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f>D276+D281+D293+D299+D306</f>
        <v>889450635.12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889450635.12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300</v>
      </c>
      <c r="C314" s="254">
        <v>0</v>
      </c>
      <c r="D314" s="16"/>
      <c r="E314" s="16"/>
    </row>
    <row r="315" spans="1:6" x14ac:dyDescent="0.25">
      <c r="A315" s="16" t="s">
        <v>461</v>
      </c>
      <c r="B315" s="35" t="s">
        <v>300</v>
      </c>
      <c r="C315" s="254">
        <v>29028345</v>
      </c>
      <c r="D315" s="16"/>
      <c r="E315" s="16"/>
    </row>
    <row r="316" spans="1:6" x14ac:dyDescent="0.25">
      <c r="A316" s="16" t="s">
        <v>462</v>
      </c>
      <c r="B316" s="35" t="s">
        <v>300</v>
      </c>
      <c r="C316" s="254">
        <v>86463937</v>
      </c>
      <c r="D316" s="16"/>
      <c r="E316" s="16"/>
    </row>
    <row r="317" spans="1:6" x14ac:dyDescent="0.25">
      <c r="A317" s="16" t="s">
        <v>463</v>
      </c>
      <c r="B317" s="35" t="s">
        <v>300</v>
      </c>
      <c r="C317" s="254">
        <v>40290872</v>
      </c>
      <c r="D317" s="16"/>
      <c r="E317" s="16"/>
    </row>
    <row r="318" spans="1:6" x14ac:dyDescent="0.25">
      <c r="A318" s="16" t="s">
        <v>464</v>
      </c>
      <c r="B318" s="35" t="s">
        <v>300</v>
      </c>
      <c r="C318" s="254">
        <v>13315526</v>
      </c>
      <c r="D318" s="16"/>
      <c r="E318" s="16"/>
    </row>
    <row r="319" spans="1:6" x14ac:dyDescent="0.25">
      <c r="A319" s="16" t="s">
        <v>465</v>
      </c>
      <c r="B319" s="35" t="s">
        <v>300</v>
      </c>
      <c r="C319" s="254">
        <v>0</v>
      </c>
      <c r="D319" s="16"/>
      <c r="E319" s="16"/>
    </row>
    <row r="320" spans="1:6" x14ac:dyDescent="0.25">
      <c r="A320" s="16" t="s">
        <v>466</v>
      </c>
      <c r="B320" s="35" t="s">
        <v>300</v>
      </c>
      <c r="C320" s="254">
        <v>0</v>
      </c>
      <c r="D320" s="16"/>
      <c r="E320" s="16"/>
    </row>
    <row r="321" spans="1:5" x14ac:dyDescent="0.25">
      <c r="A321" s="16" t="s">
        <v>467</v>
      </c>
      <c r="B321" s="35" t="s">
        <v>300</v>
      </c>
      <c r="C321" s="254">
        <v>0</v>
      </c>
      <c r="D321" s="16"/>
      <c r="E321" s="16"/>
    </row>
    <row r="322" spans="1:5" x14ac:dyDescent="0.25">
      <c r="A322" s="16" t="s">
        <v>468</v>
      </c>
      <c r="B322" s="35" t="s">
        <v>300</v>
      </c>
      <c r="C322" s="254">
        <f>20539390+23111769+23349353</f>
        <v>67000512</v>
      </c>
      <c r="D322" s="16"/>
      <c r="E322" s="16"/>
    </row>
    <row r="323" spans="1:5" x14ac:dyDescent="0.25">
      <c r="A323" s="16" t="s">
        <v>469</v>
      </c>
      <c r="B323" s="35" t="s">
        <v>300</v>
      </c>
      <c r="C323" s="254">
        <v>10675000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f>SUM(C314:C323)</f>
        <v>246774192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300</v>
      </c>
      <c r="C326" s="254">
        <v>0</v>
      </c>
      <c r="D326" s="16"/>
      <c r="E326" s="16"/>
    </row>
    <row r="327" spans="1:5" x14ac:dyDescent="0.25">
      <c r="A327" s="16" t="s">
        <v>473</v>
      </c>
      <c r="B327" s="35" t="s">
        <v>300</v>
      </c>
      <c r="C327" s="254">
        <v>0</v>
      </c>
      <c r="D327" s="16"/>
      <c r="E327" s="16"/>
    </row>
    <row r="328" spans="1:5" x14ac:dyDescent="0.25">
      <c r="A328" s="16" t="s">
        <v>474</v>
      </c>
      <c r="B328" s="35" t="s">
        <v>300</v>
      </c>
      <c r="C328" s="254">
        <v>0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300</v>
      </c>
      <c r="C331" s="254">
        <v>0</v>
      </c>
      <c r="D331" s="16"/>
      <c r="E331" s="16"/>
    </row>
    <row r="332" spans="1:5" x14ac:dyDescent="0.25">
      <c r="A332" s="16" t="s">
        <v>478</v>
      </c>
      <c r="B332" s="35" t="s">
        <v>300</v>
      </c>
      <c r="C332" s="254">
        <v>0</v>
      </c>
      <c r="D332" s="16"/>
      <c r="E332" s="16"/>
    </row>
    <row r="333" spans="1:5" x14ac:dyDescent="0.25">
      <c r="A333" s="16" t="s">
        <v>479</v>
      </c>
      <c r="B333" s="35" t="s">
        <v>300</v>
      </c>
      <c r="C333" s="254">
        <v>0</v>
      </c>
      <c r="D333" s="16"/>
      <c r="E333" s="16"/>
    </row>
    <row r="334" spans="1:5" x14ac:dyDescent="0.25">
      <c r="A334" s="21" t="s">
        <v>480</v>
      </c>
      <c r="B334" s="35" t="s">
        <v>300</v>
      </c>
      <c r="C334" s="254">
        <v>0</v>
      </c>
      <c r="D334" s="16"/>
      <c r="E334" s="16"/>
    </row>
    <row r="335" spans="1:5" x14ac:dyDescent="0.25">
      <c r="A335" s="16" t="s">
        <v>481</v>
      </c>
      <c r="B335" s="35" t="s">
        <v>300</v>
      </c>
      <c r="C335" s="254">
        <f>266087381+10675000</f>
        <v>276762381</v>
      </c>
      <c r="D335" s="16"/>
      <c r="E335" s="16"/>
    </row>
    <row r="336" spans="1:5" x14ac:dyDescent="0.25">
      <c r="A336" s="21" t="s">
        <v>482</v>
      </c>
      <c r="B336" s="35" t="s">
        <v>300</v>
      </c>
      <c r="C336" s="254">
        <v>0</v>
      </c>
      <c r="D336" s="16"/>
      <c r="E336" s="16"/>
    </row>
    <row r="337" spans="1:5" x14ac:dyDescent="0.25">
      <c r="A337" s="21" t="s">
        <v>483</v>
      </c>
      <c r="B337" s="35" t="s">
        <v>300</v>
      </c>
      <c r="C337" s="276">
        <v>0</v>
      </c>
      <c r="D337" s="16"/>
      <c r="E337" s="16"/>
    </row>
    <row r="338" spans="1:5" x14ac:dyDescent="0.25">
      <c r="A338" s="16" t="s">
        <v>484</v>
      </c>
      <c r="B338" s="35" t="s">
        <v>300</v>
      </c>
      <c r="C338" s="254">
        <v>91260194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368022575</v>
      </c>
      <c r="E339" s="16"/>
    </row>
    <row r="340" spans="1:5" x14ac:dyDescent="0.25">
      <c r="A340" s="16" t="s">
        <v>485</v>
      </c>
      <c r="B340" s="16"/>
      <c r="C340" s="22"/>
      <c r="D340" s="25">
        <f>C323</f>
        <v>10675000</v>
      </c>
      <c r="E340" s="16"/>
    </row>
    <row r="341" spans="1:5" x14ac:dyDescent="0.25">
      <c r="A341" s="16" t="s">
        <v>486</v>
      </c>
      <c r="B341" s="16"/>
      <c r="C341" s="22"/>
      <c r="D341" s="25">
        <f>D339-D340</f>
        <v>357347575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300</v>
      </c>
      <c r="C343" s="258">
        <v>285328868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300</v>
      </c>
      <c r="C345" s="256">
        <v>0</v>
      </c>
      <c r="D345" s="16"/>
      <c r="E345" s="16"/>
    </row>
    <row r="346" spans="1:5" x14ac:dyDescent="0.25">
      <c r="A346" s="16" t="s">
        <v>489</v>
      </c>
      <c r="B346" s="35" t="s">
        <v>300</v>
      </c>
      <c r="C346" s="256">
        <v>0</v>
      </c>
      <c r="D346" s="16"/>
      <c r="E346" s="16"/>
    </row>
    <row r="347" spans="1:5" x14ac:dyDescent="0.25">
      <c r="A347" s="16" t="s">
        <v>490</v>
      </c>
      <c r="B347" s="35" t="s">
        <v>300</v>
      </c>
      <c r="C347" s="256">
        <v>0</v>
      </c>
      <c r="D347" s="16"/>
      <c r="E347" s="16"/>
    </row>
    <row r="348" spans="1:5" x14ac:dyDescent="0.25">
      <c r="A348" s="16" t="s">
        <v>491</v>
      </c>
      <c r="B348" s="35" t="s">
        <v>300</v>
      </c>
      <c r="C348" s="256">
        <v>0</v>
      </c>
      <c r="D348" s="16"/>
      <c r="E348" s="16"/>
    </row>
    <row r="349" spans="1:5" x14ac:dyDescent="0.25">
      <c r="A349" s="16" t="s">
        <v>492</v>
      </c>
      <c r="B349" s="35" t="s">
        <v>300</v>
      </c>
      <c r="C349" s="256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f>D324+D329+D341+C343+C347+C348</f>
        <v>889450635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f>D308</f>
        <v>889450635.12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300</v>
      </c>
      <c r="C358" s="256">
        <f>492448227+640320773</f>
        <v>1132769000</v>
      </c>
      <c r="D358" s="16"/>
      <c r="E358" s="16"/>
    </row>
    <row r="359" spans="1:5" x14ac:dyDescent="0.25">
      <c r="A359" s="16" t="s">
        <v>498</v>
      </c>
      <c r="B359" s="35" t="s">
        <v>300</v>
      </c>
      <c r="C359" s="256">
        <f>1460093385+373780576+246</f>
        <v>1833874207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f>SUM(C358:C359)</f>
        <v>2966643207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4">
        <v>23288955</v>
      </c>
      <c r="D362" s="16"/>
      <c r="E362" s="34"/>
    </row>
    <row r="363" spans="1:5" x14ac:dyDescent="0.25">
      <c r="A363" s="16" t="s">
        <v>501</v>
      </c>
      <c r="B363" s="35" t="s">
        <v>300</v>
      </c>
      <c r="C363" s="254">
        <v>2037080490</v>
      </c>
      <c r="D363" s="16"/>
      <c r="E363" s="16"/>
    </row>
    <row r="364" spans="1:5" x14ac:dyDescent="0.25">
      <c r="A364" s="16" t="s">
        <v>502</v>
      </c>
      <c r="B364" s="35" t="s">
        <v>300</v>
      </c>
      <c r="C364" s="254">
        <v>31991756.59</v>
      </c>
      <c r="D364" s="16"/>
      <c r="E364" s="16"/>
    </row>
    <row r="365" spans="1:5" x14ac:dyDescent="0.25">
      <c r="A365" s="16" t="s">
        <v>503</v>
      </c>
      <c r="B365" s="35" t="s">
        <v>300</v>
      </c>
      <c r="C365" s="254">
        <v>18773046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f>SUM(C362:C365)</f>
        <v>2111134247.5899999</v>
      </c>
      <c r="E366" s="16"/>
    </row>
    <row r="367" spans="1:5" x14ac:dyDescent="0.25">
      <c r="A367" s="16" t="s">
        <v>504</v>
      </c>
      <c r="B367" s="16"/>
      <c r="C367" s="22"/>
      <c r="D367" s="25">
        <f>D360-D366</f>
        <v>855508959.41000009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300</v>
      </c>
      <c r="C370" s="254">
        <v>0</v>
      </c>
      <c r="D370" s="25">
        <v>0</v>
      </c>
      <c r="E370" s="25"/>
    </row>
    <row r="371" spans="1:6" x14ac:dyDescent="0.25">
      <c r="A371" s="46" t="s">
        <v>508</v>
      </c>
      <c r="B371" s="32" t="s">
        <v>300</v>
      </c>
      <c r="C371" s="254">
        <v>1843619.13</v>
      </c>
      <c r="D371" s="25">
        <v>0</v>
      </c>
      <c r="E371" s="25"/>
    </row>
    <row r="372" spans="1:6" x14ac:dyDescent="0.25">
      <c r="A372" s="46" t="s">
        <v>509</v>
      </c>
      <c r="B372" s="32" t="s">
        <v>300</v>
      </c>
      <c r="C372" s="254">
        <f>9644+4793200</f>
        <v>4802844</v>
      </c>
      <c r="D372" s="25">
        <v>0</v>
      </c>
      <c r="E372" s="25"/>
    </row>
    <row r="373" spans="1:6" x14ac:dyDescent="0.25">
      <c r="A373" s="46" t="s">
        <v>510</v>
      </c>
      <c r="B373" s="32" t="s">
        <v>300</v>
      </c>
      <c r="C373" s="254"/>
      <c r="D373" s="25">
        <v>0</v>
      </c>
      <c r="E373" s="25"/>
    </row>
    <row r="374" spans="1:6" x14ac:dyDescent="0.25">
      <c r="A374" s="46" t="s">
        <v>511</v>
      </c>
      <c r="B374" s="32" t="s">
        <v>300</v>
      </c>
      <c r="C374" s="254">
        <v>39602370.939999998</v>
      </c>
      <c r="D374" s="25">
        <v>0</v>
      </c>
      <c r="E374" s="25"/>
    </row>
    <row r="375" spans="1:6" x14ac:dyDescent="0.25">
      <c r="A375" s="46" t="s">
        <v>512</v>
      </c>
      <c r="B375" s="32" t="s">
        <v>300</v>
      </c>
      <c r="C375" s="254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300</v>
      </c>
      <c r="C376" s="254">
        <v>0</v>
      </c>
      <c r="D376" s="25">
        <v>0</v>
      </c>
      <c r="E376" s="25"/>
    </row>
    <row r="377" spans="1:6" x14ac:dyDescent="0.25">
      <c r="A377" s="46" t="s">
        <v>514</v>
      </c>
      <c r="B377" s="32" t="s">
        <v>300</v>
      </c>
      <c r="C377" s="254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300</v>
      </c>
      <c r="C378" s="254">
        <v>74921.06</v>
      </c>
      <c r="D378" s="25">
        <v>0</v>
      </c>
      <c r="E378" s="25"/>
    </row>
    <row r="379" spans="1:6" x14ac:dyDescent="0.25">
      <c r="A379" s="46" t="s">
        <v>516</v>
      </c>
      <c r="B379" s="32" t="s">
        <v>300</v>
      </c>
      <c r="C379" s="254">
        <v>3433168.4800000004</v>
      </c>
      <c r="D379" s="25">
        <v>0</v>
      </c>
      <c r="E379" s="25"/>
    </row>
    <row r="380" spans="1:6" x14ac:dyDescent="0.25">
      <c r="A380" s="46" t="s">
        <v>517</v>
      </c>
      <c r="B380" s="32" t="s">
        <v>300</v>
      </c>
      <c r="C380" s="259">
        <v>2405226.290000001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518</v>
      </c>
      <c r="B381" s="35"/>
      <c r="C381" s="35"/>
      <c r="D381" s="25">
        <f>SUM(C370:C380)</f>
        <v>52162149.899999999</v>
      </c>
      <c r="E381" s="25"/>
      <c r="F381" s="47"/>
    </row>
    <row r="382" spans="1:6" x14ac:dyDescent="0.25">
      <c r="A382" s="43" t="s">
        <v>519</v>
      </c>
      <c r="B382" s="35" t="s">
        <v>300</v>
      </c>
      <c r="C382" s="254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f>D381+C382</f>
        <v>52162149.899999999</v>
      </c>
      <c r="E383" s="16"/>
    </row>
    <row r="384" spans="1:6" x14ac:dyDescent="0.25">
      <c r="A384" s="16" t="s">
        <v>521</v>
      </c>
      <c r="B384" s="16"/>
      <c r="C384" s="22"/>
      <c r="D384" s="25">
        <f>D367+D383</f>
        <v>907671109.31000006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300</v>
      </c>
      <c r="C389" s="254">
        <f>504460966-C402</f>
        <v>480826306.13999999</v>
      </c>
      <c r="D389" s="16"/>
      <c r="E389" s="16"/>
    </row>
    <row r="390" spans="1:5" x14ac:dyDescent="0.25">
      <c r="A390" s="16" t="s">
        <v>11</v>
      </c>
      <c r="B390" s="35" t="s">
        <v>300</v>
      </c>
      <c r="C390" s="254">
        <v>129260638</v>
      </c>
      <c r="D390" s="16"/>
      <c r="E390" s="16"/>
    </row>
    <row r="391" spans="1:5" x14ac:dyDescent="0.25">
      <c r="A391" s="16" t="s">
        <v>265</v>
      </c>
      <c r="B391" s="35" t="s">
        <v>300</v>
      </c>
      <c r="C391" s="254">
        <f>9743887+12871697-C406</f>
        <v>21449068</v>
      </c>
      <c r="D391" s="16"/>
      <c r="E391" s="16"/>
    </row>
    <row r="392" spans="1:5" x14ac:dyDescent="0.25">
      <c r="A392" s="16" t="s">
        <v>524</v>
      </c>
      <c r="B392" s="35" t="s">
        <v>300</v>
      </c>
      <c r="C392" s="254">
        <f>133980475-C401</f>
        <v>130481844.40000001</v>
      </c>
      <c r="D392" s="16"/>
      <c r="E392" s="16"/>
    </row>
    <row r="393" spans="1:5" x14ac:dyDescent="0.25">
      <c r="A393" s="16" t="s">
        <v>525</v>
      </c>
      <c r="B393" s="35" t="s">
        <v>300</v>
      </c>
      <c r="C393" s="254">
        <v>7339298</v>
      </c>
      <c r="D393" s="16"/>
      <c r="E393" s="16"/>
    </row>
    <row r="394" spans="1:5" x14ac:dyDescent="0.25">
      <c r="A394" s="16" t="s">
        <v>526</v>
      </c>
      <c r="B394" s="35" t="s">
        <v>300</v>
      </c>
      <c r="C394" s="254">
        <f>69695931-C403-C396-C405-C407-C408</f>
        <v>34861768.370000012</v>
      </c>
      <c r="D394" s="16"/>
      <c r="E394" s="16"/>
    </row>
    <row r="395" spans="1:5" x14ac:dyDescent="0.25">
      <c r="A395" s="16" t="s">
        <v>16</v>
      </c>
      <c r="B395" s="35" t="s">
        <v>300</v>
      </c>
      <c r="C395" s="254">
        <v>49348623</v>
      </c>
      <c r="D395" s="16"/>
      <c r="E395" s="16"/>
    </row>
    <row r="396" spans="1:5" x14ac:dyDescent="0.25">
      <c r="A396" s="16" t="s">
        <v>527</v>
      </c>
      <c r="B396" s="35" t="s">
        <v>300</v>
      </c>
      <c r="C396" s="254">
        <v>4388050.0299999993</v>
      </c>
      <c r="D396" s="16"/>
      <c r="E396" s="16"/>
    </row>
    <row r="397" spans="1:5" x14ac:dyDescent="0.25">
      <c r="A397" s="16" t="s">
        <v>528</v>
      </c>
      <c r="B397" s="35" t="s">
        <v>300</v>
      </c>
      <c r="C397" s="254">
        <v>0</v>
      </c>
      <c r="D397" s="16"/>
      <c r="E397" s="16"/>
    </row>
    <row r="398" spans="1:5" x14ac:dyDescent="0.25">
      <c r="A398" s="16" t="s">
        <v>529</v>
      </c>
      <c r="B398" s="35" t="s">
        <v>300</v>
      </c>
      <c r="C398" s="254">
        <v>9078844.1099999994</v>
      </c>
      <c r="D398" s="16"/>
      <c r="E398" s="16"/>
    </row>
    <row r="399" spans="1:5" x14ac:dyDescent="0.25">
      <c r="A399" s="16" t="s">
        <v>530</v>
      </c>
      <c r="B399" s="35" t="s">
        <v>300</v>
      </c>
      <c r="C399" s="254">
        <v>0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271</v>
      </c>
      <c r="B401" s="32" t="s">
        <v>300</v>
      </c>
      <c r="C401" s="254">
        <f t="shared" ref="C401:C408" si="24">CE70</f>
        <v>3498630.6</v>
      </c>
      <c r="D401" s="25">
        <v>0</v>
      </c>
      <c r="E401" s="25"/>
    </row>
    <row r="402" spans="1:9" x14ac:dyDescent="0.25">
      <c r="A402" s="26" t="s">
        <v>272</v>
      </c>
      <c r="B402" s="32" t="s">
        <v>300</v>
      </c>
      <c r="C402" s="254">
        <f t="shared" si="24"/>
        <v>23634659.859999996</v>
      </c>
      <c r="D402" s="25">
        <v>0</v>
      </c>
      <c r="E402" s="25"/>
    </row>
    <row r="403" spans="1:9" x14ac:dyDescent="0.25">
      <c r="A403" s="26" t="s">
        <v>532</v>
      </c>
      <c r="B403" s="32" t="s">
        <v>300</v>
      </c>
      <c r="C403" s="254">
        <f t="shared" si="24"/>
        <v>15302278.399999995</v>
      </c>
      <c r="D403" s="25">
        <v>0</v>
      </c>
      <c r="E403" s="25"/>
    </row>
    <row r="404" spans="1:9" x14ac:dyDescent="0.25">
      <c r="A404" s="26" t="s">
        <v>274</v>
      </c>
      <c r="B404" s="32" t="s">
        <v>300</v>
      </c>
      <c r="C404" s="254">
        <f t="shared" si="24"/>
        <v>6684858</v>
      </c>
      <c r="D404" s="25">
        <v>0</v>
      </c>
      <c r="E404" s="25"/>
    </row>
    <row r="405" spans="1:9" x14ac:dyDescent="0.25">
      <c r="A405" s="26" t="s">
        <v>275</v>
      </c>
      <c r="B405" s="32" t="s">
        <v>300</v>
      </c>
      <c r="C405" s="254">
        <f t="shared" si="24"/>
        <v>1753182.6800000002</v>
      </c>
      <c r="D405" s="25">
        <v>0</v>
      </c>
      <c r="E405" s="25"/>
    </row>
    <row r="406" spans="1:9" x14ac:dyDescent="0.25">
      <c r="A406" s="26" t="s">
        <v>276</v>
      </c>
      <c r="B406" s="32" t="s">
        <v>300</v>
      </c>
      <c r="C406" s="254">
        <f t="shared" si="24"/>
        <v>1166516</v>
      </c>
      <c r="D406" s="25">
        <v>0</v>
      </c>
      <c r="E406" s="25"/>
    </row>
    <row r="407" spans="1:9" x14ac:dyDescent="0.25">
      <c r="A407" s="26" t="s">
        <v>277</v>
      </c>
      <c r="B407" s="32" t="s">
        <v>300</v>
      </c>
      <c r="C407" s="254">
        <f t="shared" si="24"/>
        <v>3693627.8000000003</v>
      </c>
      <c r="D407" s="25">
        <v>0</v>
      </c>
      <c r="E407" s="25"/>
    </row>
    <row r="408" spans="1:9" x14ac:dyDescent="0.25">
      <c r="A408" s="26" t="s">
        <v>278</v>
      </c>
      <c r="B408" s="32" t="s">
        <v>300</v>
      </c>
      <c r="C408" s="254">
        <f t="shared" si="24"/>
        <v>9697023.7200000007</v>
      </c>
      <c r="D408" s="25">
        <v>0</v>
      </c>
      <c r="E408" s="25"/>
    </row>
    <row r="409" spans="1:9" x14ac:dyDescent="0.25">
      <c r="A409" s="26" t="s">
        <v>279</v>
      </c>
      <c r="B409" s="32" t="s">
        <v>300</v>
      </c>
      <c r="C409" s="254">
        <v>0</v>
      </c>
      <c r="D409" s="25">
        <v>0</v>
      </c>
      <c r="E409" s="25"/>
    </row>
    <row r="410" spans="1:9" x14ac:dyDescent="0.25">
      <c r="A410" s="26" t="s">
        <v>280</v>
      </c>
      <c r="B410" s="32" t="s">
        <v>300</v>
      </c>
      <c r="C410" s="254">
        <f>CE79</f>
        <v>1060880.3500000001</v>
      </c>
      <c r="D410" s="25">
        <v>0</v>
      </c>
      <c r="E410" s="25"/>
    </row>
    <row r="411" spans="1:9" x14ac:dyDescent="0.25">
      <c r="A411" s="26" t="s">
        <v>281</v>
      </c>
      <c r="B411" s="32" t="s">
        <v>300</v>
      </c>
      <c r="C411" s="254">
        <f>CE80</f>
        <v>2579543.48</v>
      </c>
      <c r="D411" s="25">
        <v>0</v>
      </c>
      <c r="E411" s="25"/>
    </row>
    <row r="412" spans="1:9" x14ac:dyDescent="0.25">
      <c r="A412" s="26" t="s">
        <v>282</v>
      </c>
      <c r="B412" s="32" t="s">
        <v>300</v>
      </c>
      <c r="C412" s="254"/>
      <c r="D412" s="25">
        <v>0</v>
      </c>
      <c r="E412" s="25"/>
    </row>
    <row r="413" spans="1:9" x14ac:dyDescent="0.25">
      <c r="A413" s="26" t="s">
        <v>283</v>
      </c>
      <c r="B413" s="32" t="s">
        <v>300</v>
      </c>
      <c r="C413" s="254">
        <f>CE82</f>
        <v>0</v>
      </c>
      <c r="D413" s="25">
        <v>0</v>
      </c>
      <c r="E413" s="25"/>
    </row>
    <row r="414" spans="1:9" x14ac:dyDescent="0.25">
      <c r="A414" s="26" t="s">
        <v>284</v>
      </c>
      <c r="B414" s="32" t="s">
        <v>300</v>
      </c>
      <c r="C414" s="259">
        <f>CE83</f>
        <v>14313253.989999998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f>SUM(C401:C414)</f>
        <v>83384454.87999998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f>SUM(C389:C399,D415)</f>
        <v>950418894.92999995</v>
      </c>
      <c r="E416" s="25"/>
    </row>
    <row r="417" spans="1:13" x14ac:dyDescent="0.25">
      <c r="A417" s="25" t="s">
        <v>535</v>
      </c>
      <c r="B417" s="16"/>
      <c r="C417" s="22"/>
      <c r="D417" s="25">
        <f>D384-D416</f>
        <v>-42747785.619999886</v>
      </c>
      <c r="E417" s="25"/>
    </row>
    <row r="418" spans="1:13" x14ac:dyDescent="0.25">
      <c r="A418" s="25" t="s">
        <v>536</v>
      </c>
      <c r="B418" s="16"/>
      <c r="C418" s="259">
        <f>92942716-C419</f>
        <v>14787475</v>
      </c>
      <c r="D418" s="25">
        <v>0</v>
      </c>
      <c r="E418" s="25"/>
    </row>
    <row r="419" spans="1:13" x14ac:dyDescent="0.25">
      <c r="A419" s="46" t="s">
        <v>537</v>
      </c>
      <c r="B419" s="35" t="s">
        <v>300</v>
      </c>
      <c r="C419" s="254">
        <v>78155241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f>SUM(C418:C419)</f>
        <v>92942716</v>
      </c>
      <c r="E420" s="25"/>
      <c r="F420" s="11">
        <f>D420-C399</f>
        <v>92942716</v>
      </c>
    </row>
    <row r="421" spans="1:13" x14ac:dyDescent="0.25">
      <c r="A421" s="25" t="s">
        <v>539</v>
      </c>
      <c r="B421" s="16"/>
      <c r="C421" s="22"/>
      <c r="D421" s="25">
        <f>D417+D420</f>
        <v>50194930.380000114</v>
      </c>
      <c r="E421" s="25"/>
      <c r="F421" s="50"/>
    </row>
    <row r="422" spans="1:13" x14ac:dyDescent="0.25">
      <c r="A422" s="25" t="s">
        <v>540</v>
      </c>
      <c r="B422" s="35" t="s">
        <v>300</v>
      </c>
      <c r="C422" s="254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300</v>
      </c>
      <c r="C423" s="254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f>D421+C422-C423</f>
        <v>50194930.380000114</v>
      </c>
      <c r="E424" s="16"/>
    </row>
    <row r="426" spans="1:13" ht="29.25" customHeight="1" x14ac:dyDescent="0.25">
      <c r="A426" s="320" t="s">
        <v>1407</v>
      </c>
      <c r="B426" s="320"/>
      <c r="C426" s="320"/>
      <c r="D426" s="320"/>
      <c r="E426" s="32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986010.20999999961</v>
      </c>
      <c r="E612" s="218">
        <f>SUM(C624:D647)+SUM(C668:D713)</f>
        <v>850104209.23294723</v>
      </c>
      <c r="F612" s="218">
        <f>CE64-(AX64+BD64+BE64+BG64+BJ64+BN64+BP64+BQ64+CB64+CC64+CD64)</f>
        <v>132065208.17</v>
      </c>
      <c r="G612" s="216">
        <f>CE91-(AX91+AY91+BD91+BE91+BG91+BJ91+BN91+BP91+BQ91+CB91+CC91+CD91)</f>
        <v>357626</v>
      </c>
      <c r="H612" s="221">
        <f>CE60-(AX60+AY60+AZ60+BD60+BE60+BG60+BJ60+BN60+BO60+BP60+BQ60+BR60+CB60+CC60+CD60)</f>
        <v>809.69999999999993</v>
      </c>
      <c r="I612" s="216">
        <f>CE92-(AX92+AY92+AZ92+BD92+BE92+BF92+BG92+BJ92+BN92+BO92+BP92+BQ92+BR92+CB92+CC92+CD92)</f>
        <v>41363</v>
      </c>
      <c r="J612" s="216">
        <f>CE93-(AX93+AY93+AZ93+BA93+BD93+BE93+BF93+BG93+BJ93+BN93+BO93+BP93+BQ93+BR93+CB93+CC93+CD93)</f>
        <v>1619771.3199999998</v>
      </c>
      <c r="K612" s="216">
        <f>CE89-(AW89+AX89+AY89+AZ89+BA89+BB89+BC89+BD89+BE89+BF89+BG89+BH89+BI89+BJ89+BK89+BL89+BM89+BN89+BO89+BP89+BQ89+BR89+BS89+BT89+BU89+BV89+BW89+BX89+CB89+CC89+CD89)</f>
        <v>2966606743.9599996</v>
      </c>
      <c r="L612" s="222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53136780.119999997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-11810030</v>
      </c>
      <c r="D615" s="216">
        <f>SUM(C614:C615)</f>
        <v>41326750.119999997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3771672.1500000004</v>
      </c>
      <c r="D616" s="216">
        <f>(D615/D612)*AX90</f>
        <v>24089.557481833792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5300475.3899999997</v>
      </c>
      <c r="D617" s="216">
        <f>(D615/D612)*BJ90</f>
        <v>118721.59615229322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632384.9</v>
      </c>
      <c r="D618" s="216">
        <f>(D615/D612)*BG90</f>
        <v>160639.10269491066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24418458.799999997</v>
      </c>
      <c r="D619" s="216">
        <f>(D615/D612)*BN90</f>
        <v>438861.65115774021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10842660.17</v>
      </c>
      <c r="D620" s="216">
        <f>(D615/D612)*CC90</f>
        <v>15328.461004360601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2436644.16</v>
      </c>
      <c r="D621" s="216">
        <f>(D615/D612)*BP90</f>
        <v>105907.71192239565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1059333.71</v>
      </c>
      <c r="D622" s="216">
        <f>(D615/D612)*CB90</f>
        <v>685771.75663922424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0</v>
      </c>
      <c r="D623" s="216">
        <f>(D615/D612)*BQ90</f>
        <v>0</v>
      </c>
      <c r="E623" s="218">
        <f>SUM(C616:D623)</f>
        <v>50010949.117052756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605934.65000000026</v>
      </c>
      <c r="D624" s="216">
        <f>(D615/D612)*BD90</f>
        <v>277833.17571118759</v>
      </c>
      <c r="E624" s="218">
        <f>(E623/E612)*SUM(C624:D624)</f>
        <v>51991.352686996666</v>
      </c>
      <c r="F624" s="218">
        <f>SUM(C624:E624)</f>
        <v>935759.17839818459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7251234.580000001</v>
      </c>
      <c r="D625" s="216">
        <f>(D615/D612)*AY90</f>
        <v>745377.22246969922</v>
      </c>
      <c r="E625" s="218">
        <f>(E623/E612)*SUM(C625:D625)</f>
        <v>470434.26161009556</v>
      </c>
      <c r="F625" s="218">
        <f>(F624/F612)*AY64</f>
        <v>417.99577069428727</v>
      </c>
      <c r="G625" s="216">
        <f>SUM(C625:F625)</f>
        <v>8467464.0598504916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74849968.429999992</v>
      </c>
      <c r="D626" s="216">
        <f>(D615/D612)*BR90</f>
        <v>193634.35686876718</v>
      </c>
      <c r="E626" s="218">
        <f>(E623/E612)*SUM(C626:D626)</f>
        <v>4414754.9909448894</v>
      </c>
      <c r="F626" s="218">
        <f>(F624/F612)*BR64</f>
        <v>0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857810.93999999983</v>
      </c>
      <c r="D627" s="216">
        <f>(D615/D612)*BO90</f>
        <v>66387.84458943161</v>
      </c>
      <c r="E627" s="218">
        <f>(E623/E612)*SUM(C627:D627)</f>
        <v>54369.873585085079</v>
      </c>
      <c r="F627" s="218">
        <f>(F624/F612)*BO64</f>
        <v>586.78225602991836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0</v>
      </c>
      <c r="D628" s="216">
        <f>(D615/D612)*AZ90</f>
        <v>0</v>
      </c>
      <c r="E628" s="218">
        <f>(E623/E612)*SUM(C628:D628)</f>
        <v>0</v>
      </c>
      <c r="F628" s="218">
        <f>(F624/F612)*AZ64</f>
        <v>0</v>
      </c>
      <c r="G628" s="216">
        <f>(G625/G612)*AZ91</f>
        <v>0</v>
      </c>
      <c r="H628" s="218">
        <f>SUM(C626:G628)</f>
        <v>80437513.21824421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8946735.6900000013</v>
      </c>
      <c r="D629" s="216">
        <f>(D615/D612)*BF90</f>
        <v>3838495.6831657644</v>
      </c>
      <c r="E629" s="218">
        <f>(E623/E612)*SUM(C629:D629)</f>
        <v>752144.91201034572</v>
      </c>
      <c r="F629" s="218">
        <f>(F624/F612)*BF64</f>
        <v>33.090741971730019</v>
      </c>
      <c r="G629" s="216">
        <f>(G625/G612)*BF91</f>
        <v>0</v>
      </c>
      <c r="H629" s="218">
        <f>(H628/H612)*BF60</f>
        <v>0</v>
      </c>
      <c r="I629" s="216">
        <f>SUM(C629:H629)</f>
        <v>13537409.375918083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423049.18999999994</v>
      </c>
      <c r="D630" s="216">
        <f>(D615/D612)*BA90</f>
        <v>52456.347396936202</v>
      </c>
      <c r="E630" s="218">
        <f>(E623/E612)*SUM(C630:D630)</f>
        <v>27973.60956145863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42546.798319013389</v>
      </c>
      <c r="J630" s="216">
        <f>SUM(C630:I630)</f>
        <v>546025.94527740823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368308.18999999989</v>
      </c>
      <c r="D631" s="216">
        <f>(D615/D612)*AW90</f>
        <v>109516.84945133992</v>
      </c>
      <c r="E631" s="218">
        <f>(E623/E612)*SUM(C631:D631)</f>
        <v>28110.064007819208</v>
      </c>
      <c r="F631" s="218">
        <f>(F624/F612)*AW64</f>
        <v>0</v>
      </c>
      <c r="G631" s="216">
        <f>(G625/G612)*AW91</f>
        <v>0</v>
      </c>
      <c r="H631" s="218">
        <f>(H628/H612)*AW60</f>
        <v>99342.365343021142</v>
      </c>
      <c r="I631" s="216">
        <f>(I629/I612)*AW92</f>
        <v>0</v>
      </c>
      <c r="J631" s="216">
        <f>(J630/J612)*AW93</f>
        <v>0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0</v>
      </c>
      <c r="D632" s="216">
        <f>(D615/D612)*BB90</f>
        <v>0</v>
      </c>
      <c r="E632" s="218">
        <f>(E623/E612)*SUM(C632:D632)</f>
        <v>0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42546.798319013389</v>
      </c>
      <c r="J632" s="216">
        <f>(J630/J612)*BB93</f>
        <v>0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970785.06000000017</v>
      </c>
      <c r="D633" s="216">
        <f>(D615/D612)*BC90</f>
        <v>0</v>
      </c>
      <c r="E633" s="218">
        <f>(E623/E612)*SUM(C633:D633)</f>
        <v>57110.506820171831</v>
      </c>
      <c r="F633" s="218">
        <f>(F624/F612)*BC64</f>
        <v>0</v>
      </c>
      <c r="G633" s="216">
        <f>(G625/G612)*BC91</f>
        <v>0</v>
      </c>
      <c r="H633" s="218">
        <f>(H628/H612)*BC60</f>
        <v>0</v>
      </c>
      <c r="I633" s="216">
        <f>(I629/I612)*BC92</f>
        <v>0</v>
      </c>
      <c r="J633" s="216">
        <f>(J630/J612)*BC93</f>
        <v>0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24229746.009999998</v>
      </c>
      <c r="D634" s="216">
        <f>(D615/D612)*BI90</f>
        <v>810607.00794956472</v>
      </c>
      <c r="E634" s="218">
        <f>(E623/E612)*SUM(C634:D634)</f>
        <v>1473103.8936787085</v>
      </c>
      <c r="F634" s="218">
        <f>(F624/F612)*BI64</f>
        <v>40.393570386359798</v>
      </c>
      <c r="G634" s="216">
        <f>(G625/G612)*BI91</f>
        <v>0</v>
      </c>
      <c r="H634" s="218">
        <f>(H628/H612)*BI60</f>
        <v>496711.82671510568</v>
      </c>
      <c r="I634" s="216">
        <f>(I629/I612)*BI92</f>
        <v>0</v>
      </c>
      <c r="J634" s="216">
        <f>(J630/J612)*BI93</f>
        <v>0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10775773.83</v>
      </c>
      <c r="D635" s="216">
        <f>(D615/D612)*BK90</f>
        <v>212586.62498905533</v>
      </c>
      <c r="E635" s="218">
        <f>(E623/E612)*SUM(C635:D635)</f>
        <v>646436.4364107115</v>
      </c>
      <c r="F635" s="218">
        <f>(F624/F612)*BK64</f>
        <v>0.7782805901683727</v>
      </c>
      <c r="G635" s="216">
        <f>(G625/G612)*BK91</f>
        <v>0</v>
      </c>
      <c r="H635" s="218">
        <f>(H628/H612)*BK60</f>
        <v>0</v>
      </c>
      <c r="I635" s="216">
        <f>(I629/I612)*BK92</f>
        <v>0</v>
      </c>
      <c r="J635" s="216">
        <f>(J630/J612)*BK93</f>
        <v>0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52392889.569999993</v>
      </c>
      <c r="D636" s="216">
        <f>(D615/D612)*BH90</f>
        <v>623733.23502480751</v>
      </c>
      <c r="E636" s="218">
        <f>(E623/E612)*SUM(C636:D636)</f>
        <v>3118925.417217325</v>
      </c>
      <c r="F636" s="218">
        <f>(F624/F612)*BH64</f>
        <v>0.8316350406779125</v>
      </c>
      <c r="G636" s="216">
        <f>(G625/G612)*BH91</f>
        <v>0</v>
      </c>
      <c r="H636" s="218">
        <f>(H628/H612)*BH60</f>
        <v>0</v>
      </c>
      <c r="I636" s="216">
        <f>(I629/I612)*BH92</f>
        <v>212733.99159506694</v>
      </c>
      <c r="J636" s="216">
        <f>(J630/J612)*BH93</f>
        <v>0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6603349.5899999989</v>
      </c>
      <c r="D637" s="216">
        <f>(D615/D612)*BL90</f>
        <v>165269.6626089481</v>
      </c>
      <c r="E637" s="218">
        <f>(E623/E612)*SUM(C637:D637)</f>
        <v>398192.44435969129</v>
      </c>
      <c r="F637" s="218">
        <f>(F624/F612)*BL64</f>
        <v>3.5468309816149155</v>
      </c>
      <c r="G637" s="216">
        <f>(G625/G612)*BL91</f>
        <v>0</v>
      </c>
      <c r="H637" s="218">
        <f>(H628/H612)*BL60</f>
        <v>0</v>
      </c>
      <c r="I637" s="216">
        <f>(I629/I612)*BL92</f>
        <v>59892.800710611154</v>
      </c>
      <c r="J637" s="216">
        <f>(J630/J612)*BL93</f>
        <v>0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2338097.23</v>
      </c>
      <c r="D638" s="216">
        <f>(D615/D612)*BM90</f>
        <v>17517.372947794738</v>
      </c>
      <c r="E638" s="218">
        <f>(E623/E612)*SUM(C638:D638)</f>
        <v>138578.9186406993</v>
      </c>
      <c r="F638" s="218">
        <f>(F624/F612)*BM64</f>
        <v>0</v>
      </c>
      <c r="G638" s="216">
        <f>(G625/G612)*BM91</f>
        <v>0</v>
      </c>
      <c r="H638" s="218">
        <f>(H628/H612)*BM60</f>
        <v>0</v>
      </c>
      <c r="I638" s="216">
        <f>(I629/I612)*BM92</f>
        <v>0</v>
      </c>
      <c r="J638" s="216">
        <f>(J630/J612)*BM93</f>
        <v>0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19428.23</v>
      </c>
      <c r="D639" s="216">
        <f>(D615/D612)*BS90</f>
        <v>0</v>
      </c>
      <c r="E639" s="218">
        <f>(E623/E612)*SUM(C639:D639)</f>
        <v>1142.9471956633395</v>
      </c>
      <c r="F639" s="218">
        <f>(F624/F612)*BS64</f>
        <v>1.1222148567995891</v>
      </c>
      <c r="G639" s="216">
        <f>(G625/G612)*BS91</f>
        <v>0</v>
      </c>
      <c r="H639" s="218">
        <f>(H628/H612)*BS60</f>
        <v>0</v>
      </c>
      <c r="I639" s="216">
        <f>(I629/I612)*BS92</f>
        <v>59892.800710611154</v>
      </c>
      <c r="J639" s="216">
        <f>(J630/J612)*BS93</f>
        <v>0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0</v>
      </c>
      <c r="D640" s="216">
        <f>(D615/D612)*BT90</f>
        <v>0</v>
      </c>
      <c r="E640" s="218">
        <f>(E623/E612)*SUM(C640:D640)</f>
        <v>0</v>
      </c>
      <c r="F640" s="218">
        <f>(F624/F612)*BT64</f>
        <v>0</v>
      </c>
      <c r="G640" s="216">
        <f>(G625/G612)*BT91</f>
        <v>0</v>
      </c>
      <c r="H640" s="218">
        <f>(H628/H612)*BT60</f>
        <v>0</v>
      </c>
      <c r="I640" s="216">
        <f>(I629/I612)*BT92</f>
        <v>0</v>
      </c>
      <c r="J640" s="216">
        <f>(J630/J612)*BT93</f>
        <v>0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0</v>
      </c>
      <c r="D641" s="216">
        <f>(D615/D612)*BU90</f>
        <v>0</v>
      </c>
      <c r="E641" s="218">
        <f>(E623/E612)*SUM(C641:D641)</f>
        <v>0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>
        <f>(J630/J612)*BU93</f>
        <v>0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4276250.709999999</v>
      </c>
      <c r="D642" s="216">
        <f>(D615/D612)*BV90</f>
        <v>377129.9334768026</v>
      </c>
      <c r="E642" s="218">
        <f>(E623/E612)*SUM(C642:D642)</f>
        <v>273754.65273037623</v>
      </c>
      <c r="F642" s="218">
        <f>(F624/F612)*BV64</f>
        <v>4.4148859260934969</v>
      </c>
      <c r="G642" s="216">
        <f>(G625/G612)*BV91</f>
        <v>0</v>
      </c>
      <c r="H642" s="218">
        <f>(H628/H612)*BV60</f>
        <v>397369.46137208457</v>
      </c>
      <c r="I642" s="216">
        <f>(I629/I612)*BV92</f>
        <v>0</v>
      </c>
      <c r="J642" s="216">
        <f>(J630/J612)*BV93</f>
        <v>0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3363711.2200000007</v>
      </c>
      <c r="D643" s="216">
        <f>(D615/D612)*BW90</f>
        <v>23794.070086884811</v>
      </c>
      <c r="E643" s="218">
        <f>(E623/E612)*SUM(C643:D643)</f>
        <v>199284.22051826303</v>
      </c>
      <c r="F643" s="218">
        <f>(F624/F612)*BW64</f>
        <v>0</v>
      </c>
      <c r="G643" s="216">
        <f>(G625/G612)*BW91</f>
        <v>0</v>
      </c>
      <c r="H643" s="218">
        <f>(H628/H612)*BW60</f>
        <v>0</v>
      </c>
      <c r="I643" s="216">
        <f>(I629/I612)*BW92</f>
        <v>12764.039495704017</v>
      </c>
      <c r="J643" s="216">
        <f>(J630/J612)*BW93</f>
        <v>0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0</v>
      </c>
      <c r="D644" s="216">
        <f>(D615/D612)*BX90</f>
        <v>0</v>
      </c>
      <c r="E644" s="218">
        <f>(E623/E612)*SUM(C644:D644)</f>
        <v>0</v>
      </c>
      <c r="F644" s="218">
        <f>(F624/F612)*BX64</f>
        <v>0</v>
      </c>
      <c r="G644" s="216">
        <f>(G625/G612)*BX91</f>
        <v>0</v>
      </c>
      <c r="H644" s="218">
        <f>(H628/H612)*BX60</f>
        <v>0</v>
      </c>
      <c r="I644" s="216">
        <f>(I629/I612)*BX92</f>
        <v>0</v>
      </c>
      <c r="J644" s="216">
        <f>(J630/J612)*BX93</f>
        <v>0</v>
      </c>
      <c r="K644" s="218">
        <f>SUM(C631:J644)</f>
        <v>115394439.06979363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10205316.690000001</v>
      </c>
      <c r="D645" s="216">
        <f>(D615/D612)*BY90</f>
        <v>131345.1948824648</v>
      </c>
      <c r="E645" s="218">
        <f>(E623/E612)*SUM(C645:D645)</f>
        <v>608097.53198549454</v>
      </c>
      <c r="F645" s="218">
        <f>(F624/F612)*BY64</f>
        <v>63.673257922759916</v>
      </c>
      <c r="G645" s="216">
        <f>(G625/G612)*BY91</f>
        <v>0</v>
      </c>
      <c r="H645" s="218">
        <f>(H628/H612)*BY60</f>
        <v>516580.29978370998</v>
      </c>
      <c r="I645" s="216">
        <f>(I629/I612)*BY92</f>
        <v>6545.6612798482138</v>
      </c>
      <c r="J645" s="216">
        <f>(J630/J612)*BY93</f>
        <v>0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5434226.7000000011</v>
      </c>
      <c r="D646" s="216">
        <f>(D615/D612)*BZ90</f>
        <v>36134.545788279022</v>
      </c>
      <c r="E646" s="218">
        <f>(E623/E612)*SUM(C646:D646)</f>
        <v>321816.96660679468</v>
      </c>
      <c r="F646" s="218">
        <f>(F624/F612)*BZ64</f>
        <v>2.8737004638982784</v>
      </c>
      <c r="G646" s="216">
        <f>(G625/G612)*BZ91</f>
        <v>0</v>
      </c>
      <c r="H646" s="218">
        <f>(H628/H612)*BZ60</f>
        <v>5225408.4170429129</v>
      </c>
      <c r="I646" s="216">
        <f>(I629/I612)*BZ92</f>
        <v>18000.568519582586</v>
      </c>
      <c r="J646" s="216">
        <f>(J630/J612)*BZ93</f>
        <v>0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1426602.04</v>
      </c>
      <c r="D647" s="216">
        <f>(D615/D612)*CA90</f>
        <v>8924.9767206292963</v>
      </c>
      <c r="E647" s="218">
        <f>(E623/E612)*SUM(C647:D647)</f>
        <v>84450.903559398008</v>
      </c>
      <c r="F647" s="218">
        <f>(F624/F612)*CA64</f>
        <v>2.1347448671333513</v>
      </c>
      <c r="G647" s="216">
        <f>(G625/G612)*CA91</f>
        <v>0</v>
      </c>
      <c r="H647" s="218">
        <f>(H628/H612)*CA60</f>
        <v>0</v>
      </c>
      <c r="I647" s="216">
        <f>(I629/I612)*CA92</f>
        <v>408449.26386252855</v>
      </c>
      <c r="J647" s="216">
        <f>(J630/J612)*CA93</f>
        <v>0</v>
      </c>
      <c r="K647" s="218">
        <v>0</v>
      </c>
      <c r="L647" s="218">
        <f>SUM(C645:K647)</f>
        <v>24431968.441734903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305127597.94999999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>
        <f>C85</f>
        <v>25860708.239999998</v>
      </c>
      <c r="D668" s="216">
        <f>(D615/D612)*C90</f>
        <v>936505.5947506649</v>
      </c>
      <c r="E668" s="218">
        <f>(E623/E612)*SUM(C668:D668)</f>
        <v>1576458.6070897407</v>
      </c>
      <c r="F668" s="218">
        <f>(F624/F612)*C64</f>
        <v>14710.757727755577</v>
      </c>
      <c r="G668" s="216">
        <f>(G625/G612)*C91</f>
        <v>1324484.0685745345</v>
      </c>
      <c r="H668" s="218">
        <f>(H628/H612)*C60</f>
        <v>9159366.0846265461</v>
      </c>
      <c r="I668" s="216">
        <f>(I629/I612)*C92</f>
        <v>477833.27342891961</v>
      </c>
      <c r="J668" s="216">
        <f>(J630/J612)*C93</f>
        <v>25454.209602821735</v>
      </c>
      <c r="K668" s="216">
        <f>(K644/K612)*C89</f>
        <v>5534017.5907101827</v>
      </c>
      <c r="L668" s="216" t="e">
        <f>(L647/L612)*C94</f>
        <v>#DIV/0!</v>
      </c>
      <c r="M668" s="202" t="e">
        <f t="shared" ref="M668:M713" si="25">ROUND(SUM(D668:L668),0)</f>
        <v>#DIV/0!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7142979.9912759569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 t="e">
        <f>(L647/L612)*D94</f>
        <v>#DIV/0!</v>
      </c>
      <c r="M669" s="202" t="e">
        <f t="shared" si="25"/>
        <v>#DIV/0!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77279927.859999985</v>
      </c>
      <c r="D670" s="216">
        <f>(D615/D612)*E90</f>
        <v>6909846.9915649788</v>
      </c>
      <c r="E670" s="218">
        <f>(E623/E612)*SUM(C670:D670)</f>
        <v>4952816.961201515</v>
      </c>
      <c r="F670" s="218">
        <f>(F624/F612)*E64</f>
        <v>31450.022116996919</v>
      </c>
      <c r="G670" s="216">
        <f>(G625/G612)*E91</f>
        <v>0</v>
      </c>
      <c r="H670" s="218">
        <f>(H628/H612)*E60</f>
        <v>28143692.101677883</v>
      </c>
      <c r="I670" s="216">
        <f>(I629/I612)*E92</f>
        <v>3684552.7344265594</v>
      </c>
      <c r="J670" s="216">
        <f>(J630/J612)*E93</f>
        <v>189855.07591280038</v>
      </c>
      <c r="K670" s="216">
        <f>(K644/K612)*E89</f>
        <v>12359648.900311459</v>
      </c>
      <c r="L670" s="216" t="e">
        <f>(L647/L612)*E94</f>
        <v>#DIV/0!</v>
      </c>
      <c r="M670" s="202" t="e">
        <f t="shared" si="25"/>
        <v>#DIV/0!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>
        <f>(J630/J612)*F93</f>
        <v>0</v>
      </c>
      <c r="K671" s="216">
        <f>(K644/K612)*F89</f>
        <v>0</v>
      </c>
      <c r="L671" s="216" t="e">
        <f>(L647/L612)*F94</f>
        <v>#DIV/0!</v>
      </c>
      <c r="M671" s="202" t="e">
        <f t="shared" si="25"/>
        <v>#DIV/0!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 t="e">
        <f>(L647/L612)*G94</f>
        <v>#DIV/0!</v>
      </c>
      <c r="M672" s="202" t="e">
        <f t="shared" si="25"/>
        <v>#DIV/0!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0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>
        <f>(K644/K612)*H89</f>
        <v>0</v>
      </c>
      <c r="L673" s="216" t="e">
        <f>(L647/L612)*H94</f>
        <v>#DIV/0!</v>
      </c>
      <c r="M673" s="202" t="e">
        <f t="shared" si="25"/>
        <v>#DIV/0!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 t="e">
        <f>(L647/L612)*I94</f>
        <v>#DIV/0!</v>
      </c>
      <c r="M674" s="202" t="e">
        <f t="shared" si="25"/>
        <v>#DIV/0!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>
        <f>(J630/J612)*J93</f>
        <v>0</v>
      </c>
      <c r="K675" s="216">
        <f>(K644/K612)*J89</f>
        <v>0</v>
      </c>
      <c r="L675" s="216" t="e">
        <f>(L647/L612)*J94</f>
        <v>#DIV/0!</v>
      </c>
      <c r="M675" s="202" t="e">
        <f t="shared" si="25"/>
        <v>#DIV/0!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>
        <f>(K644/K612)*K89</f>
        <v>0</v>
      </c>
      <c r="L676" s="216" t="e">
        <f>(L647/L612)*K94</f>
        <v>#DIV/0!</v>
      </c>
      <c r="M676" s="202" t="e">
        <f t="shared" si="25"/>
        <v>#DIV/0!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 t="e">
        <f>(L647/L612)*L94</f>
        <v>#DIV/0!</v>
      </c>
      <c r="M677" s="202" t="e">
        <f t="shared" si="25"/>
        <v>#DIV/0!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 t="e">
        <f>(L647/L612)*M94</f>
        <v>#DIV/0!</v>
      </c>
      <c r="M678" s="202" t="e">
        <f t="shared" si="25"/>
        <v>#DIV/0!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>
        <f>(K644/K612)*N89</f>
        <v>0</v>
      </c>
      <c r="L679" s="216" t="e">
        <f>(L647/L612)*N94</f>
        <v>#DIV/0!</v>
      </c>
      <c r="M679" s="202" t="e">
        <f t="shared" si="25"/>
        <v>#DIV/0!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14097221.700000003</v>
      </c>
      <c r="D680" s="216">
        <f>(D615/D612)*O90</f>
        <v>45883.534166312143</v>
      </c>
      <c r="E680" s="218">
        <f>(E623/E612)*SUM(C680:D680)</f>
        <v>832027.54267176613</v>
      </c>
      <c r="F680" s="218">
        <f>(F624/F612)*O64</f>
        <v>7723.4885067690348</v>
      </c>
      <c r="G680" s="216">
        <f>(G625/G612)*O91</f>
        <v>0</v>
      </c>
      <c r="H680" s="218">
        <f>(H628/H612)*O60</f>
        <v>4304007.9784863899</v>
      </c>
      <c r="I680" s="216">
        <f>(I629/I612)*O92</f>
        <v>1612850.9393545999</v>
      </c>
      <c r="J680" s="216">
        <f>(J630/J612)*O93</f>
        <v>45115.998718004244</v>
      </c>
      <c r="K680" s="216">
        <f>(K644/K612)*O89</f>
        <v>2350065.5210656105</v>
      </c>
      <c r="L680" s="216" t="e">
        <f>(L647/L612)*O94</f>
        <v>#DIV/0!</v>
      </c>
      <c r="M680" s="202" t="e">
        <f t="shared" si="25"/>
        <v>#DIV/0!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53545236.539999992</v>
      </c>
      <c r="D681" s="216">
        <f>(D615/D612)*P90</f>
        <v>2586366.3801107495</v>
      </c>
      <c r="E681" s="218">
        <f>(E623/E612)*SUM(C681:D681)</f>
        <v>3302177.2001684504</v>
      </c>
      <c r="F681" s="218">
        <f>(F624/F612)*P64</f>
        <v>193688.44703747114</v>
      </c>
      <c r="G681" s="216">
        <f>(G625/G612)*P91</f>
        <v>0</v>
      </c>
      <c r="H681" s="218">
        <f>(H628/H612)*P60</f>
        <v>6487056.4568992807</v>
      </c>
      <c r="I681" s="216">
        <f>(I629/I612)*P92</f>
        <v>1233857.1512513882</v>
      </c>
      <c r="J681" s="216">
        <f>(J630/J612)*P93</f>
        <v>72084.120543769852</v>
      </c>
      <c r="K681" s="216">
        <f>(K644/K612)*P89</f>
        <v>18455901.874451585</v>
      </c>
      <c r="L681" s="216" t="e">
        <f>(L647/L612)*P94</f>
        <v>#DIV/0!</v>
      </c>
      <c r="M681" s="202" t="e">
        <f t="shared" si="25"/>
        <v>#DIV/0!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7809242.7800000003</v>
      </c>
      <c r="D682" s="216">
        <f>(D615/D612)*Q90</f>
        <v>431659.72221106157</v>
      </c>
      <c r="E682" s="218">
        <f>(E623/E612)*SUM(C682:D682)</f>
        <v>484805.68763274531</v>
      </c>
      <c r="F682" s="218">
        <f>(F624/F612)*Q64</f>
        <v>2725.4122907998421</v>
      </c>
      <c r="G682" s="216">
        <f>(G625/G612)*Q91</f>
        <v>0</v>
      </c>
      <c r="H682" s="218">
        <f>(H628/H612)*Q60</f>
        <v>3300650.0885218768</v>
      </c>
      <c r="I682" s="216">
        <f>(I629/I612)*Q92</f>
        <v>340374.38655210711</v>
      </c>
      <c r="J682" s="216">
        <f>(J630/J612)*Q93</f>
        <v>3819.1783064543597</v>
      </c>
      <c r="K682" s="216">
        <f>(K644/K612)*Q89</f>
        <v>1396892.829757679</v>
      </c>
      <c r="L682" s="216" t="e">
        <f>(L647/L612)*Q94</f>
        <v>#DIV/0!</v>
      </c>
      <c r="M682" s="202" t="e">
        <f t="shared" si="25"/>
        <v>#DIV/0!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3982860.7399999993</v>
      </c>
      <c r="D683" s="216">
        <f>(D615/D612)*R90</f>
        <v>66080.202393839339</v>
      </c>
      <c r="E683" s="218">
        <f>(E623/E612)*SUM(C683:D683)</f>
        <v>238195.94968329676</v>
      </c>
      <c r="F683" s="218">
        <f>(F624/F612)*R64</f>
        <v>6194.97008551205</v>
      </c>
      <c r="G683" s="216">
        <f>(G625/G612)*R91</f>
        <v>0</v>
      </c>
      <c r="H683" s="218">
        <f>(H628/H612)*R60</f>
        <v>0</v>
      </c>
      <c r="I683" s="216">
        <f>(I629/I612)*R92</f>
        <v>127640.39495704017</v>
      </c>
      <c r="J683" s="216">
        <f>(J630/J612)*R93</f>
        <v>0</v>
      </c>
      <c r="K683" s="216">
        <f>(K644/K612)*R89</f>
        <v>2915658.1079744487</v>
      </c>
      <c r="L683" s="216" t="e">
        <f>(L647/L612)*R94</f>
        <v>#DIV/0!</v>
      </c>
      <c r="M683" s="202" t="e">
        <f t="shared" si="25"/>
        <v>#DIV/0!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29608</v>
      </c>
      <c r="D684" s="216">
        <f>(D615/D612)*S90</f>
        <v>145163.52668966062</v>
      </c>
      <c r="E684" s="218">
        <f>(E623/E612)*SUM(C684:D684)</f>
        <v>10281.668804196166</v>
      </c>
      <c r="F684" s="218">
        <f>(F624/F612)*S64</f>
        <v>201.97663805645132</v>
      </c>
      <c r="G684" s="216">
        <f>(G625/G612)*S91</f>
        <v>0</v>
      </c>
      <c r="H684" s="218">
        <f>(H628/H612)*S60</f>
        <v>0</v>
      </c>
      <c r="I684" s="216">
        <f>(I629/I612)*S92</f>
        <v>597291.59178614954</v>
      </c>
      <c r="J684" s="216">
        <f>(J630/J612)*S93</f>
        <v>0</v>
      </c>
      <c r="K684" s="216">
        <f>(K644/K612)*S89</f>
        <v>0</v>
      </c>
      <c r="L684" s="216" t="e">
        <f>(L647/L612)*S94</f>
        <v>#DIV/0!</v>
      </c>
      <c r="M684" s="202" t="e">
        <f t="shared" si="25"/>
        <v>#DIV/0!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7490219.870000001</v>
      </c>
      <c r="D685" s="216">
        <f>(D615/D612)*T90</f>
        <v>353209.70494186156</v>
      </c>
      <c r="E685" s="218">
        <f>(E623/E612)*SUM(C685:D685)</f>
        <v>461422.67396786535</v>
      </c>
      <c r="F685" s="218">
        <f>(F624/F612)*T64</f>
        <v>6506.3215048611155</v>
      </c>
      <c r="G685" s="216">
        <f>(G625/G612)*T91</f>
        <v>0</v>
      </c>
      <c r="H685" s="218">
        <f>(H628/H612)*T60</f>
        <v>2389183.8864996587</v>
      </c>
      <c r="I685" s="216">
        <f>(I629/I612)*T92</f>
        <v>0</v>
      </c>
      <c r="J685" s="216">
        <f>(J630/J612)*T93</f>
        <v>5909.5494752953837</v>
      </c>
      <c r="K685" s="216">
        <f>(K644/K612)*T89</f>
        <v>1942083.3594119221</v>
      </c>
      <c r="L685" s="216" t="e">
        <f>(L647/L612)*T94</f>
        <v>#DIV/0!</v>
      </c>
      <c r="M685" s="202" t="e">
        <f t="shared" si="25"/>
        <v>#DIV/0!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16534090.200000003</v>
      </c>
      <c r="D686" s="216">
        <f>(D615/D612)*U90</f>
        <v>538075.84010519227</v>
      </c>
      <c r="E686" s="218">
        <f>(E623/E612)*SUM(C686:D686)</f>
        <v>1004341.8417136883</v>
      </c>
      <c r="F686" s="218">
        <f>(F624/F612)*U64</f>
        <v>19918.573193767377</v>
      </c>
      <c r="G686" s="216">
        <f>(G625/G612)*U91</f>
        <v>0</v>
      </c>
      <c r="H686" s="218">
        <f>(H628/H612)*U60</f>
        <v>0</v>
      </c>
      <c r="I686" s="216">
        <f>(I629/I612)*U92</f>
        <v>358374.95507168968</v>
      </c>
      <c r="J686" s="216">
        <f>(J630/J612)*U93</f>
        <v>923.06582181975114</v>
      </c>
      <c r="K686" s="216">
        <f>(K644/K612)*U89</f>
        <v>4386464.1278959475</v>
      </c>
      <c r="L686" s="216" t="e">
        <f>(L647/L612)*U94</f>
        <v>#DIV/0!</v>
      </c>
      <c r="M686" s="202" t="e">
        <f t="shared" si="25"/>
        <v>#DIV/0!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2369542.6800000002</v>
      </c>
      <c r="D687" s="216">
        <f>(D615/D612)*V90</f>
        <v>272641.81844333204</v>
      </c>
      <c r="E687" s="218">
        <f>(E623/E612)*SUM(C687:D687)</f>
        <v>155437.5958551527</v>
      </c>
      <c r="F687" s="218">
        <f>(F624/F612)*V64</f>
        <v>1608.5955864731209</v>
      </c>
      <c r="G687" s="216">
        <f>(G625/G612)*V91</f>
        <v>0</v>
      </c>
      <c r="H687" s="218">
        <f>(H628/H612)*V60</f>
        <v>0</v>
      </c>
      <c r="I687" s="216">
        <f>(I629/I612)*V92</f>
        <v>378339.22197522677</v>
      </c>
      <c r="J687" s="216">
        <f>(J630/J612)*V93</f>
        <v>8686.4564323441627</v>
      </c>
      <c r="K687" s="216">
        <f>(K644/K612)*V89</f>
        <v>1261203.5090505248</v>
      </c>
      <c r="L687" s="216" t="e">
        <f>(L647/L612)*V94</f>
        <v>#DIV/0!</v>
      </c>
      <c r="M687" s="202" t="e">
        <f t="shared" si="25"/>
        <v>#DIV/0!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8766883.540000001</v>
      </c>
      <c r="D688" s="216">
        <f>(D615/D612)*W90</f>
        <v>346557.25681047107</v>
      </c>
      <c r="E688" s="218">
        <f>(E623/E612)*SUM(C688:D688)</f>
        <v>536136.41600693425</v>
      </c>
      <c r="F688" s="218">
        <f>(F624/F612)*W64</f>
        <v>3054.8097016262936</v>
      </c>
      <c r="G688" s="216">
        <f>(G625/G612)*W91</f>
        <v>0</v>
      </c>
      <c r="H688" s="218">
        <f>(H628/H612)*W60</f>
        <v>0</v>
      </c>
      <c r="I688" s="216">
        <f>(I629/I612)*W92</f>
        <v>0</v>
      </c>
      <c r="J688" s="216">
        <f>(J630/J612)*W93</f>
        <v>6069.8543126579916</v>
      </c>
      <c r="K688" s="216">
        <f>(K644/K612)*W89</f>
        <v>1295464.301908128</v>
      </c>
      <c r="L688" s="216" t="e">
        <f>(L647/L612)*W94</f>
        <v>#DIV/0!</v>
      </c>
      <c r="M688" s="202" t="e">
        <f t="shared" si="25"/>
        <v>#DIV/0!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7378031.1199999992</v>
      </c>
      <c r="D689" s="216">
        <f>(D615/D612)*X90</f>
        <v>0</v>
      </c>
      <c r="E689" s="218">
        <f>(E623/E612)*SUM(C689:D689)</f>
        <v>434043.65596458589</v>
      </c>
      <c r="F689" s="218">
        <f>(F624/F612)*X64</f>
        <v>4756.0369043177207</v>
      </c>
      <c r="G689" s="216">
        <f>(G625/G612)*X91</f>
        <v>0</v>
      </c>
      <c r="H689" s="218">
        <f>(H628/H612)*X60</f>
        <v>0</v>
      </c>
      <c r="I689" s="216">
        <f>(I629/I612)*X92</f>
        <v>119458.3183572299</v>
      </c>
      <c r="J689" s="216">
        <f>(J630/J612)*X93</f>
        <v>0</v>
      </c>
      <c r="K689" s="216">
        <f>(K644/K612)*X89</f>
        <v>5701899.2436244311</v>
      </c>
      <c r="L689" s="216" t="e">
        <f>(L647/L612)*X94</f>
        <v>#DIV/0!</v>
      </c>
      <c r="M689" s="202" t="e">
        <f t="shared" si="25"/>
        <v>#DIV/0!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35081949.190000005</v>
      </c>
      <c r="D690" s="216">
        <f>(D615/D612)*Y90</f>
        <v>2101630.4156699437</v>
      </c>
      <c r="E690" s="218">
        <f>(E623/E612)*SUM(C690:D690)</f>
        <v>2187480.1788441357</v>
      </c>
      <c r="F690" s="218">
        <f>(F624/F612)*Y64</f>
        <v>106522.29003763475</v>
      </c>
      <c r="G690" s="216">
        <f>(G625/G612)*Y91</f>
        <v>0</v>
      </c>
      <c r="H690" s="218">
        <f>(H628/H612)*Y60</f>
        <v>0</v>
      </c>
      <c r="I690" s="216">
        <f>(I629/I612)*Y92</f>
        <v>597291.59178614954</v>
      </c>
      <c r="J690" s="216">
        <f>(J630/J612)*Y93</f>
        <v>19153.582935447637</v>
      </c>
      <c r="K690" s="216">
        <f>(K644/K612)*Y89</f>
        <v>10348449.383829666</v>
      </c>
      <c r="L690" s="216" t="e">
        <f>(L647/L612)*Y94</f>
        <v>#DIV/0!</v>
      </c>
      <c r="M690" s="202" t="e">
        <f t="shared" si="25"/>
        <v>#DIV/0!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3302564.92</v>
      </c>
      <c r="D691" s="216">
        <f>(D615/D612)*Z90</f>
        <v>230777.3319793827</v>
      </c>
      <c r="E691" s="218">
        <f>(E623/E612)*SUM(C691:D691)</f>
        <v>207863.69207172366</v>
      </c>
      <c r="F691" s="218">
        <f>(F624/F612)*Z64</f>
        <v>388.13669291019283</v>
      </c>
      <c r="G691" s="216">
        <f>(G625/G612)*Z91</f>
        <v>0</v>
      </c>
      <c r="H691" s="218">
        <f>(H628/H612)*Z60</f>
        <v>198684.73068604228</v>
      </c>
      <c r="I691" s="216">
        <f>(I629/I612)*Z92</f>
        <v>340374.38655210711</v>
      </c>
      <c r="J691" s="216">
        <f>(J630/J612)*Z93</f>
        <v>5003.3184593340011</v>
      </c>
      <c r="K691" s="216">
        <f>(K644/K612)*Z89</f>
        <v>2502758.9131630342</v>
      </c>
      <c r="L691" s="216" t="e">
        <f>(L647/L612)*Z94</f>
        <v>#DIV/0!</v>
      </c>
      <c r="M691" s="202" t="e">
        <f t="shared" si="25"/>
        <v>#DIV/0!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3953818.5300000003</v>
      </c>
      <c r="D692" s="216">
        <f>(D615/D612)*AA90</f>
        <v>116310.12561776985</v>
      </c>
      <c r="E692" s="218">
        <f>(E623/E612)*SUM(C692:D692)</f>
        <v>239442.40586648032</v>
      </c>
      <c r="F692" s="218">
        <f>(F624/F612)*AA64</f>
        <v>8052.0902064677002</v>
      </c>
      <c r="G692" s="216">
        <f>(G625/G612)*AA91</f>
        <v>0</v>
      </c>
      <c r="H692" s="218">
        <f>(H628/H612)*AA60</f>
        <v>0</v>
      </c>
      <c r="I692" s="216">
        <f>(I629/I612)*AA92</f>
        <v>178696.55293985625</v>
      </c>
      <c r="J692" s="216">
        <f>(J630/J612)*AA93</f>
        <v>0</v>
      </c>
      <c r="K692" s="216">
        <f>(K644/K612)*AA89</f>
        <v>966256.9630129938</v>
      </c>
      <c r="L692" s="216" t="e">
        <f>(L647/L612)*AA94</f>
        <v>#DIV/0!</v>
      </c>
      <c r="M692" s="202" t="e">
        <f t="shared" si="25"/>
        <v>#DIV/0!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43744399.119999997</v>
      </c>
      <c r="D693" s="216">
        <f>(D615/D612)*AB90</f>
        <v>467603.56336855807</v>
      </c>
      <c r="E693" s="218">
        <f>(E623/E612)*SUM(C693:D693)</f>
        <v>2600956.6739541446</v>
      </c>
      <c r="F693" s="218">
        <f>(F624/F612)*AB64</f>
        <v>442761.65870769165</v>
      </c>
      <c r="G693" s="216">
        <f>(G625/G612)*AB91</f>
        <v>0</v>
      </c>
      <c r="H693" s="218">
        <f>(H628/H612)*AB60</f>
        <v>0</v>
      </c>
      <c r="I693" s="216">
        <f>(I629/I612)*AB92</f>
        <v>122731.14899715401</v>
      </c>
      <c r="J693" s="216">
        <f>(J630/J612)*AB93</f>
        <v>0</v>
      </c>
      <c r="K693" s="216">
        <f>(K644/K612)*AB89</f>
        <v>8941786.1953310519</v>
      </c>
      <c r="L693" s="216" t="e">
        <f>(L647/L612)*AB94</f>
        <v>#DIV/0!</v>
      </c>
      <c r="M693" s="202" t="e">
        <f t="shared" si="25"/>
        <v>#DIV/0!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5345524.07</v>
      </c>
      <c r="D694" s="216">
        <f>(D615/D612)*AC90</f>
        <v>77195.138885544438</v>
      </c>
      <c r="E694" s="218">
        <f>(E623/E612)*SUM(C694:D694)</f>
        <v>319014.22376950737</v>
      </c>
      <c r="F694" s="218">
        <f>(F624/F612)*AC64</f>
        <v>5177.544078071639</v>
      </c>
      <c r="G694" s="216">
        <f>(G625/G612)*AC91</f>
        <v>0</v>
      </c>
      <c r="H694" s="218">
        <f>(H628/H612)*AC60</f>
        <v>0</v>
      </c>
      <c r="I694" s="216">
        <f>(I629/I612)*AC92</f>
        <v>119131.0352932375</v>
      </c>
      <c r="J694" s="216">
        <f>(J630/J612)*AC93</f>
        <v>0</v>
      </c>
      <c r="K694" s="216">
        <f>(K644/K612)*AC89</f>
        <v>2605878.2193154702</v>
      </c>
      <c r="L694" s="216" t="e">
        <f>(L647/L612)*AC94</f>
        <v>#DIV/0!</v>
      </c>
      <c r="M694" s="202" t="e">
        <f t="shared" si="25"/>
        <v>#DIV/0!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2405009.4300000002</v>
      </c>
      <c r="D695" s="216">
        <f>(D615/D612)*AD90</f>
        <v>3856.4248523767333</v>
      </c>
      <c r="E695" s="218">
        <f>(E623/E612)*SUM(C695:D695)</f>
        <v>141711.64709974595</v>
      </c>
      <c r="F695" s="218">
        <f>(F624/F612)*AD64</f>
        <v>42.111541179260605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>
        <f>(J630/J612)*AD93</f>
        <v>0</v>
      </c>
      <c r="K695" s="216">
        <f>(K644/K612)*AD89</f>
        <v>368710.42393176001</v>
      </c>
      <c r="L695" s="216" t="e">
        <f>(L647/L612)*AD94</f>
        <v>#DIV/0!</v>
      </c>
      <c r="M695" s="202" t="e">
        <f t="shared" si="25"/>
        <v>#DIV/0!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12669223.609999998</v>
      </c>
      <c r="D696" s="216">
        <f>(D615/D612)*AE90</f>
        <v>1420881.525613795</v>
      </c>
      <c r="E696" s="218">
        <f>(E623/E612)*SUM(C696:D696)</f>
        <v>828909.58936307637</v>
      </c>
      <c r="F696" s="218">
        <f>(F624/F612)*AE64</f>
        <v>568.04952971277214</v>
      </c>
      <c r="G696" s="216">
        <f>(G625/G612)*AE91</f>
        <v>0</v>
      </c>
      <c r="H696" s="218">
        <f>(H628/H612)*AE60</f>
        <v>0</v>
      </c>
      <c r="I696" s="216">
        <f>(I629/I612)*AE92</f>
        <v>340374.38655210711</v>
      </c>
      <c r="J696" s="216">
        <f>(J630/J612)*AE93</f>
        <v>11681.450647103627</v>
      </c>
      <c r="K696" s="216">
        <f>(K644/K612)*AE89</f>
        <v>2125338.4612310836</v>
      </c>
      <c r="L696" s="216" t="e">
        <f>(L647/L612)*AE94</f>
        <v>#DIV/0!</v>
      </c>
      <c r="M696" s="202" t="e">
        <f t="shared" si="25"/>
        <v>#DIV/0!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0</v>
      </c>
      <c r="D697" s="216">
        <f>(D615/D612)*AF90</f>
        <v>0</v>
      </c>
      <c r="E697" s="218">
        <f>(E623/E612)*SUM(C697:D697)</f>
        <v>0</v>
      </c>
      <c r="F697" s="218">
        <f>(F624/F612)*AF64</f>
        <v>0</v>
      </c>
      <c r="G697" s="216">
        <f>(G625/G612)*AF91</f>
        <v>0</v>
      </c>
      <c r="H697" s="218">
        <f>(H628/H612)*AF60</f>
        <v>0</v>
      </c>
      <c r="I697" s="216">
        <f>(I629/I612)*AF92</f>
        <v>0</v>
      </c>
      <c r="J697" s="216">
        <f>(J630/J612)*AF93</f>
        <v>0</v>
      </c>
      <c r="K697" s="216">
        <f>(K644/K612)*AF89</f>
        <v>0</v>
      </c>
      <c r="L697" s="216" t="e">
        <f>(L647/L612)*AF94</f>
        <v>#DIV/0!</v>
      </c>
      <c r="M697" s="202" t="e">
        <f t="shared" si="25"/>
        <v>#DIV/0!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27210708.290000003</v>
      </c>
      <c r="D698" s="216">
        <f>(D615/D612)*AG90</f>
        <v>1398798.3485002189</v>
      </c>
      <c r="E698" s="218">
        <f>(E623/E612)*SUM(C698:D698)</f>
        <v>1683074.3398541978</v>
      </c>
      <c r="F698" s="218">
        <f>(F624/F612)*AG64</f>
        <v>18001.159992925557</v>
      </c>
      <c r="G698" s="216">
        <f>(G625/G612)*AG91</f>
        <v>0</v>
      </c>
      <c r="H698" s="218">
        <f>(H628/H612)*AG60</f>
        <v>6939064.2192100305</v>
      </c>
      <c r="I698" s="216">
        <f>(I629/I612)*AG92</f>
        <v>1433499.8202867587</v>
      </c>
      <c r="J698" s="216">
        <f>(J630/J612)*AG93</f>
        <v>109673.65646361443</v>
      </c>
      <c r="K698" s="216">
        <f>(K644/K612)*AG89</f>
        <v>15310855.026569208</v>
      </c>
      <c r="L698" s="216" t="e">
        <f>(L647/L612)*AG94</f>
        <v>#DIV/0!</v>
      </c>
      <c r="M698" s="202" t="e">
        <f t="shared" si="25"/>
        <v>#DIV/0!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 t="e">
        <f>(L647/L612)*AH94</f>
        <v>#DIV/0!</v>
      </c>
      <c r="M699" s="202" t="e">
        <f t="shared" si="25"/>
        <v>#DIV/0!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>
        <f>(K644/K612)*AI89</f>
        <v>0</v>
      </c>
      <c r="L700" s="216" t="e">
        <f>(L647/L612)*AI94</f>
        <v>#DIV/0!</v>
      </c>
      <c r="M700" s="202" t="e">
        <f t="shared" si="25"/>
        <v>#DIV/0!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92815135.559999987</v>
      </c>
      <c r="D701" s="216">
        <f>(D615/D612)*AJ90</f>
        <v>6044726.5409923652</v>
      </c>
      <c r="E701" s="218">
        <f>(E623/E612)*SUM(C701:D701)</f>
        <v>5815846.4333597897</v>
      </c>
      <c r="F701" s="218">
        <f>(F624/F612)*AJ64</f>
        <v>32687.066308813792</v>
      </c>
      <c r="G701" s="216">
        <f>(G625/G612)*AJ91</f>
        <v>0</v>
      </c>
      <c r="H701" s="218">
        <f>(H628/H612)*AJ60</f>
        <v>4942282.6758153019</v>
      </c>
      <c r="I701" s="216">
        <f>(I629/I612)*AJ92</f>
        <v>0</v>
      </c>
      <c r="J701" s="216">
        <f>(J630/J612)*AJ93</f>
        <v>21716.75123301506</v>
      </c>
      <c r="K701" s="216">
        <f>(K644/K612)*AJ89</f>
        <v>6434307.3966121608</v>
      </c>
      <c r="L701" s="216" t="e">
        <f>(L647/L612)*AJ94</f>
        <v>#DIV/0!</v>
      </c>
      <c r="M701" s="202" t="e">
        <f t="shared" si="25"/>
        <v>#DIV/0!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0</v>
      </c>
      <c r="D702" s="216">
        <f>(D615/D612)*AK90</f>
        <v>0</v>
      </c>
      <c r="E702" s="218">
        <f>(E623/E612)*SUM(C702:D702)</f>
        <v>0</v>
      </c>
      <c r="F702" s="218">
        <f>(F624/F612)*AK64</f>
        <v>0</v>
      </c>
      <c r="G702" s="216">
        <f>(G625/G612)*AK91</f>
        <v>0</v>
      </c>
      <c r="H702" s="218">
        <f>(H628/H612)*AK60</f>
        <v>0</v>
      </c>
      <c r="I702" s="216">
        <f>(I629/I612)*AK92</f>
        <v>199315.3859713781</v>
      </c>
      <c r="J702" s="216">
        <f>(J630/J612)*AK93</f>
        <v>0</v>
      </c>
      <c r="K702" s="216">
        <f>(K644/K612)*AK89</f>
        <v>0</v>
      </c>
      <c r="L702" s="216" t="e">
        <f>(L647/L612)*AK94</f>
        <v>#DIV/0!</v>
      </c>
      <c r="M702" s="202" t="e">
        <f t="shared" si="25"/>
        <v>#DIV/0!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908153.05</v>
      </c>
      <c r="D703" s="216">
        <f>(D615/D612)*AL90</f>
        <v>0</v>
      </c>
      <c r="E703" s="218">
        <f>(E623/E612)*SUM(C703:D703)</f>
        <v>53425.915882744266</v>
      </c>
      <c r="F703" s="218">
        <f>(F624/F612)*AL64</f>
        <v>15.478742538660022</v>
      </c>
      <c r="G703" s="216">
        <f>(G625/G612)*AL91</f>
        <v>0</v>
      </c>
      <c r="H703" s="218">
        <f>(H628/H612)*AL60</f>
        <v>0</v>
      </c>
      <c r="I703" s="216">
        <f>(I629/I612)*AL92</f>
        <v>199315.3859713781</v>
      </c>
      <c r="J703" s="216">
        <f>(J630/J612)*AL93</f>
        <v>0</v>
      </c>
      <c r="K703" s="216">
        <f>(K644/K612)*AL89</f>
        <v>155228.89303816014</v>
      </c>
      <c r="L703" s="216" t="e">
        <f>(L647/L612)*AL94</f>
        <v>#DIV/0!</v>
      </c>
      <c r="M703" s="202" t="e">
        <f t="shared" si="25"/>
        <v>#DIV/0!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 t="e">
        <f>(L647/L612)*AM94</f>
        <v>#DIV/0!</v>
      </c>
      <c r="M704" s="202" t="e">
        <f t="shared" si="25"/>
        <v>#DIV/0!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 t="e">
        <f>(L647/L612)*AN94</f>
        <v>#DIV/0!</v>
      </c>
      <c r="M705" s="202" t="e">
        <f t="shared" si="25"/>
        <v>#DIV/0!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 t="e">
        <f>(L647/L612)*AO94</f>
        <v>#DIV/0!</v>
      </c>
      <c r="M706" s="202" t="e">
        <f t="shared" si="25"/>
        <v>#DIV/0!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94260952.549999997</v>
      </c>
      <c r="D707" s="216">
        <f>(D615/D612)*AP90</f>
        <v>7157825.4621099019</v>
      </c>
      <c r="E707" s="218">
        <f>(E623/E612)*SUM(C707:D707)</f>
        <v>5966385.404977385</v>
      </c>
      <c r="F707" s="218">
        <f>(F624/F612)*AP64</f>
        <v>25759.512763440907</v>
      </c>
      <c r="G707" s="216">
        <f>(G625/G612)*AP91</f>
        <v>0</v>
      </c>
      <c r="H707" s="218">
        <f>(H628/H612)*AP60</f>
        <v>4624387.106717634</v>
      </c>
      <c r="I707" s="216">
        <f>(I629/I612)*AP92</f>
        <v>212733.99159506694</v>
      </c>
      <c r="J707" s="216">
        <f>(J630/J612)*AP93</f>
        <v>14488.298882813609</v>
      </c>
      <c r="K707" s="216">
        <f>(K644/K612)*AP89</f>
        <v>6249236.6273634126</v>
      </c>
      <c r="L707" s="216" t="e">
        <f>(L647/L612)*AP94</f>
        <v>#DIV/0!</v>
      </c>
      <c r="M707" s="202" t="e">
        <f t="shared" si="25"/>
        <v>#DIV/0!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 t="e">
        <f>(L647/L612)*AQ94</f>
        <v>#DIV/0!</v>
      </c>
      <c r="M708" s="202" t="e">
        <f t="shared" si="25"/>
        <v>#DIV/0!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 t="e">
        <f>(L647/L612)*AR94</f>
        <v>#DIV/0!</v>
      </c>
      <c r="M709" s="202" t="e">
        <f t="shared" si="25"/>
        <v>#DIV/0!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 t="e">
        <f>(L647/L612)*AS94</f>
        <v>#DIV/0!</v>
      </c>
      <c r="M710" s="202" t="e">
        <f t="shared" si="25"/>
        <v>#DIV/0!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>
        <f>(K644/K612)*AT89</f>
        <v>0</v>
      </c>
      <c r="L711" s="216" t="e">
        <f>(L647/L612)*AT94</f>
        <v>#DIV/0!</v>
      </c>
      <c r="M711" s="202" t="e">
        <f t="shared" si="25"/>
        <v>#DIV/0!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 t="e">
        <f>(L647/L612)*AU94</f>
        <v>#DIV/0!</v>
      </c>
      <c r="M712" s="202" t="e">
        <f t="shared" si="25"/>
        <v>#DIV/0!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48146548.810000002</v>
      </c>
      <c r="D713" s="216">
        <f>(D615/D612)*AV90</f>
        <v>435090.72904092324</v>
      </c>
      <c r="E713" s="218">
        <f>(E623/E612)*SUM(C713:D713)</f>
        <v>2858018.9071198991</v>
      </c>
      <c r="F713" s="218">
        <f>(F624/F612)*AV64</f>
        <v>2087.0306126596815</v>
      </c>
      <c r="G713" s="216">
        <f>(G625/G612)*AV91</f>
        <v>0</v>
      </c>
      <c r="H713" s="218">
        <f>(H628/H612)*AV60</f>
        <v>3213725.5188467335</v>
      </c>
      <c r="I713" s="216">
        <f>(I629/I612)*AV92</f>
        <v>0</v>
      </c>
      <c r="J713" s="216">
        <f>(J630/J612)*AV93</f>
        <v>6391.3775301120095</v>
      </c>
      <c r="K713" s="216">
        <f>(K644/K612)*AV89</f>
        <v>1786333.2002337293</v>
      </c>
      <c r="L713" s="216" t="e">
        <f>(L647/L612)*AV94</f>
        <v>#DIV/0!</v>
      </c>
      <c r="M713" s="202" t="e">
        <f t="shared" si="25"/>
        <v>#DIV/0!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900115158.35000014</v>
      </c>
      <c r="D715" s="202">
        <f>SUM(D616:D647)+SUM(D668:D713)</f>
        <v>41326750.12000002</v>
      </c>
      <c r="E715" s="202">
        <f>SUM(E624:E647)+SUM(E668:E713)</f>
        <v>50010949.117052756</v>
      </c>
      <c r="F715" s="202">
        <f>SUM(F625:F648)+SUM(F668:F713)</f>
        <v>935759.17839818448</v>
      </c>
      <c r="G715" s="202">
        <f>SUM(G626:G647)+SUM(G668:G713)</f>
        <v>8467464.0598504916</v>
      </c>
      <c r="H715" s="202">
        <f>SUM(H629:H647)+SUM(H668:H713)</f>
        <v>80437513.218244195</v>
      </c>
      <c r="I715" s="202">
        <f>SUM(I630:I647)+SUM(I668:I713)</f>
        <v>13537409.375918085</v>
      </c>
      <c r="J715" s="202">
        <f>SUM(J631:J647)+SUM(J668:J713)</f>
        <v>546025.94527740846</v>
      </c>
      <c r="K715" s="202">
        <f>SUM(K668:K713)</f>
        <v>115394439.06979364</v>
      </c>
      <c r="L715" s="202" t="e">
        <f>SUM(L668:L713)</f>
        <v>#DIV/0!</v>
      </c>
      <c r="M715" s="202" t="e">
        <f>SUM(M668:M713)</f>
        <v>#DIV/0!</v>
      </c>
      <c r="N715" s="210" t="s">
        <v>697</v>
      </c>
    </row>
    <row r="716" spans="1:14" s="202" customFormat="1" ht="12.6" customHeight="1" x14ac:dyDescent="0.2">
      <c r="C716" s="213">
        <f>CE85</f>
        <v>900115158.35000038</v>
      </c>
      <c r="D716" s="202">
        <f>D615</f>
        <v>41326750.119999997</v>
      </c>
      <c r="E716" s="202">
        <f>E623</f>
        <v>50010949.117052756</v>
      </c>
      <c r="F716" s="202">
        <f>F624</f>
        <v>935759.17839818459</v>
      </c>
      <c r="G716" s="202">
        <f>G625</f>
        <v>8467464.0598504916</v>
      </c>
      <c r="H716" s="202">
        <f>H628</f>
        <v>80437513.21824421</v>
      </c>
      <c r="I716" s="202">
        <f>I629</f>
        <v>13537409.375918083</v>
      </c>
      <c r="J716" s="202">
        <f>J630</f>
        <v>546025.94527740823</v>
      </c>
      <c r="K716" s="202">
        <f>K644</f>
        <v>115394439.06979363</v>
      </c>
      <c r="L716" s="202">
        <f>L647</f>
        <v>24431968.441734903</v>
      </c>
      <c r="M716" s="202">
        <f>C648</f>
        <v>305127597.94999999</v>
      </c>
      <c r="N716" s="210" t="s">
        <v>698</v>
      </c>
    </row>
  </sheetData>
  <sheetProtection algorithmName="SHA-512" hashValue="6h6M+dZAGNp0DP3V4PcX98tRsy+xVVj5LbHLmT9NvyiI4oDOqELEPhOsWLJBfTDXrIqtZL4TEXyoCbGqNCQfAQ==" saltValue="jLs3oUTr813bmcsB+ssNK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D353C-CBB0-4813-9BBB-B6B8105C4937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904</v>
      </c>
      <c r="B1" s="169"/>
      <c r="C1" s="169"/>
    </row>
    <row r="2" spans="1:3" ht="20.100000000000001" customHeight="1" x14ac:dyDescent="0.25">
      <c r="A2" s="168"/>
      <c r="B2" s="169"/>
      <c r="C2" s="94" t="s">
        <v>905</v>
      </c>
    </row>
    <row r="3" spans="1:3" ht="20.100000000000001" customHeight="1" x14ac:dyDescent="0.25">
      <c r="A3" s="120" t="str">
        <f>"Hospital: "&amp;data!C98</f>
        <v>Hospital: Valley Medical Center</v>
      </c>
      <c r="B3" s="170"/>
      <c r="C3" s="142" t="str">
        <f>"FYE: "&amp;data!C96</f>
        <v>FYE: 06/30/2024</v>
      </c>
    </row>
    <row r="4" spans="1:3" ht="20.100000000000001" customHeight="1" x14ac:dyDescent="0.25">
      <c r="A4" s="171"/>
      <c r="B4" s="172" t="s">
        <v>906</v>
      </c>
      <c r="C4" s="173"/>
    </row>
    <row r="5" spans="1:3" ht="20.100000000000001" customHeight="1" x14ac:dyDescent="0.25">
      <c r="A5" s="174">
        <v>1</v>
      </c>
      <c r="B5" s="175" t="s">
        <v>424</v>
      </c>
      <c r="C5" s="175"/>
    </row>
    <row r="6" spans="1:3" ht="20.100000000000001" customHeight="1" x14ac:dyDescent="0.25">
      <c r="A6" s="174">
        <v>2</v>
      </c>
      <c r="B6" s="176" t="s">
        <v>425</v>
      </c>
      <c r="C6" s="176">
        <f>data!C266</f>
        <v>67884595</v>
      </c>
    </row>
    <row r="7" spans="1:3" ht="20.100000000000001" customHeight="1" x14ac:dyDescent="0.25">
      <c r="A7" s="174">
        <v>3</v>
      </c>
      <c r="B7" s="176" t="s">
        <v>426</v>
      </c>
      <c r="C7" s="176">
        <f>data!C267</f>
        <v>72863486</v>
      </c>
    </row>
    <row r="8" spans="1:3" ht="20.100000000000001" customHeight="1" x14ac:dyDescent="0.25">
      <c r="A8" s="174">
        <v>4</v>
      </c>
      <c r="B8" s="176" t="s">
        <v>427</v>
      </c>
      <c r="C8" s="176">
        <f>data!C268</f>
        <v>236097208.36999997</v>
      </c>
    </row>
    <row r="9" spans="1:3" ht="20.100000000000001" customHeight="1" x14ac:dyDescent="0.25">
      <c r="A9" s="174">
        <v>5</v>
      </c>
      <c r="B9" s="176" t="s">
        <v>907</v>
      </c>
      <c r="C9" s="176">
        <f>data!C269</f>
        <v>123569452.13</v>
      </c>
    </row>
    <row r="10" spans="1:3" ht="20.100000000000001" customHeight="1" x14ac:dyDescent="0.25">
      <c r="A10" s="174">
        <v>6</v>
      </c>
      <c r="B10" s="176" t="s">
        <v>908</v>
      </c>
      <c r="C10" s="176">
        <f>data!C270</f>
        <v>12924316.470000001</v>
      </c>
    </row>
    <row r="11" spans="1:3" ht="20.100000000000001" customHeight="1" x14ac:dyDescent="0.25">
      <c r="A11" s="174">
        <v>7</v>
      </c>
      <c r="B11" s="176" t="s">
        <v>909</v>
      </c>
      <c r="C11" s="176">
        <f>data!C271</f>
        <v>38054086.090000004</v>
      </c>
    </row>
    <row r="12" spans="1:3" ht="20.100000000000001" customHeight="1" x14ac:dyDescent="0.25">
      <c r="A12" s="174">
        <v>8</v>
      </c>
      <c r="B12" s="176" t="s">
        <v>431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432</v>
      </c>
      <c r="C13" s="176">
        <f>data!C273</f>
        <v>9188360.9000000004</v>
      </c>
    </row>
    <row r="14" spans="1:3" ht="20.100000000000001" customHeight="1" x14ac:dyDescent="0.25">
      <c r="A14" s="174">
        <v>10</v>
      </c>
      <c r="B14" s="176" t="s">
        <v>433</v>
      </c>
      <c r="C14" s="176">
        <f>data!C274</f>
        <v>10529259.91</v>
      </c>
    </row>
    <row r="15" spans="1:3" ht="20.100000000000001" customHeight="1" x14ac:dyDescent="0.25">
      <c r="A15" s="174">
        <v>11</v>
      </c>
      <c r="B15" s="176" t="s">
        <v>910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911</v>
      </c>
      <c r="C16" s="176">
        <f>data!D276</f>
        <v>323971860.61000001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912</v>
      </c>
      <c r="C18" s="175"/>
    </row>
    <row r="19" spans="1:3" ht="20.100000000000001" customHeight="1" x14ac:dyDescent="0.25">
      <c r="A19" s="174">
        <v>15</v>
      </c>
      <c r="B19" s="176" t="s">
        <v>425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426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437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913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914</v>
      </c>
      <c r="C24" s="175"/>
    </row>
    <row r="25" spans="1:3" ht="20.100000000000001" customHeight="1" x14ac:dyDescent="0.25">
      <c r="A25" s="174">
        <v>21</v>
      </c>
      <c r="B25" s="176" t="s">
        <v>394</v>
      </c>
      <c r="C25" s="176">
        <f>data!C283</f>
        <v>12884281</v>
      </c>
    </row>
    <row r="26" spans="1:3" ht="20.100000000000001" customHeight="1" x14ac:dyDescent="0.25">
      <c r="A26" s="174">
        <v>22</v>
      </c>
      <c r="B26" s="176" t="s">
        <v>395</v>
      </c>
      <c r="C26" s="176">
        <f>data!C284</f>
        <v>25008233.670000002</v>
      </c>
    </row>
    <row r="27" spans="1:3" ht="20.100000000000001" customHeight="1" x14ac:dyDescent="0.25">
      <c r="A27" s="174">
        <v>23</v>
      </c>
      <c r="B27" s="176" t="s">
        <v>396</v>
      </c>
      <c r="C27" s="176">
        <f>data!C285</f>
        <v>527296403.13</v>
      </c>
    </row>
    <row r="28" spans="1:3" ht="20.100000000000001" customHeight="1" x14ac:dyDescent="0.25">
      <c r="A28" s="174">
        <v>24</v>
      </c>
      <c r="B28" s="176" t="s">
        <v>915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398</v>
      </c>
      <c r="C29" s="176">
        <f>data!C287</f>
        <v>22633678</v>
      </c>
    </row>
    <row r="30" spans="1:3" ht="20.100000000000001" customHeight="1" x14ac:dyDescent="0.25">
      <c r="A30" s="174">
        <v>26</v>
      </c>
      <c r="B30" s="176" t="s">
        <v>442</v>
      </c>
      <c r="C30" s="176">
        <f>data!C288</f>
        <v>279093647</v>
      </c>
    </row>
    <row r="31" spans="1:3" ht="20.100000000000001" customHeight="1" x14ac:dyDescent="0.25">
      <c r="A31" s="174">
        <v>27</v>
      </c>
      <c r="B31" s="176" t="s">
        <v>401</v>
      </c>
      <c r="C31" s="176">
        <f>data!C289</f>
        <v>25814743.75</v>
      </c>
    </row>
    <row r="32" spans="1:3" ht="20.100000000000001" customHeight="1" x14ac:dyDescent="0.25">
      <c r="A32" s="174">
        <v>28</v>
      </c>
      <c r="B32" s="176" t="s">
        <v>402</v>
      </c>
      <c r="C32" s="176">
        <f>data!C290</f>
        <v>11382132</v>
      </c>
    </row>
    <row r="33" spans="1:3" ht="20.100000000000001" customHeight="1" x14ac:dyDescent="0.25">
      <c r="A33" s="174">
        <v>29</v>
      </c>
      <c r="B33" s="176" t="s">
        <v>615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916</v>
      </c>
      <c r="C34" s="176">
        <f>data!C292</f>
        <v>546354989.98000002</v>
      </c>
    </row>
    <row r="35" spans="1:3" ht="20.100000000000001" customHeight="1" x14ac:dyDescent="0.25">
      <c r="A35" s="174">
        <v>31</v>
      </c>
      <c r="B35" s="176" t="s">
        <v>917</v>
      </c>
      <c r="C35" s="176">
        <f>data!D293</f>
        <v>357758128.56999993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918</v>
      </c>
      <c r="C37" s="175"/>
    </row>
    <row r="38" spans="1:3" ht="20.100000000000001" customHeight="1" x14ac:dyDescent="0.25">
      <c r="A38" s="174">
        <v>34</v>
      </c>
      <c r="B38" s="176" t="s">
        <v>919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920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449</v>
      </c>
      <c r="C40" s="176">
        <f>data!C297</f>
        <v>51310017</v>
      </c>
    </row>
    <row r="41" spans="1:3" ht="20.100000000000001" customHeight="1" x14ac:dyDescent="0.25">
      <c r="A41" s="174">
        <v>37</v>
      </c>
      <c r="B41" s="176" t="s">
        <v>437</v>
      </c>
      <c r="C41" s="176">
        <f>data!C298</f>
        <v>134853261</v>
      </c>
    </row>
    <row r="42" spans="1:3" ht="20.100000000000001" customHeight="1" x14ac:dyDescent="0.25">
      <c r="A42" s="174">
        <v>38</v>
      </c>
      <c r="B42" s="176" t="s">
        <v>921</v>
      </c>
      <c r="C42" s="176">
        <f>data!D299</f>
        <v>186163278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922</v>
      </c>
      <c r="C44" s="175"/>
    </row>
    <row r="45" spans="1:3" ht="20.100000000000001" customHeight="1" x14ac:dyDescent="0.25">
      <c r="A45" s="174">
        <v>41</v>
      </c>
      <c r="B45" s="176" t="s">
        <v>452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453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923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455</v>
      </c>
      <c r="C48" s="176">
        <f>data!C305</f>
        <v>21557367.940000001</v>
      </c>
    </row>
    <row r="49" spans="1:3" ht="20.100000000000001" customHeight="1" x14ac:dyDescent="0.25">
      <c r="A49" s="174">
        <v>45</v>
      </c>
      <c r="B49" s="176" t="s">
        <v>924</v>
      </c>
      <c r="C49" s="176">
        <f>data!D306</f>
        <v>21557367.940000001</v>
      </c>
    </row>
    <row r="50" spans="1:3" ht="20.100000000000001" customHeight="1" x14ac:dyDescent="0.25">
      <c r="A50" s="179">
        <v>46</v>
      </c>
      <c r="B50" s="180" t="s">
        <v>925</v>
      </c>
      <c r="C50" s="176">
        <f>data!D308</f>
        <v>889450635.12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926</v>
      </c>
      <c r="B53" s="169"/>
      <c r="C53" s="169"/>
    </row>
    <row r="54" spans="1:3" ht="20.100000000000001" customHeight="1" x14ac:dyDescent="0.25">
      <c r="A54" s="168"/>
      <c r="B54" s="169"/>
      <c r="C54" s="94" t="s">
        <v>927</v>
      </c>
    </row>
    <row r="55" spans="1:3" ht="20.100000000000001" customHeight="1" x14ac:dyDescent="0.25">
      <c r="A55" s="120" t="str">
        <f>"Hospital: "&amp;data!C98</f>
        <v>Hospital: Valley Medical Center</v>
      </c>
      <c r="B55" s="170"/>
      <c r="C55" s="142" t="str">
        <f>"FYE: "&amp;data!C96</f>
        <v>FYE: 06/30/2024</v>
      </c>
    </row>
    <row r="56" spans="1:3" ht="20.100000000000001" customHeight="1" x14ac:dyDescent="0.25">
      <c r="A56" s="181"/>
      <c r="B56" s="182" t="s">
        <v>928</v>
      </c>
      <c r="C56" s="173"/>
    </row>
    <row r="57" spans="1:3" ht="20.100000000000001" customHeight="1" x14ac:dyDescent="0.25">
      <c r="A57" s="183">
        <v>1</v>
      </c>
      <c r="B57" s="168" t="s">
        <v>459</v>
      </c>
      <c r="C57" s="184"/>
    </row>
    <row r="58" spans="1:3" ht="20.100000000000001" customHeight="1" x14ac:dyDescent="0.25">
      <c r="A58" s="174">
        <v>2</v>
      </c>
      <c r="B58" s="176" t="s">
        <v>460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929</v>
      </c>
      <c r="C59" s="176">
        <f>data!C315</f>
        <v>29028345</v>
      </c>
    </row>
    <row r="60" spans="1:3" ht="20.100000000000001" customHeight="1" x14ac:dyDescent="0.25">
      <c r="A60" s="174">
        <v>4</v>
      </c>
      <c r="B60" s="176" t="s">
        <v>930</v>
      </c>
      <c r="C60" s="176">
        <f>data!C316</f>
        <v>86463937</v>
      </c>
    </row>
    <row r="61" spans="1:3" ht="20.100000000000001" customHeight="1" x14ac:dyDescent="0.25">
      <c r="A61" s="174">
        <v>5</v>
      </c>
      <c r="B61" s="176" t="s">
        <v>463</v>
      </c>
      <c r="C61" s="176">
        <f>data!C317</f>
        <v>40290872</v>
      </c>
    </row>
    <row r="62" spans="1:3" ht="20.100000000000001" customHeight="1" x14ac:dyDescent="0.25">
      <c r="A62" s="174">
        <v>6</v>
      </c>
      <c r="B62" s="176" t="s">
        <v>931</v>
      </c>
      <c r="C62" s="176">
        <f>data!C318</f>
        <v>13315526</v>
      </c>
    </row>
    <row r="63" spans="1:3" ht="20.100000000000001" customHeight="1" x14ac:dyDescent="0.25">
      <c r="A63" s="174">
        <v>7</v>
      </c>
      <c r="B63" s="176" t="s">
        <v>932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466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467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468</v>
      </c>
      <c r="C66" s="176">
        <f>data!C322</f>
        <v>67000512</v>
      </c>
    </row>
    <row r="67" spans="1:3" ht="20.100000000000001" customHeight="1" x14ac:dyDescent="0.25">
      <c r="A67" s="174">
        <v>11</v>
      </c>
      <c r="B67" s="176" t="s">
        <v>933</v>
      </c>
      <c r="C67" s="176">
        <f>data!C323</f>
        <v>10675000</v>
      </c>
    </row>
    <row r="68" spans="1:3" ht="20.100000000000001" customHeight="1" x14ac:dyDescent="0.25">
      <c r="A68" s="174">
        <v>12</v>
      </c>
      <c r="B68" s="176" t="s">
        <v>934</v>
      </c>
      <c r="C68" s="176">
        <f>data!D324</f>
        <v>246774192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935</v>
      </c>
      <c r="C70" s="175"/>
    </row>
    <row r="71" spans="1:3" ht="20.100000000000001" customHeight="1" x14ac:dyDescent="0.25">
      <c r="A71" s="174">
        <v>15</v>
      </c>
      <c r="B71" s="176" t="s">
        <v>472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936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474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937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476</v>
      </c>
      <c r="C76" s="175"/>
    </row>
    <row r="77" spans="1:3" ht="20.100000000000001" customHeight="1" x14ac:dyDescent="0.25">
      <c r="A77" s="174">
        <v>21</v>
      </c>
      <c r="B77" s="176" t="s">
        <v>477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938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479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939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481</v>
      </c>
      <c r="C81" s="176">
        <f>data!C335</f>
        <v>276762381</v>
      </c>
    </row>
    <row r="82" spans="1:3" ht="20.100000000000001" customHeight="1" x14ac:dyDescent="0.25">
      <c r="A82" s="174">
        <v>26</v>
      </c>
      <c r="B82" s="176" t="s">
        <v>940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483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484</v>
      </c>
      <c r="C84" s="176">
        <f>data!C338</f>
        <v>91260194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data!D339</f>
        <v>368022575</v>
      </c>
    </row>
    <row r="86" spans="1:3" ht="20.100000000000001" customHeight="1" x14ac:dyDescent="0.25">
      <c r="A86" s="174">
        <v>30</v>
      </c>
      <c r="B86" s="176" t="s">
        <v>941</v>
      </c>
      <c r="C86" s="176">
        <f>data!D340</f>
        <v>10675000</v>
      </c>
    </row>
    <row r="87" spans="1:3" ht="20.100000000000001" customHeight="1" x14ac:dyDescent="0.25">
      <c r="A87" s="174">
        <v>31</v>
      </c>
      <c r="B87" s="176" t="s">
        <v>942</v>
      </c>
      <c r="C87" s="176">
        <f>data!D341</f>
        <v>357347575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943</v>
      </c>
      <c r="C89" s="176">
        <f>data!C343</f>
        <v>285328868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944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945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946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947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948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949</v>
      </c>
      <c r="C102" s="176">
        <f>data!C343+data!C345+data!C346+data!C347+data!C348-data!C349</f>
        <v>285328868</v>
      </c>
    </row>
    <row r="103" spans="1:3" ht="20.100000000000001" customHeight="1" x14ac:dyDescent="0.25">
      <c r="A103" s="174">
        <v>47</v>
      </c>
      <c r="B103" s="176" t="s">
        <v>950</v>
      </c>
      <c r="C103" s="176">
        <f>data!D352</f>
        <v>889450635.12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951</v>
      </c>
      <c r="B106" s="169"/>
      <c r="C106" s="169"/>
    </row>
    <row r="107" spans="1:3" ht="20.100000000000001" customHeight="1" x14ac:dyDescent="0.25">
      <c r="A107" s="170"/>
      <c r="C107" s="94" t="s">
        <v>952</v>
      </c>
    </row>
    <row r="108" spans="1:3" ht="20.100000000000001" customHeight="1" x14ac:dyDescent="0.25">
      <c r="A108" s="120" t="str">
        <f>"Hospital: "&amp;data!C98</f>
        <v>Hospital: Valley Medical Center</v>
      </c>
      <c r="B108" s="170"/>
      <c r="C108" s="142" t="str">
        <f>"FYE: "&amp;data!C96</f>
        <v>FYE: 06/30/2024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953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data!C358</f>
        <v>1132769000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data!C359</f>
        <v>1833874207</v>
      </c>
    </row>
    <row r="113" spans="1:3" ht="20.100000000000001" customHeight="1" x14ac:dyDescent="0.25">
      <c r="A113" s="174">
        <v>4</v>
      </c>
      <c r="B113" s="176" t="s">
        <v>954</v>
      </c>
      <c r="C113" s="176">
        <f>data!D360</f>
        <v>2966643207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955</v>
      </c>
      <c r="C115" s="175"/>
    </row>
    <row r="116" spans="1:3" ht="20.100000000000001" customHeight="1" x14ac:dyDescent="0.25">
      <c r="A116" s="174">
        <v>7</v>
      </c>
      <c r="B116" s="188" t="s">
        <v>956</v>
      </c>
      <c r="C116" s="189">
        <f>data!C362</f>
        <v>23288955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data!C363</f>
        <v>2037080490</v>
      </c>
    </row>
    <row r="118" spans="1:3" ht="20.100000000000001" customHeight="1" x14ac:dyDescent="0.25">
      <c r="A118" s="174">
        <v>9</v>
      </c>
      <c r="B118" s="176" t="s">
        <v>957</v>
      </c>
      <c r="C118" s="189">
        <f>data!C364</f>
        <v>31991756.59</v>
      </c>
    </row>
    <row r="119" spans="1:3" ht="20.100000000000001" customHeight="1" x14ac:dyDescent="0.25">
      <c r="A119" s="174">
        <v>10</v>
      </c>
      <c r="B119" s="176" t="s">
        <v>958</v>
      </c>
      <c r="C119" s="189">
        <f>data!C365</f>
        <v>18773046</v>
      </c>
    </row>
    <row r="120" spans="1:3" ht="20.100000000000001" customHeight="1" x14ac:dyDescent="0.25">
      <c r="A120" s="174">
        <v>11</v>
      </c>
      <c r="B120" s="176" t="s">
        <v>902</v>
      </c>
      <c r="C120" s="189">
        <f>data!D366</f>
        <v>2111134247.5899999</v>
      </c>
    </row>
    <row r="121" spans="1:3" ht="20.100000000000001" customHeight="1" x14ac:dyDescent="0.25">
      <c r="A121" s="174">
        <v>12</v>
      </c>
      <c r="B121" s="176" t="s">
        <v>959</v>
      </c>
      <c r="C121" s="189">
        <f>data!D367</f>
        <v>855508959.41000009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960</v>
      </c>
      <c r="B125" s="192" t="s">
        <v>507</v>
      </c>
      <c r="C125" s="191">
        <f>data!C370</f>
        <v>0</v>
      </c>
    </row>
    <row r="126" spans="1:3" ht="20.100000000000001" customHeight="1" x14ac:dyDescent="0.25">
      <c r="A126" s="195" t="s">
        <v>961</v>
      </c>
      <c r="B126" s="192" t="s">
        <v>508</v>
      </c>
      <c r="C126" s="191">
        <f>data!C371</f>
        <v>1843619.13</v>
      </c>
    </row>
    <row r="127" spans="1:3" ht="20.100000000000001" customHeight="1" x14ac:dyDescent="0.25">
      <c r="A127" s="195" t="s">
        <v>962</v>
      </c>
      <c r="B127" s="192" t="s">
        <v>509</v>
      </c>
      <c r="C127" s="191">
        <f>data!C372</f>
        <v>4802844</v>
      </c>
    </row>
    <row r="128" spans="1:3" ht="20.100000000000001" customHeight="1" x14ac:dyDescent="0.25">
      <c r="A128" s="195" t="s">
        <v>963</v>
      </c>
      <c r="B128" s="192" t="s">
        <v>510</v>
      </c>
      <c r="C128" s="191">
        <f>data!C373</f>
        <v>0</v>
      </c>
    </row>
    <row r="129" spans="1:3" ht="20.100000000000001" customHeight="1" x14ac:dyDescent="0.25">
      <c r="A129" s="195" t="s">
        <v>964</v>
      </c>
      <c r="B129" s="192" t="s">
        <v>511</v>
      </c>
      <c r="C129" s="191">
        <f>data!C374</f>
        <v>39602370.939999998</v>
      </c>
    </row>
    <row r="130" spans="1:3" ht="20.100000000000001" customHeight="1" x14ac:dyDescent="0.25">
      <c r="A130" s="195" t="s">
        <v>965</v>
      </c>
      <c r="B130" s="192" t="s">
        <v>512</v>
      </c>
      <c r="C130" s="191">
        <f>data!C375</f>
        <v>0</v>
      </c>
    </row>
    <row r="131" spans="1:3" ht="20.100000000000001" customHeight="1" x14ac:dyDescent="0.25">
      <c r="A131" s="195" t="s">
        <v>966</v>
      </c>
      <c r="B131" s="192" t="s">
        <v>513</v>
      </c>
      <c r="C131" s="191">
        <f>data!C376</f>
        <v>0</v>
      </c>
    </row>
    <row r="132" spans="1:3" ht="20.100000000000001" customHeight="1" x14ac:dyDescent="0.25">
      <c r="A132" s="195" t="s">
        <v>967</v>
      </c>
      <c r="B132" s="192" t="s">
        <v>514</v>
      </c>
      <c r="C132" s="191">
        <f>data!C377</f>
        <v>0</v>
      </c>
    </row>
    <row r="133" spans="1:3" ht="20.100000000000001" customHeight="1" x14ac:dyDescent="0.25">
      <c r="A133" s="195" t="s">
        <v>968</v>
      </c>
      <c r="B133" s="192" t="s">
        <v>515</v>
      </c>
      <c r="C133" s="191">
        <f>data!C378</f>
        <v>74921.06</v>
      </c>
    </row>
    <row r="134" spans="1:3" ht="20.100000000000001" customHeight="1" x14ac:dyDescent="0.25">
      <c r="A134" s="195" t="s">
        <v>969</v>
      </c>
      <c r="B134" s="192" t="s">
        <v>516</v>
      </c>
      <c r="C134" s="191">
        <f>data!C379</f>
        <v>3433168.4800000004</v>
      </c>
    </row>
    <row r="135" spans="1:3" ht="20.100000000000001" customHeight="1" x14ac:dyDescent="0.25">
      <c r="A135" s="195" t="s">
        <v>970</v>
      </c>
      <c r="B135" s="192" t="s">
        <v>517</v>
      </c>
      <c r="C135" s="191">
        <f>data!C380</f>
        <v>2405226.290000001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971</v>
      </c>
      <c r="C137" s="189">
        <f>data!D383</f>
        <v>52162149.899999999</v>
      </c>
    </row>
    <row r="138" spans="1:3" ht="20.100000000000001" customHeight="1" x14ac:dyDescent="0.25">
      <c r="A138" s="174">
        <v>18</v>
      </c>
      <c r="B138" s="176" t="s">
        <v>972</v>
      </c>
      <c r="C138" s="189">
        <f>data!D384</f>
        <v>907671109.31000006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973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data!C389</f>
        <v>480826306.13999999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data!C390</f>
        <v>129260638</v>
      </c>
    </row>
    <row r="143" spans="1:3" ht="20.100000000000001" customHeight="1" x14ac:dyDescent="0.25">
      <c r="A143" s="174">
        <v>23</v>
      </c>
      <c r="B143" s="176" t="s">
        <v>265</v>
      </c>
      <c r="C143" s="189">
        <f>data!C391</f>
        <v>21449068</v>
      </c>
    </row>
    <row r="144" spans="1:3" ht="20.100000000000001" customHeight="1" x14ac:dyDescent="0.25">
      <c r="A144" s="174">
        <v>24</v>
      </c>
      <c r="B144" s="176" t="s">
        <v>266</v>
      </c>
      <c r="C144" s="189">
        <f>data!C392</f>
        <v>130481844.40000001</v>
      </c>
    </row>
    <row r="145" spans="1:3" ht="20.100000000000001" customHeight="1" x14ac:dyDescent="0.25">
      <c r="A145" s="174">
        <v>25</v>
      </c>
      <c r="B145" s="176" t="s">
        <v>974</v>
      </c>
      <c r="C145" s="189">
        <f>data!C393</f>
        <v>7339298</v>
      </c>
    </row>
    <row r="146" spans="1:3" ht="20.100000000000001" customHeight="1" x14ac:dyDescent="0.25">
      <c r="A146" s="174">
        <v>26</v>
      </c>
      <c r="B146" s="176" t="s">
        <v>975</v>
      </c>
      <c r="C146" s="189">
        <f>data!C394</f>
        <v>34861768.370000012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data!C395</f>
        <v>49348623</v>
      </c>
    </row>
    <row r="148" spans="1:3" ht="20.100000000000001" customHeight="1" x14ac:dyDescent="0.25">
      <c r="A148" s="174">
        <v>28</v>
      </c>
      <c r="B148" s="176" t="s">
        <v>976</v>
      </c>
      <c r="C148" s="189">
        <f>data!C396</f>
        <v>4388050.0299999993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977</v>
      </c>
      <c r="C150" s="189">
        <f>data!C398</f>
        <v>9078844.1099999994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270</v>
      </c>
      <c r="C152" s="189"/>
    </row>
    <row r="153" spans="1:3" ht="20.100000000000001" customHeight="1" x14ac:dyDescent="0.25">
      <c r="A153" s="195" t="s">
        <v>978</v>
      </c>
      <c r="B153" s="193" t="s">
        <v>271</v>
      </c>
      <c r="C153" s="189">
        <f>data!C401</f>
        <v>3498630.6</v>
      </c>
    </row>
    <row r="154" spans="1:3" ht="20.100000000000001" customHeight="1" x14ac:dyDescent="0.25">
      <c r="A154" s="195" t="s">
        <v>979</v>
      </c>
      <c r="B154" s="193" t="s">
        <v>272</v>
      </c>
      <c r="C154" s="189">
        <f>data!C402</f>
        <v>23634659.859999996</v>
      </c>
    </row>
    <row r="155" spans="1:3" ht="20.100000000000001" customHeight="1" x14ac:dyDescent="0.25">
      <c r="A155" s="195" t="s">
        <v>980</v>
      </c>
      <c r="B155" s="193" t="s">
        <v>981</v>
      </c>
      <c r="C155" s="189">
        <f>data!C403</f>
        <v>15302278.399999995</v>
      </c>
    </row>
    <row r="156" spans="1:3" ht="20.100000000000001" customHeight="1" x14ac:dyDescent="0.25">
      <c r="A156" s="195" t="s">
        <v>982</v>
      </c>
      <c r="B156" s="193" t="s">
        <v>274</v>
      </c>
      <c r="C156" s="189">
        <f>data!C404</f>
        <v>6684858</v>
      </c>
    </row>
    <row r="157" spans="1:3" ht="20.100000000000001" customHeight="1" x14ac:dyDescent="0.25">
      <c r="A157" s="195" t="s">
        <v>983</v>
      </c>
      <c r="B157" s="193" t="s">
        <v>275</v>
      </c>
      <c r="C157" s="189">
        <f>data!C405</f>
        <v>1753182.6800000002</v>
      </c>
    </row>
    <row r="158" spans="1:3" ht="20.100000000000001" customHeight="1" x14ac:dyDescent="0.25">
      <c r="A158" s="195" t="s">
        <v>984</v>
      </c>
      <c r="B158" s="193" t="s">
        <v>276</v>
      </c>
      <c r="C158" s="189">
        <f>data!C406</f>
        <v>1166516</v>
      </c>
    </row>
    <row r="159" spans="1:3" ht="20.100000000000001" customHeight="1" x14ac:dyDescent="0.25">
      <c r="A159" s="195" t="s">
        <v>985</v>
      </c>
      <c r="B159" s="193" t="s">
        <v>277</v>
      </c>
      <c r="C159" s="189">
        <f>data!C407</f>
        <v>3693627.8000000003</v>
      </c>
    </row>
    <row r="160" spans="1:3" ht="20.100000000000001" customHeight="1" x14ac:dyDescent="0.25">
      <c r="A160" s="195" t="s">
        <v>986</v>
      </c>
      <c r="B160" s="193" t="s">
        <v>278</v>
      </c>
      <c r="C160" s="189">
        <f>data!C408</f>
        <v>9697023.7200000007</v>
      </c>
    </row>
    <row r="161" spans="1:3" ht="20.100000000000001" customHeight="1" x14ac:dyDescent="0.25">
      <c r="A161" s="195" t="s">
        <v>987</v>
      </c>
      <c r="B161" s="193" t="s">
        <v>279</v>
      </c>
      <c r="C161" s="189">
        <f>data!C409</f>
        <v>0</v>
      </c>
    </row>
    <row r="162" spans="1:3" ht="20.100000000000001" customHeight="1" x14ac:dyDescent="0.25">
      <c r="A162" s="195" t="s">
        <v>988</v>
      </c>
      <c r="B162" s="193" t="s">
        <v>280</v>
      </c>
      <c r="C162" s="189">
        <f>data!C410</f>
        <v>1060880.3500000001</v>
      </c>
    </row>
    <row r="163" spans="1:3" ht="20.100000000000001" customHeight="1" x14ac:dyDescent="0.25">
      <c r="A163" s="195" t="s">
        <v>989</v>
      </c>
      <c r="B163" s="193" t="s">
        <v>281</v>
      </c>
      <c r="C163" s="189">
        <f>data!C411</f>
        <v>2579543.48</v>
      </c>
    </row>
    <row r="164" spans="1:3" ht="20.100000000000001" customHeight="1" x14ac:dyDescent="0.25">
      <c r="A164" s="195" t="s">
        <v>990</v>
      </c>
      <c r="B164" s="193" t="s">
        <v>282</v>
      </c>
      <c r="C164" s="189">
        <f>data!C412</f>
        <v>0</v>
      </c>
    </row>
    <row r="165" spans="1:3" ht="20.100000000000001" customHeight="1" x14ac:dyDescent="0.25">
      <c r="A165" s="195" t="s">
        <v>991</v>
      </c>
      <c r="B165" s="193" t="s">
        <v>283</v>
      </c>
      <c r="C165" s="189">
        <f>data!C413</f>
        <v>0</v>
      </c>
    </row>
    <row r="166" spans="1:3" ht="20.100000000000001" customHeight="1" x14ac:dyDescent="0.25">
      <c r="A166" s="195" t="s">
        <v>992</v>
      </c>
      <c r="B166" s="193" t="s">
        <v>993</v>
      </c>
      <c r="C166" s="189">
        <f>data!C414</f>
        <v>14313253.989999998</v>
      </c>
    </row>
    <row r="167" spans="1:3" ht="20.100000000000001" customHeight="1" x14ac:dyDescent="0.25">
      <c r="A167" s="174">
        <v>34</v>
      </c>
      <c r="B167" s="176" t="s">
        <v>994</v>
      </c>
      <c r="C167" s="189">
        <f>data!D416</f>
        <v>950418894.92999995</v>
      </c>
    </row>
    <row r="168" spans="1:3" ht="20.100000000000001" customHeight="1" x14ac:dyDescent="0.25">
      <c r="A168" s="174">
        <v>35</v>
      </c>
      <c r="B168" s="176" t="s">
        <v>995</v>
      </c>
      <c r="C168" s="189">
        <f>data!D417</f>
        <v>-42747785.619999886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996</v>
      </c>
      <c r="C170" s="189">
        <f>data!D420</f>
        <v>92942716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997</v>
      </c>
      <c r="C172" s="176">
        <f>data!D421</f>
        <v>50194930.380000114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998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999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1000</v>
      </c>
      <c r="C177" s="189">
        <f>data!D424</f>
        <v>50194930.380000114</v>
      </c>
    </row>
    <row r="178" spans="1:3" ht="20.100000000000001" customHeight="1" x14ac:dyDescent="0.25">
      <c r="A178" s="179">
        <v>45</v>
      </c>
      <c r="B178" s="178" t="s">
        <v>1001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3" width="8.88671875" style="281" customWidth="1"/>
    <col min="14" max="16384" width="8.88671875" style="281"/>
  </cols>
  <sheetData>
    <row r="1" spans="1:9" customFormat="1" ht="20.100000000000001" customHeight="1" x14ac:dyDescent="0.2">
      <c r="A1" s="282" t="s">
        <v>1002</v>
      </c>
      <c r="B1" s="283"/>
      <c r="C1" s="283"/>
      <c r="D1" s="283"/>
      <c r="E1" s="283"/>
      <c r="F1" s="283"/>
      <c r="G1" s="283"/>
      <c r="H1" s="283"/>
    </row>
    <row r="2" spans="1:9" customFormat="1" ht="20.100000000000001" customHeight="1" x14ac:dyDescent="0.2">
      <c r="A2" s="284"/>
      <c r="I2" s="285" t="s">
        <v>1003</v>
      </c>
    </row>
    <row r="3" spans="1:9" customFormat="1" ht="20.100000000000001" customHeight="1" x14ac:dyDescent="0.2">
      <c r="A3" s="284"/>
      <c r="I3" s="284"/>
    </row>
    <row r="4" spans="1:9" customFormat="1" ht="20.100000000000001" customHeight="1" x14ac:dyDescent="0.2">
      <c r="A4" s="286" t="str">
        <f>"Hospital: "&amp;data!C98</f>
        <v>Hospital: Valley Medical Center</v>
      </c>
      <c r="G4" s="287"/>
      <c r="H4" s="286" t="str">
        <f>"FYE: "&amp;data!C96</f>
        <v>FYE: 06/30/2024</v>
      </c>
    </row>
    <row r="5" spans="1:9" customFormat="1" ht="20.100000000000001" customHeight="1" x14ac:dyDescent="0.2">
      <c r="A5" s="288">
        <v>1</v>
      </c>
      <c r="B5" s="289" t="s">
        <v>237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00000000000001" customHeight="1" x14ac:dyDescent="0.2">
      <c r="A6" s="292">
        <v>2</v>
      </c>
      <c r="B6" s="293" t="s">
        <v>1004</v>
      </c>
      <c r="C6" s="294" t="s">
        <v>118</v>
      </c>
      <c r="D6" s="295" t="s">
        <v>1005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00000000000001" customHeight="1" x14ac:dyDescent="0.2">
      <c r="A7" s="292"/>
      <c r="B7" s="293"/>
      <c r="C7" s="295" t="s">
        <v>190</v>
      </c>
      <c r="D7" s="295" t="s">
        <v>1006</v>
      </c>
      <c r="E7" s="295" t="s">
        <v>190</v>
      </c>
      <c r="F7" s="295" t="s">
        <v>1007</v>
      </c>
      <c r="G7" s="295" t="s">
        <v>192</v>
      </c>
      <c r="H7" s="295" t="s">
        <v>190</v>
      </c>
      <c r="I7" s="295" t="s">
        <v>193</v>
      </c>
    </row>
    <row r="8" spans="1:9" customFormat="1" ht="20.100000000000001" customHeight="1" x14ac:dyDescent="0.2">
      <c r="A8" s="288">
        <v>3</v>
      </c>
      <c r="B8" s="289" t="s">
        <v>1008</v>
      </c>
      <c r="C8" s="291" t="s">
        <v>243</v>
      </c>
      <c r="D8" s="291" t="s">
        <v>243</v>
      </c>
      <c r="E8" s="291" t="s">
        <v>243</v>
      </c>
      <c r="F8" s="291" t="s">
        <v>243</v>
      </c>
      <c r="G8" s="291" t="s">
        <v>243</v>
      </c>
      <c r="H8" s="291" t="s">
        <v>243</v>
      </c>
      <c r="I8" s="291" t="s">
        <v>243</v>
      </c>
    </row>
    <row r="9" spans="1:9" customFormat="1" ht="20.100000000000001" customHeight="1" x14ac:dyDescent="0.2">
      <c r="A9" s="288">
        <v>4</v>
      </c>
      <c r="B9" s="289" t="s">
        <v>262</v>
      </c>
      <c r="C9" s="289">
        <f>data!C59</f>
        <v>13265</v>
      </c>
      <c r="D9" s="289">
        <f>data!D59</f>
        <v>71539</v>
      </c>
      <c r="E9" s="289">
        <f>data!E59</f>
        <v>0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00000000000001" customHeight="1" x14ac:dyDescent="0.2">
      <c r="A10" s="288">
        <v>5</v>
      </c>
      <c r="B10" s="289" t="s">
        <v>263</v>
      </c>
      <c r="C10" s="296">
        <f>data!C60</f>
        <v>92.19999999999996</v>
      </c>
      <c r="D10" s="296">
        <f>data!D60</f>
        <v>0</v>
      </c>
      <c r="E10" s="296">
        <f>data!E60</f>
        <v>283.29999999999995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00000000000001" customHeight="1" x14ac:dyDescent="0.2">
      <c r="A11" s="288">
        <v>6</v>
      </c>
      <c r="B11" s="289" t="s">
        <v>264</v>
      </c>
      <c r="C11" s="289">
        <f>data!C61</f>
        <v>13832269.889999999</v>
      </c>
      <c r="D11" s="289">
        <f>data!D61</f>
        <v>0</v>
      </c>
      <c r="E11" s="289">
        <f>data!E61</f>
        <v>58205995.30999998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00000000000001" customHeight="1" x14ac:dyDescent="0.2">
      <c r="A12" s="288">
        <v>7</v>
      </c>
      <c r="B12" s="289" t="s">
        <v>11</v>
      </c>
      <c r="C12" s="289">
        <f>data!C62</f>
        <v>1824362</v>
      </c>
      <c r="D12" s="289">
        <f>data!D62</f>
        <v>0</v>
      </c>
      <c r="E12" s="289">
        <f>data!E62</f>
        <v>7598980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00000000000001" customHeight="1" x14ac:dyDescent="0.2">
      <c r="A13" s="288">
        <v>8</v>
      </c>
      <c r="B13" s="289" t="s">
        <v>265</v>
      </c>
      <c r="C13" s="289">
        <f>data!C63</f>
        <v>1642948.19</v>
      </c>
      <c r="D13" s="289">
        <f>data!D63</f>
        <v>0</v>
      </c>
      <c r="E13" s="289">
        <f>data!E63</f>
        <v>711552.3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00000000000001" customHeight="1" x14ac:dyDescent="0.2">
      <c r="A14" s="288">
        <v>9</v>
      </c>
      <c r="B14" s="289" t="s">
        <v>266</v>
      </c>
      <c r="C14" s="289">
        <f>data!C64</f>
        <v>2076153.0599999996</v>
      </c>
      <c r="D14" s="289">
        <f>data!D64</f>
        <v>0</v>
      </c>
      <c r="E14" s="289">
        <f>data!E64</f>
        <v>4438592.5499999989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00000000000001" customHeight="1" x14ac:dyDescent="0.2">
      <c r="A15" s="288">
        <v>10</v>
      </c>
      <c r="B15" s="289" t="s">
        <v>525</v>
      </c>
      <c r="C15" s="289">
        <f>data!C65</f>
        <v>0</v>
      </c>
      <c r="D15" s="289">
        <f>data!D65</f>
        <v>0</v>
      </c>
      <c r="E15" s="289">
        <f>data!E65</f>
        <v>0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00000000000001" customHeight="1" x14ac:dyDescent="0.2">
      <c r="A16" s="288">
        <v>11</v>
      </c>
      <c r="B16" s="289" t="s">
        <v>526</v>
      </c>
      <c r="C16" s="289">
        <f>data!C66</f>
        <v>4661.09</v>
      </c>
      <c r="D16" s="289">
        <f>data!D66</f>
        <v>0</v>
      </c>
      <c r="E16" s="289">
        <f>data!E66</f>
        <v>477215.24</v>
      </c>
      <c r="F16" s="289">
        <f>data!F66</f>
        <v>0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00000000000001" customHeight="1" x14ac:dyDescent="0.2">
      <c r="A17" s="288">
        <v>12</v>
      </c>
      <c r="B17" s="289" t="s">
        <v>16</v>
      </c>
      <c r="C17" s="289">
        <f>data!C67</f>
        <v>0</v>
      </c>
      <c r="D17" s="289">
        <f>data!D67</f>
        <v>0</v>
      </c>
      <c r="E17" s="289">
        <f>data!E67</f>
        <v>0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00000000000001" customHeight="1" x14ac:dyDescent="0.2">
      <c r="A18" s="288">
        <v>13</v>
      </c>
      <c r="B18" s="289" t="s">
        <v>1009</v>
      </c>
      <c r="C18" s="289">
        <f>data!C68</f>
        <v>-431.93</v>
      </c>
      <c r="D18" s="289">
        <f>data!D68</f>
        <v>0</v>
      </c>
      <c r="E18" s="289">
        <f>data!E68</f>
        <v>167537.20000000001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00000000000001" customHeight="1" x14ac:dyDescent="0.2">
      <c r="A19" s="288">
        <v>14</v>
      </c>
      <c r="B19" s="289" t="s">
        <v>1010</v>
      </c>
      <c r="C19" s="289">
        <f>data!C69</f>
        <v>6480745.9400000013</v>
      </c>
      <c r="D19" s="289">
        <f>data!D69</f>
        <v>0</v>
      </c>
      <c r="E19" s="289">
        <f>data!E69</f>
        <v>5680055.2599999998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00000000000001" customHeight="1" x14ac:dyDescent="0.2">
      <c r="A20" s="288">
        <v>15</v>
      </c>
      <c r="B20" s="289" t="s">
        <v>285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00000000000001" customHeight="1" x14ac:dyDescent="0.2">
      <c r="A21" s="288">
        <v>16</v>
      </c>
      <c r="B21" s="297" t="s">
        <v>1011</v>
      </c>
      <c r="C21" s="289">
        <f>data!C85</f>
        <v>25860708.239999998</v>
      </c>
      <c r="D21" s="289">
        <f>data!D85</f>
        <v>0</v>
      </c>
      <c r="E21" s="289">
        <f>data!E85</f>
        <v>77279927.859999985</v>
      </c>
      <c r="F21" s="289">
        <f>data!F85</f>
        <v>0</v>
      </c>
      <c r="G21" s="289">
        <f>data!G85</f>
        <v>0</v>
      </c>
      <c r="H21" s="289">
        <f>data!H85</f>
        <v>0</v>
      </c>
      <c r="I21" s="289">
        <f>data!I85</f>
        <v>0</v>
      </c>
    </row>
    <row r="22" spans="1:9" customFormat="1" ht="20.100000000000001" customHeight="1" x14ac:dyDescent="0.2">
      <c r="A22" s="288">
        <v>17</v>
      </c>
      <c r="B22" s="289" t="s">
        <v>287</v>
      </c>
      <c r="C22" s="298"/>
      <c r="D22" s="299"/>
      <c r="E22" s="299"/>
      <c r="F22" s="299"/>
      <c r="G22" s="299"/>
      <c r="H22" s="299"/>
      <c r="I22" s="299"/>
    </row>
    <row r="23" spans="1:9" customFormat="1" ht="20.100000000000001" customHeight="1" x14ac:dyDescent="0.2">
      <c r="A23" s="288">
        <v>18</v>
      </c>
      <c r="B23" s="289" t="s">
        <v>1012</v>
      </c>
      <c r="C23" s="297" t="e">
        <f>+data!M668</f>
        <v>#DIV/0!</v>
      </c>
      <c r="D23" s="297" t="e">
        <f>+data!M669</f>
        <v>#DIV/0!</v>
      </c>
      <c r="E23" s="297" t="e">
        <f>+data!M670</f>
        <v>#DIV/0!</v>
      </c>
      <c r="F23" s="297" t="e">
        <f>+data!M671</f>
        <v>#DIV/0!</v>
      </c>
      <c r="G23" s="297" t="e">
        <f>+data!M672</f>
        <v>#DIV/0!</v>
      </c>
      <c r="H23" s="297" t="e">
        <f>+data!M673</f>
        <v>#DIV/0!</v>
      </c>
      <c r="I23" s="297" t="e">
        <f>+data!M674</f>
        <v>#DIV/0!</v>
      </c>
    </row>
    <row r="24" spans="1:9" customFormat="1" ht="20.100000000000001" customHeight="1" x14ac:dyDescent="0.2">
      <c r="A24" s="288">
        <v>19</v>
      </c>
      <c r="B24" s="297" t="s">
        <v>1013</v>
      </c>
      <c r="C24" s="289">
        <f>data!C87</f>
        <v>140181617.81</v>
      </c>
      <c r="D24" s="289">
        <f>data!D87</f>
        <v>0</v>
      </c>
      <c r="E24" s="289">
        <f>data!E87</f>
        <v>297008106.30999994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00000000000001" customHeight="1" x14ac:dyDescent="0.2">
      <c r="A25" s="288">
        <v>20</v>
      </c>
      <c r="B25" s="297" t="s">
        <v>1014</v>
      </c>
      <c r="C25" s="289">
        <f>data!C88</f>
        <v>2089136.6400000001</v>
      </c>
      <c r="D25" s="289">
        <f>data!D88</f>
        <v>0</v>
      </c>
      <c r="E25" s="289">
        <f>data!E88</f>
        <v>20738728.599999998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2">
      <c r="A26" s="288">
        <v>21</v>
      </c>
      <c r="B26" s="297" t="s">
        <v>1015</v>
      </c>
      <c r="C26" s="289">
        <f>data!C89</f>
        <v>142270754.44999999</v>
      </c>
      <c r="D26" s="289">
        <f>data!D89</f>
        <v>0</v>
      </c>
      <c r="E26" s="289">
        <f>data!E89</f>
        <v>317746834.90999997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00000000000001" customHeight="1" x14ac:dyDescent="0.2">
      <c r="A27" s="288" t="s">
        <v>1016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00000000000001" customHeight="1" x14ac:dyDescent="0.2">
      <c r="A28" s="288">
        <v>22</v>
      </c>
      <c r="B28" s="289" t="s">
        <v>1017</v>
      </c>
      <c r="C28" s="289">
        <f>data!C90</f>
        <v>22343.98</v>
      </c>
      <c r="D28" s="289">
        <f>data!D90</f>
        <v>0</v>
      </c>
      <c r="E28" s="289">
        <f>data!E90</f>
        <v>164861.25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00000000000001" customHeight="1" x14ac:dyDescent="0.2">
      <c r="A29" s="288">
        <v>23</v>
      </c>
      <c r="B29" s="289" t="s">
        <v>1018</v>
      </c>
      <c r="C29" s="289">
        <f>data!C91</f>
        <v>55940</v>
      </c>
      <c r="D29" s="289">
        <f>data!D91</f>
        <v>301686</v>
      </c>
      <c r="E29" s="289">
        <f>data!E91</f>
        <v>0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00000000000001" customHeight="1" x14ac:dyDescent="0.2">
      <c r="A30" s="288">
        <v>24</v>
      </c>
      <c r="B30" s="289" t="s">
        <v>1019</v>
      </c>
      <c r="C30" s="289">
        <f>data!C92</f>
        <v>1460</v>
      </c>
      <c r="D30" s="289">
        <f>data!D92</f>
        <v>0</v>
      </c>
      <c r="E30" s="289">
        <f>data!E92</f>
        <v>11258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00000000000001" customHeight="1" x14ac:dyDescent="0.2">
      <c r="A31" s="288">
        <v>25</v>
      </c>
      <c r="B31" s="289" t="s">
        <v>1020</v>
      </c>
      <c r="C31" s="289">
        <f>data!C93</f>
        <v>75509.23000000001</v>
      </c>
      <c r="D31" s="289">
        <f>data!D93</f>
        <v>0</v>
      </c>
      <c r="E31" s="289">
        <f>data!E93</f>
        <v>563199.99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00000000000001" customHeight="1" x14ac:dyDescent="0.2">
      <c r="A32" s="288">
        <v>26</v>
      </c>
      <c r="B32" s="289" t="s">
        <v>295</v>
      </c>
      <c r="C32" s="296">
        <f>data!C94</f>
        <v>0</v>
      </c>
      <c r="D32" s="296">
        <f>data!D94</f>
        <v>0</v>
      </c>
      <c r="E32" s="296">
        <f>data!E94</f>
        <v>0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00000000000001" customHeight="1" x14ac:dyDescent="0.2">
      <c r="A33" s="282" t="s">
        <v>1002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00000000000001" customHeight="1" x14ac:dyDescent="0.2">
      <c r="A34" s="284"/>
      <c r="I34" s="285" t="s">
        <v>1021</v>
      </c>
    </row>
    <row r="35" spans="1:9" customFormat="1" ht="20.100000000000001" customHeight="1" x14ac:dyDescent="0.2">
      <c r="A35" s="284"/>
      <c r="I35" s="284"/>
    </row>
    <row r="36" spans="1:9" customFormat="1" ht="20.100000000000001" customHeight="1" x14ac:dyDescent="0.2">
      <c r="A36" s="286" t="str">
        <f>"Hospital: "&amp;data!C98</f>
        <v>Hospital: Valley Medical Center</v>
      </c>
      <c r="G36" s="287"/>
      <c r="H36" s="286" t="str">
        <f>"FYE: "&amp;data!C96</f>
        <v>FYE: 06/30/2024</v>
      </c>
    </row>
    <row r="37" spans="1:9" customFormat="1" ht="20.100000000000001" customHeight="1" x14ac:dyDescent="0.2">
      <c r="A37" s="288">
        <v>1</v>
      </c>
      <c r="B37" s="289" t="s">
        <v>237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00000000000001" customHeight="1" x14ac:dyDescent="0.2">
      <c r="A38" s="292">
        <v>2</v>
      </c>
      <c r="B38" s="293" t="s">
        <v>1004</v>
      </c>
      <c r="C38" s="295"/>
      <c r="D38" s="295" t="s">
        <v>126</v>
      </c>
      <c r="E38" s="295" t="s">
        <v>127</v>
      </c>
      <c r="F38" s="295" t="s">
        <v>1022</v>
      </c>
      <c r="G38" s="295" t="s">
        <v>129</v>
      </c>
      <c r="H38" s="295" t="s">
        <v>1023</v>
      </c>
      <c r="I38" s="295" t="s">
        <v>131</v>
      </c>
    </row>
    <row r="39" spans="1:9" customFormat="1" ht="20.100000000000001" customHeight="1" x14ac:dyDescent="0.2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00000000000001" customHeight="1" x14ac:dyDescent="0.2">
      <c r="A40" s="288">
        <v>3</v>
      </c>
      <c r="B40" s="289" t="s">
        <v>1008</v>
      </c>
      <c r="C40" s="291" t="s">
        <v>244</v>
      </c>
      <c r="D40" s="291" t="s">
        <v>243</v>
      </c>
      <c r="E40" s="291" t="s">
        <v>243</v>
      </c>
      <c r="F40" s="291" t="s">
        <v>243</v>
      </c>
      <c r="G40" s="291" t="s">
        <v>243</v>
      </c>
      <c r="H40" s="291" t="s">
        <v>245</v>
      </c>
      <c r="I40" s="290" t="s">
        <v>246</v>
      </c>
    </row>
    <row r="41" spans="1:9" customFormat="1" ht="20.100000000000001" customHeight="1" x14ac:dyDescent="0.2">
      <c r="A41" s="288">
        <v>4</v>
      </c>
      <c r="B41" s="289" t="s">
        <v>262</v>
      </c>
      <c r="C41" s="289">
        <f>data!J59</f>
        <v>0</v>
      </c>
      <c r="D41" s="289">
        <f>data!K59</f>
        <v>0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1144954</v>
      </c>
    </row>
    <row r="42" spans="1:9" customFormat="1" ht="20.100000000000001" customHeight="1" x14ac:dyDescent="0.2">
      <c r="A42" s="288">
        <v>5</v>
      </c>
      <c r="B42" s="289" t="s">
        <v>263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43.324999999999989</v>
      </c>
      <c r="I42" s="296">
        <f>data!P60</f>
        <v>65.3</v>
      </c>
    </row>
    <row r="43" spans="1:9" customFormat="1" ht="20.100000000000001" customHeight="1" x14ac:dyDescent="0.2">
      <c r="A43" s="288">
        <v>6</v>
      </c>
      <c r="B43" s="289" t="s">
        <v>264</v>
      </c>
      <c r="C43" s="289">
        <f>data!J61</f>
        <v>0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8855367.5900000036</v>
      </c>
      <c r="I43" s="289">
        <f>data!P61</f>
        <v>18581500.799999993</v>
      </c>
    </row>
    <row r="44" spans="1:9" customFormat="1" ht="20.100000000000001" customHeight="1" x14ac:dyDescent="0.2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1299299</v>
      </c>
      <c r="I44" s="289">
        <f>data!P62</f>
        <v>2616653</v>
      </c>
    </row>
    <row r="45" spans="1:9" customFormat="1" ht="20.100000000000001" customHeight="1" x14ac:dyDescent="0.2">
      <c r="A45" s="288">
        <v>8</v>
      </c>
      <c r="B45" s="289" t="s">
        <v>265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2028202</v>
      </c>
      <c r="I45" s="289">
        <f>data!P63</f>
        <v>1265000</v>
      </c>
    </row>
    <row r="46" spans="1:9" customFormat="1" ht="20.100000000000001" customHeight="1" x14ac:dyDescent="0.2">
      <c r="A46" s="288">
        <v>9</v>
      </c>
      <c r="B46" s="289" t="s">
        <v>266</v>
      </c>
      <c r="C46" s="289">
        <f>data!J64</f>
        <v>0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0</v>
      </c>
      <c r="H46" s="289">
        <f>data!O64</f>
        <v>1090028.4400000002</v>
      </c>
      <c r="I46" s="289">
        <f>data!P64</f>
        <v>27335564.18</v>
      </c>
    </row>
    <row r="47" spans="1:9" customFormat="1" ht="20.100000000000001" customHeight="1" x14ac:dyDescent="0.2">
      <c r="A47" s="288">
        <v>10</v>
      </c>
      <c r="B47" s="289" t="s">
        <v>525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1136.32</v>
      </c>
      <c r="I47" s="289">
        <f>data!P65</f>
        <v>4709.25</v>
      </c>
    </row>
    <row r="48" spans="1:9" customFormat="1" ht="20.100000000000001" customHeight="1" x14ac:dyDescent="0.2">
      <c r="A48" s="288">
        <v>11</v>
      </c>
      <c r="B48" s="289" t="s">
        <v>526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88.08</v>
      </c>
      <c r="I48" s="289">
        <f>data!P66</f>
        <v>729938.80999999994</v>
      </c>
    </row>
    <row r="49" spans="1:11" customFormat="1" ht="20.100000000000001" customHeight="1" x14ac:dyDescent="0.2">
      <c r="A49" s="288">
        <v>12</v>
      </c>
      <c r="B49" s="289" t="s">
        <v>16</v>
      </c>
      <c r="C49" s="289">
        <f>data!J67</f>
        <v>0</v>
      </c>
      <c r="D49" s="289">
        <f>data!K67</f>
        <v>0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221760</v>
      </c>
    </row>
    <row r="50" spans="1:11" customFormat="1" ht="20.100000000000001" customHeight="1" x14ac:dyDescent="0.2">
      <c r="A50" s="288">
        <v>13</v>
      </c>
      <c r="B50" s="289" t="s">
        <v>1009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65128.06</v>
      </c>
    </row>
    <row r="51" spans="1:11" customFormat="1" ht="20.100000000000001" customHeight="1" x14ac:dyDescent="0.2">
      <c r="A51" s="288">
        <v>14</v>
      </c>
      <c r="B51" s="289" t="s">
        <v>1010</v>
      </c>
      <c r="C51" s="289">
        <f>data!J69</f>
        <v>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0</v>
      </c>
      <c r="H51" s="289">
        <f>data!O69</f>
        <v>823100.27000000014</v>
      </c>
      <c r="I51" s="289">
        <f>data!P69</f>
        <v>2724982.4399999995</v>
      </c>
    </row>
    <row r="52" spans="1:11" customFormat="1" ht="20.100000000000001" customHeight="1" x14ac:dyDescent="0.2">
      <c r="A52" s="288">
        <v>15</v>
      </c>
      <c r="B52" s="289" t="s">
        <v>285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00000000000001" customHeight="1" x14ac:dyDescent="0.2">
      <c r="A53" s="288">
        <v>16</v>
      </c>
      <c r="B53" s="297" t="s">
        <v>1011</v>
      </c>
      <c r="C53" s="289">
        <f>data!J85</f>
        <v>0</v>
      </c>
      <c r="D53" s="289">
        <f>data!K85</f>
        <v>0</v>
      </c>
      <c r="E53" s="289">
        <f>data!L85</f>
        <v>0</v>
      </c>
      <c r="F53" s="289">
        <f>data!M85</f>
        <v>0</v>
      </c>
      <c r="G53" s="289">
        <f>data!N85</f>
        <v>0</v>
      </c>
      <c r="H53" s="289">
        <f>data!O85</f>
        <v>14097221.700000003</v>
      </c>
      <c r="I53" s="289">
        <f>data!P85</f>
        <v>53545236.539999992</v>
      </c>
    </row>
    <row r="54" spans="1:11" customFormat="1" ht="20.100000000000001" customHeight="1" x14ac:dyDescent="0.2">
      <c r="A54" s="288">
        <v>17</v>
      </c>
      <c r="B54" s="289" t="s">
        <v>287</v>
      </c>
      <c r="C54" s="299"/>
      <c r="D54" s="299"/>
      <c r="E54" s="299"/>
      <c r="F54" s="299"/>
      <c r="G54" s="299"/>
      <c r="H54" s="299"/>
      <c r="I54" s="299"/>
    </row>
    <row r="55" spans="1:11" customFormat="1" ht="20.100000000000001" customHeight="1" x14ac:dyDescent="0.2">
      <c r="A55" s="288">
        <v>18</v>
      </c>
      <c r="B55" s="289" t="s">
        <v>1012</v>
      </c>
      <c r="C55" s="297" t="e">
        <f>+data!M675</f>
        <v>#DIV/0!</v>
      </c>
      <c r="D55" s="297" t="e">
        <f>+data!M676</f>
        <v>#DIV/0!</v>
      </c>
      <c r="E55" s="297" t="e">
        <f>+data!M691</f>
        <v>#DIV/0!</v>
      </c>
      <c r="F55" s="297" t="e">
        <f>+data!M692</f>
        <v>#DIV/0!</v>
      </c>
      <c r="G55" s="297" t="e">
        <f>+data!M693</f>
        <v>#DIV/0!</v>
      </c>
      <c r="H55" s="297" t="e">
        <f>+data!M680</f>
        <v>#DIV/0!</v>
      </c>
      <c r="I55" s="297" t="e">
        <f>+data!M681</f>
        <v>#DIV/0!</v>
      </c>
    </row>
    <row r="56" spans="1:11" customFormat="1" ht="20.100000000000001" customHeight="1" x14ac:dyDescent="0.2">
      <c r="A56" s="288">
        <v>19</v>
      </c>
      <c r="B56" s="297" t="s">
        <v>1013</v>
      </c>
      <c r="C56" s="289">
        <f>data!J87</f>
        <v>0</v>
      </c>
      <c r="D56" s="289">
        <f>data!K87</f>
        <v>0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46716761.07</v>
      </c>
      <c r="I56" s="289">
        <f>data!P87</f>
        <v>174381902.32000002</v>
      </c>
    </row>
    <row r="57" spans="1:11" customFormat="1" ht="20.100000000000001" customHeight="1" x14ac:dyDescent="0.2">
      <c r="A57" s="288">
        <v>20</v>
      </c>
      <c r="B57" s="297" t="s">
        <v>1014</v>
      </c>
      <c r="C57" s="289">
        <f>data!J88</f>
        <v>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13699670.43</v>
      </c>
      <c r="I57" s="289">
        <f>data!P88</f>
        <v>300089860.86000007</v>
      </c>
    </row>
    <row r="58" spans="1:11" customFormat="1" ht="20.100000000000001" customHeight="1" x14ac:dyDescent="0.2">
      <c r="A58" s="288">
        <v>21</v>
      </c>
      <c r="B58" s="297" t="s">
        <v>1015</v>
      </c>
      <c r="C58" s="289">
        <f>data!J89</f>
        <v>0</v>
      </c>
      <c r="D58" s="289">
        <f>data!K89</f>
        <v>0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60416431.5</v>
      </c>
      <c r="I58" s="289">
        <f>data!P89</f>
        <v>474471763.18000007</v>
      </c>
    </row>
    <row r="59" spans="1:11" customFormat="1" ht="20.100000000000001" customHeight="1" x14ac:dyDescent="0.2">
      <c r="A59" s="288" t="s">
        <v>1016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00000000000001" customHeight="1" x14ac:dyDescent="0.25">
      <c r="A60" s="288">
        <v>22</v>
      </c>
      <c r="B60" s="289" t="s">
        <v>1017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1094.7299999999998</v>
      </c>
      <c r="I60" s="289">
        <f>data!P90</f>
        <v>61707.820000000007</v>
      </c>
      <c r="K60" s="300"/>
    </row>
    <row r="61" spans="1:11" customFormat="1" ht="20.100000000000001" customHeight="1" x14ac:dyDescent="0.2">
      <c r="A61" s="288">
        <v>23</v>
      </c>
      <c r="B61" s="289" t="s">
        <v>1018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00000000000001" customHeight="1" x14ac:dyDescent="0.2">
      <c r="A62" s="288">
        <v>24</v>
      </c>
      <c r="B62" s="289" t="s">
        <v>1019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4928</v>
      </c>
      <c r="I62" s="289">
        <f>data!P92</f>
        <v>3770</v>
      </c>
    </row>
    <row r="63" spans="1:11" customFormat="1" ht="20.100000000000001" customHeight="1" x14ac:dyDescent="0.2">
      <c r="A63" s="288">
        <v>25</v>
      </c>
      <c r="B63" s="289" t="s">
        <v>1020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133835.4</v>
      </c>
      <c r="I63" s="289">
        <f>data!P93</f>
        <v>213835.61000000002</v>
      </c>
    </row>
    <row r="64" spans="1:11" customFormat="1" ht="20.100000000000001" customHeight="1" x14ac:dyDescent="0.2">
      <c r="A64" s="288">
        <v>26</v>
      </c>
      <c r="B64" s="289" t="s">
        <v>295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0</v>
      </c>
    </row>
    <row r="65" spans="1:9" customFormat="1" ht="20.100000000000001" customHeight="1" x14ac:dyDescent="0.2">
      <c r="A65" s="282" t="s">
        <v>1002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00000000000001" customHeight="1" x14ac:dyDescent="0.2">
      <c r="D66" s="284"/>
      <c r="I66" s="285" t="s">
        <v>1024</v>
      </c>
    </row>
    <row r="67" spans="1:9" customFormat="1" ht="20.100000000000001" customHeight="1" x14ac:dyDescent="0.2">
      <c r="A67" s="284"/>
    </row>
    <row r="68" spans="1:9" customFormat="1" ht="20.100000000000001" customHeight="1" x14ac:dyDescent="0.2">
      <c r="A68" s="286" t="str">
        <f>"Hospital: "&amp;data!C98</f>
        <v>Hospital: Valley Medical Center</v>
      </c>
      <c r="G68" s="287"/>
      <c r="H68" s="286" t="str">
        <f>"FYE: "&amp;data!C96</f>
        <v>FYE: 06/30/2024</v>
      </c>
    </row>
    <row r="69" spans="1:9" customFormat="1" ht="20.100000000000001" customHeight="1" x14ac:dyDescent="0.2">
      <c r="A69" s="288">
        <v>1</v>
      </c>
      <c r="B69" s="289" t="s">
        <v>237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00000000000001" customHeight="1" x14ac:dyDescent="0.2">
      <c r="A70" s="292">
        <v>2</v>
      </c>
      <c r="B70" s="293" t="s">
        <v>1004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00000000000001" customHeight="1" x14ac:dyDescent="0.2">
      <c r="A71" s="292"/>
      <c r="B71" s="293"/>
      <c r="C71" s="295" t="s">
        <v>198</v>
      </c>
      <c r="D71" s="295" t="s">
        <v>1025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00000000000001" customHeight="1" x14ac:dyDescent="0.2">
      <c r="A72" s="288">
        <v>3</v>
      </c>
      <c r="B72" s="289" t="s">
        <v>1008</v>
      </c>
      <c r="C72" s="291" t="s">
        <v>1026</v>
      </c>
      <c r="D72" s="290" t="s">
        <v>1027</v>
      </c>
      <c r="E72" s="301"/>
      <c r="F72" s="301"/>
      <c r="G72" s="290" t="s">
        <v>1028</v>
      </c>
      <c r="H72" s="290" t="s">
        <v>1028</v>
      </c>
      <c r="I72" s="291" t="s">
        <v>251</v>
      </c>
    </row>
    <row r="73" spans="1:9" customFormat="1" ht="20.100000000000001" customHeight="1" x14ac:dyDescent="0.2">
      <c r="A73" s="288">
        <v>4</v>
      </c>
      <c r="B73" s="289" t="s">
        <v>262</v>
      </c>
      <c r="C73" s="289">
        <f>data!Q59</f>
        <v>943219</v>
      </c>
      <c r="D73" s="297">
        <f>data!R59</f>
        <v>1471107</v>
      </c>
      <c r="E73" s="301"/>
      <c r="F73" s="301"/>
      <c r="G73" s="289">
        <f>data!U59</f>
        <v>794081</v>
      </c>
      <c r="H73" s="289">
        <f>data!V59</f>
        <v>36804</v>
      </c>
      <c r="I73" s="289">
        <f>data!W59</f>
        <v>0</v>
      </c>
    </row>
    <row r="74" spans="1:9" customFormat="1" ht="20.100000000000001" customHeight="1" x14ac:dyDescent="0.2">
      <c r="A74" s="288">
        <v>5</v>
      </c>
      <c r="B74" s="289" t="s">
        <v>263</v>
      </c>
      <c r="C74" s="296">
        <f>data!Q60</f>
        <v>33.224999999999994</v>
      </c>
      <c r="D74" s="296">
        <f>data!R60</f>
        <v>0</v>
      </c>
      <c r="E74" s="296">
        <f>data!S60</f>
        <v>0</v>
      </c>
      <c r="F74" s="296">
        <f>data!T60</f>
        <v>24.05</v>
      </c>
      <c r="G74" s="296">
        <f>data!U60</f>
        <v>0</v>
      </c>
      <c r="H74" s="296">
        <f>data!V60</f>
        <v>0</v>
      </c>
      <c r="I74" s="296">
        <f>data!W60</f>
        <v>0</v>
      </c>
    </row>
    <row r="75" spans="1:9" customFormat="1" ht="20.100000000000001" customHeight="1" x14ac:dyDescent="0.2">
      <c r="A75" s="288">
        <v>6</v>
      </c>
      <c r="B75" s="289" t="s">
        <v>264</v>
      </c>
      <c r="C75" s="289">
        <f>data!Q61</f>
        <v>6284272.8500000006</v>
      </c>
      <c r="D75" s="289">
        <f>data!R61</f>
        <v>921909.13</v>
      </c>
      <c r="E75" s="289">
        <f>data!S61</f>
        <v>0</v>
      </c>
      <c r="F75" s="289">
        <f>data!T61</f>
        <v>5684625.580000001</v>
      </c>
      <c r="G75" s="289">
        <f>data!U61</f>
        <v>4663535.4300000025</v>
      </c>
      <c r="H75" s="289">
        <f>data!V61</f>
        <v>1749109.24</v>
      </c>
      <c r="I75" s="289">
        <f>data!W61</f>
        <v>2754514.34</v>
      </c>
    </row>
    <row r="76" spans="1:9" customFormat="1" ht="20.100000000000001" customHeight="1" x14ac:dyDescent="0.2">
      <c r="A76" s="288">
        <v>7</v>
      </c>
      <c r="B76" s="289" t="s">
        <v>11</v>
      </c>
      <c r="C76" s="289">
        <f>data!Q62</f>
        <v>880128</v>
      </c>
      <c r="D76" s="289">
        <f>data!R62</f>
        <v>132355</v>
      </c>
      <c r="E76" s="289">
        <f>data!S62</f>
        <v>0</v>
      </c>
      <c r="F76" s="289">
        <f>data!T62</f>
        <v>821374</v>
      </c>
      <c r="G76" s="289">
        <f>data!U62</f>
        <v>583687</v>
      </c>
      <c r="H76" s="289">
        <f>data!V62</f>
        <v>253605</v>
      </c>
      <c r="I76" s="289">
        <f>data!W62</f>
        <v>391535</v>
      </c>
    </row>
    <row r="77" spans="1:9" customFormat="1" ht="20.100000000000001" customHeight="1" x14ac:dyDescent="0.2">
      <c r="A77" s="288">
        <v>8</v>
      </c>
      <c r="B77" s="289" t="s">
        <v>265</v>
      </c>
      <c r="C77" s="289">
        <f>data!Q63</f>
        <v>0</v>
      </c>
      <c r="D77" s="289">
        <f>data!R63</f>
        <v>1931624.14</v>
      </c>
      <c r="E77" s="289">
        <f>data!S63</f>
        <v>1043.1600000000001</v>
      </c>
      <c r="F77" s="289">
        <f>data!T63</f>
        <v>0</v>
      </c>
      <c r="G77" s="289">
        <f>data!U63</f>
        <v>198765</v>
      </c>
      <c r="H77" s="289">
        <f>data!V63</f>
        <v>100222.66</v>
      </c>
      <c r="I77" s="289">
        <f>data!W63</f>
        <v>0</v>
      </c>
    </row>
    <row r="78" spans="1:9" customFormat="1" ht="20.100000000000001" customHeight="1" x14ac:dyDescent="0.2">
      <c r="A78" s="288">
        <v>9</v>
      </c>
      <c r="B78" s="289" t="s">
        <v>266</v>
      </c>
      <c r="C78" s="289">
        <f>data!Q64</f>
        <v>384641.85</v>
      </c>
      <c r="D78" s="289">
        <f>data!R64</f>
        <v>874306.1599999998</v>
      </c>
      <c r="E78" s="289">
        <f>data!S64</f>
        <v>28505.29</v>
      </c>
      <c r="F78" s="289">
        <f>data!T64</f>
        <v>918247.69</v>
      </c>
      <c r="G78" s="289">
        <f>data!U64</f>
        <v>2811140.49</v>
      </c>
      <c r="H78" s="289">
        <f>data!V64</f>
        <v>227023.7</v>
      </c>
      <c r="I78" s="289">
        <f>data!W64</f>
        <v>431130.23999999993</v>
      </c>
    </row>
    <row r="79" spans="1:9" customFormat="1" ht="20.100000000000001" customHeight="1" x14ac:dyDescent="0.2">
      <c r="A79" s="288">
        <v>10</v>
      </c>
      <c r="B79" s="289" t="s">
        <v>525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1718.08</v>
      </c>
      <c r="G79" s="289">
        <f>data!U65</f>
        <v>0</v>
      </c>
      <c r="H79" s="289">
        <f>data!V65</f>
        <v>0</v>
      </c>
      <c r="I79" s="289">
        <f>data!W65</f>
        <v>0</v>
      </c>
    </row>
    <row r="80" spans="1:9" customFormat="1" ht="20.100000000000001" customHeight="1" x14ac:dyDescent="0.2">
      <c r="A80" s="288">
        <v>11</v>
      </c>
      <c r="B80" s="289" t="s">
        <v>526</v>
      </c>
      <c r="C80" s="289">
        <f>data!Q66</f>
        <v>1365.24</v>
      </c>
      <c r="D80" s="289">
        <f>data!R66</f>
        <v>1761.52</v>
      </c>
      <c r="E80" s="289">
        <f>data!S66</f>
        <v>0</v>
      </c>
      <c r="F80" s="289">
        <f>data!T66</f>
        <v>12781.81</v>
      </c>
      <c r="G80" s="289">
        <f>data!U66</f>
        <v>763832.3</v>
      </c>
      <c r="H80" s="289">
        <f>data!V66</f>
        <v>187.17</v>
      </c>
      <c r="I80" s="289">
        <f>data!W66</f>
        <v>4490049.4800000004</v>
      </c>
    </row>
    <row r="81" spans="1:9" customFormat="1" ht="20.100000000000001" customHeight="1" x14ac:dyDescent="0.2">
      <c r="A81" s="288">
        <v>12</v>
      </c>
      <c r="B81" s="289" t="s">
        <v>16</v>
      </c>
      <c r="C81" s="289">
        <f>data!Q67</f>
        <v>0</v>
      </c>
      <c r="D81" s="289">
        <f>data!R67</f>
        <v>0</v>
      </c>
      <c r="E81" s="289">
        <f>data!S67</f>
        <v>0</v>
      </c>
      <c r="F81" s="289">
        <f>data!T67</f>
        <v>0</v>
      </c>
      <c r="G81" s="289">
        <f>data!U67</f>
        <v>0</v>
      </c>
      <c r="H81" s="289">
        <f>data!V67</f>
        <v>0</v>
      </c>
      <c r="I81" s="289">
        <f>data!W67</f>
        <v>0</v>
      </c>
    </row>
    <row r="82" spans="1:9" customFormat="1" ht="20.100000000000001" customHeight="1" x14ac:dyDescent="0.2">
      <c r="A82" s="288">
        <v>13</v>
      </c>
      <c r="B82" s="289" t="s">
        <v>1009</v>
      </c>
      <c r="C82" s="289">
        <f>data!Q68</f>
        <v>0</v>
      </c>
      <c r="D82" s="289">
        <f>data!R68</f>
        <v>0</v>
      </c>
      <c r="E82" s="289">
        <f>data!S68</f>
        <v>0</v>
      </c>
      <c r="F82" s="289">
        <f>data!T68</f>
        <v>0</v>
      </c>
      <c r="G82" s="289">
        <f>data!U68</f>
        <v>20768.23</v>
      </c>
      <c r="H82" s="289">
        <f>data!V68</f>
        <v>0</v>
      </c>
      <c r="I82" s="289">
        <f>data!W68</f>
        <v>0</v>
      </c>
    </row>
    <row r="83" spans="1:9" customFormat="1" ht="20.100000000000001" customHeight="1" x14ac:dyDescent="0.2">
      <c r="A83" s="288">
        <v>14</v>
      </c>
      <c r="B83" s="289" t="s">
        <v>1010</v>
      </c>
      <c r="C83" s="289">
        <f>data!Q69</f>
        <v>258834.84</v>
      </c>
      <c r="D83" s="289">
        <f>data!R69</f>
        <v>120904.79000000001</v>
      </c>
      <c r="E83" s="289">
        <f>data!S69</f>
        <v>59.55</v>
      </c>
      <c r="F83" s="289">
        <f>data!T69</f>
        <v>51472.709999999992</v>
      </c>
      <c r="G83" s="289">
        <f>data!U69</f>
        <v>7492361.7500000009</v>
      </c>
      <c r="H83" s="289">
        <f>data!V69</f>
        <v>39394.909999999996</v>
      </c>
      <c r="I83" s="289">
        <f>data!W69</f>
        <v>699654.48</v>
      </c>
    </row>
    <row r="84" spans="1:9" customFormat="1" ht="20.100000000000001" customHeight="1" x14ac:dyDescent="0.2">
      <c r="A84" s="288">
        <v>15</v>
      </c>
      <c r="B84" s="289" t="s">
        <v>285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00000000000001" customHeight="1" x14ac:dyDescent="0.2">
      <c r="A85" s="288">
        <v>16</v>
      </c>
      <c r="B85" s="297" t="s">
        <v>1011</v>
      </c>
      <c r="C85" s="289">
        <f>data!Q85</f>
        <v>7809242.7800000003</v>
      </c>
      <c r="D85" s="289">
        <f>data!R85</f>
        <v>3982860.7399999993</v>
      </c>
      <c r="E85" s="289">
        <f>data!S85</f>
        <v>29608</v>
      </c>
      <c r="F85" s="289">
        <f>data!T85</f>
        <v>7490219.870000001</v>
      </c>
      <c r="G85" s="289">
        <f>data!U85</f>
        <v>16534090.200000003</v>
      </c>
      <c r="H85" s="289">
        <f>data!V85</f>
        <v>2369542.6800000002</v>
      </c>
      <c r="I85" s="289">
        <f>data!W85</f>
        <v>8766883.540000001</v>
      </c>
    </row>
    <row r="86" spans="1:9" customFormat="1" ht="20.100000000000001" customHeight="1" x14ac:dyDescent="0.2">
      <c r="A86" s="288">
        <v>17</v>
      </c>
      <c r="B86" s="289" t="s">
        <v>287</v>
      </c>
      <c r="C86" s="299"/>
      <c r="D86" s="299"/>
      <c r="E86" s="299"/>
      <c r="F86" s="299"/>
      <c r="G86" s="299"/>
      <c r="H86" s="299"/>
      <c r="I86" s="299"/>
    </row>
    <row r="87" spans="1:9" customFormat="1" ht="20.100000000000001" customHeight="1" x14ac:dyDescent="0.2">
      <c r="A87" s="288">
        <v>18</v>
      </c>
      <c r="B87" s="289" t="s">
        <v>1012</v>
      </c>
      <c r="C87" s="297" t="e">
        <f>+data!M682</f>
        <v>#DIV/0!</v>
      </c>
      <c r="D87" s="297" t="e">
        <f>+data!M683</f>
        <v>#DIV/0!</v>
      </c>
      <c r="E87" s="297" t="e">
        <f>+data!M684</f>
        <v>#DIV/0!</v>
      </c>
      <c r="F87" s="297" t="e">
        <f>+data!M685</f>
        <v>#DIV/0!</v>
      </c>
      <c r="G87" s="297" t="e">
        <f>+data!M686</f>
        <v>#DIV/0!</v>
      </c>
      <c r="H87" s="297" t="e">
        <f>+data!M687</f>
        <v>#DIV/0!</v>
      </c>
      <c r="I87" s="297" t="e">
        <f>+data!M688</f>
        <v>#DIV/0!</v>
      </c>
    </row>
    <row r="88" spans="1:9" customFormat="1" ht="20.100000000000001" customHeight="1" x14ac:dyDescent="0.2">
      <c r="A88" s="288">
        <v>19</v>
      </c>
      <c r="B88" s="297" t="s">
        <v>1013</v>
      </c>
      <c r="C88" s="289">
        <f>data!Q87</f>
        <v>6314338.6200000001</v>
      </c>
      <c r="D88" s="289">
        <f>data!R87</f>
        <v>23121849.809999999</v>
      </c>
      <c r="E88" s="289">
        <f>data!S87</f>
        <v>0</v>
      </c>
      <c r="F88" s="289">
        <f>data!T87</f>
        <v>3997222.62</v>
      </c>
      <c r="G88" s="289">
        <f>data!U87</f>
        <v>59088890.109999999</v>
      </c>
      <c r="H88" s="289">
        <f>data!V87</f>
        <v>9720247.7100000009</v>
      </c>
      <c r="I88" s="289">
        <f>data!W87</f>
        <v>4701492.83</v>
      </c>
    </row>
    <row r="89" spans="1:9" customFormat="1" ht="20.100000000000001" customHeight="1" x14ac:dyDescent="0.2">
      <c r="A89" s="288">
        <v>20</v>
      </c>
      <c r="B89" s="297" t="s">
        <v>1014</v>
      </c>
      <c r="C89" s="289">
        <f>data!Q88</f>
        <v>29597545.199999999</v>
      </c>
      <c r="D89" s="289">
        <f>data!R88</f>
        <v>51835063.850000001</v>
      </c>
      <c r="E89" s="289">
        <f>data!S88</f>
        <v>0</v>
      </c>
      <c r="F89" s="289">
        <f>data!T88</f>
        <v>45930639.049999997</v>
      </c>
      <c r="G89" s="289">
        <f>data!U88</f>
        <v>53680097.450000003</v>
      </c>
      <c r="H89" s="289">
        <f>data!V88</f>
        <v>22703280.370000001</v>
      </c>
      <c r="I89" s="289">
        <f>data!W88</f>
        <v>28602825.52</v>
      </c>
    </row>
    <row r="90" spans="1:9" customFormat="1" ht="20.100000000000001" customHeight="1" x14ac:dyDescent="0.2">
      <c r="A90" s="288">
        <v>21</v>
      </c>
      <c r="B90" s="297" t="s">
        <v>1015</v>
      </c>
      <c r="C90" s="289">
        <f>data!Q89</f>
        <v>35911883.82</v>
      </c>
      <c r="D90" s="289">
        <f>data!R89</f>
        <v>74956913.659999996</v>
      </c>
      <c r="E90" s="289">
        <f>data!S89</f>
        <v>0</v>
      </c>
      <c r="F90" s="289">
        <f>data!T89</f>
        <v>49927861.669999994</v>
      </c>
      <c r="G90" s="289">
        <f>data!U89</f>
        <v>112768987.56</v>
      </c>
      <c r="H90" s="289">
        <f>data!V89</f>
        <v>32423528.080000002</v>
      </c>
      <c r="I90" s="289">
        <f>data!W89</f>
        <v>33304318.350000001</v>
      </c>
    </row>
    <row r="91" spans="1:9" customFormat="1" ht="20.100000000000001" customHeight="1" x14ac:dyDescent="0.2">
      <c r="A91" s="288" t="s">
        <v>1016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00000000000001" customHeight="1" x14ac:dyDescent="0.2">
      <c r="A92" s="288">
        <v>22</v>
      </c>
      <c r="B92" s="289" t="s">
        <v>1017</v>
      </c>
      <c r="C92" s="289">
        <f>data!Q90</f>
        <v>10298.919999999998</v>
      </c>
      <c r="D92" s="289">
        <f>data!R90</f>
        <v>1576.6000000000001</v>
      </c>
      <c r="E92" s="289">
        <f>data!S90</f>
        <v>3463.44</v>
      </c>
      <c r="F92" s="289">
        <f>data!T90</f>
        <v>8427.19</v>
      </c>
      <c r="G92" s="289">
        <f>data!U90</f>
        <v>12837.890000000001</v>
      </c>
      <c r="H92" s="289">
        <f>data!V90</f>
        <v>6504.9299999999994</v>
      </c>
      <c r="I92" s="289">
        <f>data!W90</f>
        <v>8268.4699999999993</v>
      </c>
    </row>
    <row r="93" spans="1:9" customFormat="1" ht="20.100000000000001" customHeight="1" x14ac:dyDescent="0.2">
      <c r="A93" s="288">
        <v>23</v>
      </c>
      <c r="B93" s="289" t="s">
        <v>1018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00000000000001" customHeight="1" x14ac:dyDescent="0.2">
      <c r="A94" s="288">
        <v>24</v>
      </c>
      <c r="B94" s="289" t="s">
        <v>1019</v>
      </c>
      <c r="C94" s="289">
        <f>data!Q92</f>
        <v>1040</v>
      </c>
      <c r="D94" s="289">
        <f>data!R92</f>
        <v>390</v>
      </c>
      <c r="E94" s="289">
        <f>data!S92</f>
        <v>1825</v>
      </c>
      <c r="F94" s="289">
        <f>data!T92</f>
        <v>0</v>
      </c>
      <c r="G94" s="289">
        <f>data!U92</f>
        <v>1095</v>
      </c>
      <c r="H94" s="289">
        <f>data!V92</f>
        <v>1156</v>
      </c>
      <c r="I94" s="289">
        <f>data!W92</f>
        <v>0</v>
      </c>
    </row>
    <row r="95" spans="1:9" customFormat="1" ht="20.100000000000001" customHeight="1" x14ac:dyDescent="0.2">
      <c r="A95" s="288">
        <v>25</v>
      </c>
      <c r="B95" s="289" t="s">
        <v>1020</v>
      </c>
      <c r="C95" s="289">
        <f>data!Q93</f>
        <v>11329.489999999998</v>
      </c>
      <c r="D95" s="289">
        <f>data!R93</f>
        <v>0</v>
      </c>
      <c r="E95" s="289">
        <f>data!S93</f>
        <v>0</v>
      </c>
      <c r="F95" s="289">
        <f>data!T93</f>
        <v>17530.52</v>
      </c>
      <c r="G95" s="289">
        <f>data!U93</f>
        <v>2738.25</v>
      </c>
      <c r="H95" s="289">
        <f>data!V93</f>
        <v>25768.14</v>
      </c>
      <c r="I95" s="289">
        <f>data!W93</f>
        <v>18006.059999999998</v>
      </c>
    </row>
    <row r="96" spans="1:9" customFormat="1" ht="20.100000000000001" customHeight="1" x14ac:dyDescent="0.2">
      <c r="A96" s="288">
        <v>26</v>
      </c>
      <c r="B96" s="289" t="s">
        <v>295</v>
      </c>
      <c r="C96" s="296">
        <f>data!Q94</f>
        <v>0</v>
      </c>
      <c r="D96" s="296">
        <f>data!R94</f>
        <v>0</v>
      </c>
      <c r="E96" s="296">
        <f>data!S94</f>
        <v>0</v>
      </c>
      <c r="F96" s="296">
        <f>data!T94</f>
        <v>0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00000000000001" customHeight="1" x14ac:dyDescent="0.2">
      <c r="A97" s="282" t="s">
        <v>1002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00000000000001" customHeight="1" x14ac:dyDescent="0.2">
      <c r="D98" s="284"/>
      <c r="I98" s="285" t="s">
        <v>1029</v>
      </c>
    </row>
    <row r="99" spans="1:9" customFormat="1" ht="20.100000000000001" customHeight="1" x14ac:dyDescent="0.2">
      <c r="A99" s="284"/>
    </row>
    <row r="100" spans="1:9" customFormat="1" ht="20.100000000000001" customHeight="1" x14ac:dyDescent="0.2">
      <c r="A100" s="286" t="str">
        <f>"Hospital: "&amp;data!C98</f>
        <v>Hospital: Valley Medical Center</v>
      </c>
      <c r="G100" s="287"/>
      <c r="H100" s="286" t="str">
        <f>"FYE: "&amp;data!C96</f>
        <v>FYE: 06/30/2024</v>
      </c>
    </row>
    <row r="101" spans="1:9" customFormat="1" ht="20.100000000000001" customHeight="1" x14ac:dyDescent="0.2">
      <c r="A101" s="288">
        <v>1</v>
      </c>
      <c r="B101" s="289" t="s">
        <v>237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00000000000001" customHeight="1" x14ac:dyDescent="0.2">
      <c r="A102" s="292">
        <v>2</v>
      </c>
      <c r="B102" s="293" t="s">
        <v>1004</v>
      </c>
      <c r="C102" s="295" t="s">
        <v>1030</v>
      </c>
      <c r="D102" s="295" t="s">
        <v>1031</v>
      </c>
      <c r="E102" s="295" t="s">
        <v>1031</v>
      </c>
      <c r="F102" s="295" t="s">
        <v>141</v>
      </c>
      <c r="G102" s="295"/>
      <c r="H102" s="295" t="s">
        <v>143</v>
      </c>
      <c r="I102" s="295"/>
    </row>
    <row r="103" spans="1:9" customFormat="1" ht="20.100000000000001" customHeight="1" x14ac:dyDescent="0.2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00000000000001" customHeight="1" x14ac:dyDescent="0.2">
      <c r="A104" s="288">
        <v>3</v>
      </c>
      <c r="B104" s="289" t="s">
        <v>1008</v>
      </c>
      <c r="C104" s="290" t="s">
        <v>252</v>
      </c>
      <c r="D104" s="291" t="s">
        <v>1032</v>
      </c>
      <c r="E104" s="291" t="s">
        <v>1032</v>
      </c>
      <c r="F104" s="291" t="s">
        <v>1032</v>
      </c>
      <c r="G104" s="301"/>
      <c r="H104" s="291" t="s">
        <v>254</v>
      </c>
      <c r="I104" s="291" t="s">
        <v>255</v>
      </c>
    </row>
    <row r="105" spans="1:9" customFormat="1" ht="20.100000000000001" customHeight="1" x14ac:dyDescent="0.2">
      <c r="A105" s="288">
        <v>4</v>
      </c>
      <c r="B105" s="289" t="s">
        <v>262</v>
      </c>
      <c r="C105" s="289">
        <f>data!X59</f>
        <v>0</v>
      </c>
      <c r="D105" s="289">
        <f>data!Y59</f>
        <v>546813</v>
      </c>
      <c r="E105" s="289">
        <f>data!Z59</f>
        <v>54569</v>
      </c>
      <c r="F105" s="289">
        <f>data!AA59</f>
        <v>67247</v>
      </c>
      <c r="G105" s="301"/>
      <c r="H105" s="289">
        <f>data!AC59</f>
        <v>84621</v>
      </c>
      <c r="I105" s="289">
        <f>data!AD59</f>
        <v>0</v>
      </c>
    </row>
    <row r="106" spans="1:9" customFormat="1" ht="20.100000000000001" customHeight="1" x14ac:dyDescent="0.2">
      <c r="A106" s="288">
        <v>5</v>
      </c>
      <c r="B106" s="289" t="s">
        <v>263</v>
      </c>
      <c r="C106" s="296">
        <f>data!X60</f>
        <v>0</v>
      </c>
      <c r="D106" s="296">
        <f>data!Y60</f>
        <v>0</v>
      </c>
      <c r="E106" s="296">
        <f>data!Z60</f>
        <v>2</v>
      </c>
      <c r="F106" s="296">
        <f>data!AA60</f>
        <v>0</v>
      </c>
      <c r="G106" s="296">
        <f>data!AB60</f>
        <v>0</v>
      </c>
      <c r="H106" s="296">
        <f>data!AC60</f>
        <v>0</v>
      </c>
      <c r="I106" s="296">
        <f>data!AD60</f>
        <v>0</v>
      </c>
    </row>
    <row r="107" spans="1:9" customFormat="1" ht="20.100000000000001" customHeight="1" x14ac:dyDescent="0.2">
      <c r="A107" s="288">
        <v>6</v>
      </c>
      <c r="B107" s="289" t="s">
        <v>264</v>
      </c>
      <c r="C107" s="289">
        <f>data!X61</f>
        <v>3274072.6999999993</v>
      </c>
      <c r="D107" s="289">
        <f>data!Y61</f>
        <v>12243341.470000004</v>
      </c>
      <c r="E107" s="289">
        <f>data!Z61</f>
        <v>2009921.8800000001</v>
      </c>
      <c r="F107" s="289">
        <f>data!AA61</f>
        <v>895027.5900000002</v>
      </c>
      <c r="G107" s="289">
        <f>data!AB61</f>
        <v>15764044.339999989</v>
      </c>
      <c r="H107" s="289">
        <f>data!AC61</f>
        <v>3905257.29</v>
      </c>
      <c r="I107" s="289">
        <f>data!AD61</f>
        <v>0</v>
      </c>
    </row>
    <row r="108" spans="1:9" customFormat="1" ht="20.100000000000001" customHeight="1" x14ac:dyDescent="0.2">
      <c r="A108" s="288">
        <v>7</v>
      </c>
      <c r="B108" s="289" t="s">
        <v>11</v>
      </c>
      <c r="C108" s="289">
        <f>data!X62</f>
        <v>396069</v>
      </c>
      <c r="D108" s="289">
        <f>data!Y62</f>
        <v>1640450</v>
      </c>
      <c r="E108" s="289">
        <f>data!Z62</f>
        <v>298120</v>
      </c>
      <c r="F108" s="289">
        <f>data!AA62</f>
        <v>114463</v>
      </c>
      <c r="G108" s="289">
        <f>data!AB62</f>
        <v>2115724</v>
      </c>
      <c r="H108" s="289">
        <f>data!AC62</f>
        <v>526040</v>
      </c>
      <c r="I108" s="289">
        <f>data!AD62</f>
        <v>0</v>
      </c>
    </row>
    <row r="109" spans="1:9" customFormat="1" ht="20.100000000000001" customHeight="1" x14ac:dyDescent="0.2">
      <c r="A109" s="288">
        <v>8</v>
      </c>
      <c r="B109" s="289" t="s">
        <v>265</v>
      </c>
      <c r="C109" s="289">
        <f>data!X63</f>
        <v>-1415.42</v>
      </c>
      <c r="D109" s="289">
        <f>data!Y63</f>
        <v>332396.32</v>
      </c>
      <c r="E109" s="289">
        <f>data!Z63</f>
        <v>22950</v>
      </c>
      <c r="F109" s="289">
        <f>data!AA63</f>
        <v>5195</v>
      </c>
      <c r="G109" s="289">
        <f>data!AB63</f>
        <v>0</v>
      </c>
      <c r="H109" s="289">
        <f>data!AC63</f>
        <v>0</v>
      </c>
      <c r="I109" s="289">
        <f>data!AD63</f>
        <v>0</v>
      </c>
    </row>
    <row r="110" spans="1:9" customFormat="1" ht="20.100000000000001" customHeight="1" x14ac:dyDescent="0.2">
      <c r="A110" s="288">
        <v>9</v>
      </c>
      <c r="B110" s="289" t="s">
        <v>266</v>
      </c>
      <c r="C110" s="289">
        <f>data!X64</f>
        <v>671227.19</v>
      </c>
      <c r="D110" s="289">
        <f>data!Y64</f>
        <v>15033663.290000003</v>
      </c>
      <c r="E110" s="289">
        <f>data!Z64</f>
        <v>54778.36</v>
      </c>
      <c r="F110" s="289">
        <f>data!AA64</f>
        <v>1136404.53</v>
      </c>
      <c r="G110" s="289">
        <f>data!AB64</f>
        <v>62487669.880000003</v>
      </c>
      <c r="H110" s="289">
        <f>data!AC64</f>
        <v>730715.18000000017</v>
      </c>
      <c r="I110" s="289">
        <f>data!AD64</f>
        <v>5943.27</v>
      </c>
    </row>
    <row r="111" spans="1:9" customFormat="1" ht="20.100000000000001" customHeight="1" x14ac:dyDescent="0.2">
      <c r="A111" s="288">
        <v>10</v>
      </c>
      <c r="B111" s="289" t="s">
        <v>525</v>
      </c>
      <c r="C111" s="289">
        <f>data!X65</f>
        <v>0</v>
      </c>
      <c r="D111" s="289">
        <f>data!Y65</f>
        <v>0</v>
      </c>
      <c r="E111" s="289">
        <f>data!Z65</f>
        <v>1105.32</v>
      </c>
      <c r="F111" s="289">
        <f>data!AA65</f>
        <v>0</v>
      </c>
      <c r="G111" s="289">
        <f>data!AB65</f>
        <v>742.08</v>
      </c>
      <c r="H111" s="289">
        <f>data!AC65</f>
        <v>0</v>
      </c>
      <c r="I111" s="289">
        <f>data!AD65</f>
        <v>0</v>
      </c>
    </row>
    <row r="112" spans="1:9" customFormat="1" ht="20.100000000000001" customHeight="1" x14ac:dyDescent="0.2">
      <c r="A112" s="288">
        <v>11</v>
      </c>
      <c r="B112" s="289" t="s">
        <v>526</v>
      </c>
      <c r="C112" s="289">
        <f>data!X66</f>
        <v>2160602.48</v>
      </c>
      <c r="D112" s="289">
        <f>data!Y66</f>
        <v>2489474.5</v>
      </c>
      <c r="E112" s="289">
        <f>data!Z66</f>
        <v>768212.66</v>
      </c>
      <c r="F112" s="289">
        <f>data!AA66</f>
        <v>1724424.48</v>
      </c>
      <c r="G112" s="289">
        <f>data!AB66</f>
        <v>1925505.84</v>
      </c>
      <c r="H112" s="289">
        <f>data!AC66</f>
        <v>24444.35</v>
      </c>
      <c r="I112" s="289">
        <f>data!AD66</f>
        <v>2396548</v>
      </c>
    </row>
    <row r="113" spans="1:9" customFormat="1" ht="20.100000000000001" customHeight="1" x14ac:dyDescent="0.2">
      <c r="A113" s="288">
        <v>12</v>
      </c>
      <c r="B113" s="289" t="s">
        <v>16</v>
      </c>
      <c r="C113" s="289">
        <f>data!X67</f>
        <v>0</v>
      </c>
      <c r="D113" s="289">
        <f>data!Y67</f>
        <v>1963498</v>
      </c>
      <c r="E113" s="289">
        <f>data!Z67</f>
        <v>0</v>
      </c>
      <c r="F113" s="289">
        <f>data!AA67</f>
        <v>0</v>
      </c>
      <c r="G113" s="289">
        <f>data!AB67</f>
        <v>475007</v>
      </c>
      <c r="H113" s="289">
        <f>data!AC67</f>
        <v>25282</v>
      </c>
      <c r="I113" s="289">
        <f>data!AD67</f>
        <v>0</v>
      </c>
    </row>
    <row r="114" spans="1:9" customFormat="1" ht="20.100000000000001" customHeight="1" x14ac:dyDescent="0.2">
      <c r="A114" s="288">
        <v>13</v>
      </c>
      <c r="B114" s="289" t="s">
        <v>1009</v>
      </c>
      <c r="C114" s="289">
        <f>data!X68</f>
        <v>0</v>
      </c>
      <c r="D114" s="289">
        <f>data!Y68</f>
        <v>440199.4</v>
      </c>
      <c r="E114" s="289">
        <f>data!Z68</f>
        <v>0</v>
      </c>
      <c r="F114" s="289">
        <f>data!AA68</f>
        <v>0</v>
      </c>
      <c r="G114" s="289">
        <f>data!AB68</f>
        <v>51011.159999999953</v>
      </c>
      <c r="H114" s="289">
        <f>data!AC68</f>
        <v>35541.979999999996</v>
      </c>
      <c r="I114" s="289">
        <f>data!AD68</f>
        <v>0</v>
      </c>
    </row>
    <row r="115" spans="1:9" customFormat="1" ht="20.100000000000001" customHeight="1" x14ac:dyDescent="0.2">
      <c r="A115" s="288">
        <v>14</v>
      </c>
      <c r="B115" s="289" t="s">
        <v>1010</v>
      </c>
      <c r="C115" s="289">
        <f>data!X69</f>
        <v>879205.33999999985</v>
      </c>
      <c r="D115" s="289">
        <f>data!Y69</f>
        <v>954635.69000000006</v>
      </c>
      <c r="E115" s="289">
        <f>data!Z69</f>
        <v>147476.69999999998</v>
      </c>
      <c r="F115" s="289">
        <f>data!AA69</f>
        <v>78303.930000000008</v>
      </c>
      <c r="G115" s="289">
        <f>data!AB69</f>
        <v>528001.35</v>
      </c>
      <c r="H115" s="289">
        <f>data!AC69</f>
        <v>98243.27</v>
      </c>
      <c r="I115" s="289">
        <f>data!AD69</f>
        <v>2518.16</v>
      </c>
    </row>
    <row r="116" spans="1:9" customFormat="1" ht="20.100000000000001" customHeight="1" x14ac:dyDescent="0.2">
      <c r="A116" s="288">
        <v>15</v>
      </c>
      <c r="B116" s="289" t="s">
        <v>285</v>
      </c>
      <c r="C116" s="289">
        <f>-data!X84</f>
        <v>-1730.17</v>
      </c>
      <c r="D116" s="289">
        <f>-data!Y84</f>
        <v>-15709.48</v>
      </c>
      <c r="E116" s="289">
        <f>-data!Z84</f>
        <v>0</v>
      </c>
      <c r="F116" s="289">
        <f>-data!AA84</f>
        <v>0</v>
      </c>
      <c r="G116" s="289">
        <f>-data!AB84</f>
        <v>-39603306.529999994</v>
      </c>
      <c r="H116" s="289">
        <f>-data!AC84</f>
        <v>0</v>
      </c>
      <c r="I116" s="289">
        <f>-data!AD84</f>
        <v>0</v>
      </c>
    </row>
    <row r="117" spans="1:9" customFormat="1" ht="20.100000000000001" customHeight="1" x14ac:dyDescent="0.2">
      <c r="A117" s="288">
        <v>16</v>
      </c>
      <c r="B117" s="297" t="s">
        <v>1011</v>
      </c>
      <c r="C117" s="289">
        <f>data!X85</f>
        <v>7378031.1199999992</v>
      </c>
      <c r="D117" s="289">
        <f>data!Y85</f>
        <v>35081949.190000005</v>
      </c>
      <c r="E117" s="289">
        <f>data!Z85</f>
        <v>3302564.92</v>
      </c>
      <c r="F117" s="289">
        <f>data!AA85</f>
        <v>3953818.5300000003</v>
      </c>
      <c r="G117" s="289">
        <f>data!AB85</f>
        <v>43744399.119999997</v>
      </c>
      <c r="H117" s="289">
        <f>data!AC85</f>
        <v>5345524.07</v>
      </c>
      <c r="I117" s="289">
        <f>data!AD85</f>
        <v>2405009.4300000002</v>
      </c>
    </row>
    <row r="118" spans="1:9" customFormat="1" ht="20.100000000000001" customHeight="1" x14ac:dyDescent="0.2">
      <c r="A118" s="288">
        <v>17</v>
      </c>
      <c r="B118" s="289" t="s">
        <v>287</v>
      </c>
      <c r="C118" s="299"/>
      <c r="D118" s="299"/>
      <c r="E118" s="299"/>
      <c r="F118" s="299"/>
      <c r="G118" s="299"/>
      <c r="H118" s="299"/>
      <c r="I118" s="299"/>
    </row>
    <row r="119" spans="1:9" customFormat="1" ht="20.100000000000001" customHeight="1" x14ac:dyDescent="0.2">
      <c r="A119" s="288">
        <v>18</v>
      </c>
      <c r="B119" s="289" t="s">
        <v>1012</v>
      </c>
      <c r="C119" s="297" t="e">
        <f>+data!M689</f>
        <v>#DIV/0!</v>
      </c>
      <c r="D119" s="297" t="e">
        <f>+data!M690</f>
        <v>#DIV/0!</v>
      </c>
      <c r="E119" s="297" t="e">
        <f>+data!M691</f>
        <v>#DIV/0!</v>
      </c>
      <c r="F119" s="297" t="e">
        <f>+data!M692</f>
        <v>#DIV/0!</v>
      </c>
      <c r="G119" s="297" t="e">
        <f>+data!M693</f>
        <v>#DIV/0!</v>
      </c>
      <c r="H119" s="297" t="e">
        <f>+data!M694</f>
        <v>#DIV/0!</v>
      </c>
      <c r="I119" s="297" t="e">
        <f>+data!M695</f>
        <v>#DIV/0!</v>
      </c>
    </row>
    <row r="120" spans="1:9" customFormat="1" ht="20.100000000000001" customHeight="1" x14ac:dyDescent="0.2">
      <c r="A120" s="288">
        <v>19</v>
      </c>
      <c r="B120" s="297" t="s">
        <v>1013</v>
      </c>
      <c r="C120" s="289">
        <f>data!X87</f>
        <v>43957662.159999996</v>
      </c>
      <c r="D120" s="289">
        <f>data!Y87</f>
        <v>88258783.199999973</v>
      </c>
      <c r="E120" s="289">
        <f>data!Z87</f>
        <v>2485840.6800000002</v>
      </c>
      <c r="F120" s="289">
        <f>data!AA87</f>
        <v>540515.66</v>
      </c>
      <c r="G120" s="289">
        <f>data!AB87</f>
        <v>36274994.600000001</v>
      </c>
      <c r="H120" s="289">
        <f>data!AC87</f>
        <v>58450927.659999996</v>
      </c>
      <c r="I120" s="289">
        <f>data!AD87</f>
        <v>8885212.3800000008</v>
      </c>
    </row>
    <row r="121" spans="1:9" customFormat="1" ht="20.100000000000001" customHeight="1" x14ac:dyDescent="0.2">
      <c r="A121" s="288">
        <v>20</v>
      </c>
      <c r="B121" s="297" t="s">
        <v>1014</v>
      </c>
      <c r="C121" s="289">
        <f>data!X88</f>
        <v>102629061.48</v>
      </c>
      <c r="D121" s="289">
        <f>data!Y88</f>
        <v>177783324.02000001</v>
      </c>
      <c r="E121" s="289">
        <f>data!Z88</f>
        <v>61856094.079999998</v>
      </c>
      <c r="F121" s="289">
        <f>data!AA88</f>
        <v>24300407.75</v>
      </c>
      <c r="G121" s="289">
        <f>data!AB88</f>
        <v>193604048.47999999</v>
      </c>
      <c r="H121" s="289">
        <f>data!AC88</f>
        <v>8542039.7799999993</v>
      </c>
      <c r="I121" s="289">
        <f>data!AD88</f>
        <v>593743.79</v>
      </c>
    </row>
    <row r="122" spans="1:9" customFormat="1" ht="20.100000000000001" customHeight="1" x14ac:dyDescent="0.2">
      <c r="A122" s="288">
        <v>21</v>
      </c>
      <c r="B122" s="297" t="s">
        <v>1015</v>
      </c>
      <c r="C122" s="289">
        <f>data!X89</f>
        <v>146586723.63999999</v>
      </c>
      <c r="D122" s="289">
        <f>data!Y89</f>
        <v>266042107.21999997</v>
      </c>
      <c r="E122" s="289">
        <f>data!Z89</f>
        <v>64341934.759999998</v>
      </c>
      <c r="F122" s="289">
        <f>data!AA89</f>
        <v>24840923.41</v>
      </c>
      <c r="G122" s="289">
        <f>data!AB89</f>
        <v>229879043.07999998</v>
      </c>
      <c r="H122" s="289">
        <f>data!AC89</f>
        <v>66992967.439999998</v>
      </c>
      <c r="I122" s="289">
        <f>data!AD89</f>
        <v>9478956.1700000018</v>
      </c>
    </row>
    <row r="123" spans="1:9" customFormat="1" ht="20.100000000000001" customHeight="1" x14ac:dyDescent="0.2">
      <c r="A123" s="288" t="s">
        <v>1016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00000000000001" customHeight="1" x14ac:dyDescent="0.2">
      <c r="A124" s="288">
        <v>22</v>
      </c>
      <c r="B124" s="289" t="s">
        <v>1017</v>
      </c>
      <c r="C124" s="289">
        <f>data!X90</f>
        <v>0</v>
      </c>
      <c r="D124" s="289">
        <f>data!Y90</f>
        <v>50142.560000000005</v>
      </c>
      <c r="E124" s="289">
        <f>data!Z90</f>
        <v>5506.0899999999992</v>
      </c>
      <c r="F124" s="289">
        <f>data!AA90</f>
        <v>2775.0299999999997</v>
      </c>
      <c r="G124" s="289">
        <f>data!AB90</f>
        <v>11156.500000000002</v>
      </c>
      <c r="H124" s="289">
        <f>data!AC90</f>
        <v>1841.7900000000002</v>
      </c>
      <c r="I124" s="289">
        <f>data!AD90</f>
        <v>92.01</v>
      </c>
    </row>
    <row r="125" spans="1:9" customFormat="1" ht="20.100000000000001" customHeight="1" x14ac:dyDescent="0.2">
      <c r="A125" s="288">
        <v>23</v>
      </c>
      <c r="B125" s="289" t="s">
        <v>1018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00000000000001" customHeight="1" x14ac:dyDescent="0.2">
      <c r="A126" s="288">
        <v>24</v>
      </c>
      <c r="B126" s="289" t="s">
        <v>1019</v>
      </c>
      <c r="C126" s="289">
        <f>data!X92</f>
        <v>365</v>
      </c>
      <c r="D126" s="289">
        <f>data!Y92</f>
        <v>1825</v>
      </c>
      <c r="E126" s="289">
        <f>data!Z92</f>
        <v>1040</v>
      </c>
      <c r="F126" s="289">
        <f>data!AA92</f>
        <v>546</v>
      </c>
      <c r="G126" s="289">
        <f>data!AB92</f>
        <v>375</v>
      </c>
      <c r="H126" s="289">
        <f>data!AC92</f>
        <v>364</v>
      </c>
      <c r="I126" s="289">
        <f>data!AD92</f>
        <v>0</v>
      </c>
    </row>
    <row r="127" spans="1:9" customFormat="1" ht="20.100000000000001" customHeight="1" x14ac:dyDescent="0.2">
      <c r="A127" s="288">
        <v>25</v>
      </c>
      <c r="B127" s="289" t="s">
        <v>1020</v>
      </c>
      <c r="C127" s="289">
        <f>data!X93</f>
        <v>0</v>
      </c>
      <c r="D127" s="289">
        <f>data!Y93</f>
        <v>56818.59</v>
      </c>
      <c r="E127" s="289">
        <f>data!Z93</f>
        <v>14842.210000000001</v>
      </c>
      <c r="F127" s="289">
        <f>data!AA93</f>
        <v>0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00000000000001" customHeight="1" x14ac:dyDescent="0.2">
      <c r="A128" s="288">
        <v>26</v>
      </c>
      <c r="B128" s="289" t="s">
        <v>295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00000000000001" customHeight="1" x14ac:dyDescent="0.2">
      <c r="A129" s="282" t="s">
        <v>1002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00000000000001" customHeight="1" x14ac:dyDescent="0.2">
      <c r="D130" s="284"/>
      <c r="I130" s="285" t="s">
        <v>1033</v>
      </c>
    </row>
    <row r="131" spans="1:14" customFormat="1" ht="20.100000000000001" customHeight="1" x14ac:dyDescent="0.2">
      <c r="A131" s="284"/>
    </row>
    <row r="132" spans="1:14" customFormat="1" ht="20.100000000000001" customHeight="1" x14ac:dyDescent="0.2">
      <c r="A132" s="286" t="str">
        <f>"Hospital: "&amp;data!C98</f>
        <v>Hospital: Valley Medical Center</v>
      </c>
      <c r="G132" s="287"/>
      <c r="H132" s="286" t="str">
        <f>"FYE: "&amp;data!C96</f>
        <v>FYE: 06/30/2024</v>
      </c>
    </row>
    <row r="133" spans="1:14" customFormat="1" ht="20.100000000000001" customHeight="1" x14ac:dyDescent="0.2">
      <c r="A133" s="288">
        <v>1</v>
      </c>
      <c r="B133" s="289" t="s">
        <v>237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00000000000001" customHeight="1" x14ac:dyDescent="0.2">
      <c r="A134" s="292">
        <v>2</v>
      </c>
      <c r="B134" s="293" t="s">
        <v>1004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1034</v>
      </c>
      <c r="H134" s="295"/>
      <c r="I134" s="295" t="s">
        <v>149</v>
      </c>
    </row>
    <row r="135" spans="1:14" customFormat="1" ht="20.100000000000001" customHeight="1" x14ac:dyDescent="0.2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00000000000001" customHeight="1" x14ac:dyDescent="0.2">
      <c r="A136" s="288">
        <v>3</v>
      </c>
      <c r="B136" s="289" t="s">
        <v>1008</v>
      </c>
      <c r="C136" s="291" t="s">
        <v>254</v>
      </c>
      <c r="D136" s="291" t="s">
        <v>256</v>
      </c>
      <c r="E136" s="291" t="s">
        <v>256</v>
      </c>
      <c r="F136" s="291" t="s">
        <v>257</v>
      </c>
      <c r="G136" s="290" t="s">
        <v>1035</v>
      </c>
      <c r="H136" s="291" t="s">
        <v>256</v>
      </c>
      <c r="I136" s="291" t="s">
        <v>254</v>
      </c>
    </row>
    <row r="137" spans="1:14" customFormat="1" ht="20.100000000000001" customHeight="1" x14ac:dyDescent="0.25">
      <c r="A137" s="288">
        <v>4</v>
      </c>
      <c r="B137" s="289" t="s">
        <v>262</v>
      </c>
      <c r="C137" s="289">
        <f>data!AE59</f>
        <v>57559</v>
      </c>
      <c r="D137" s="289">
        <f>data!AF59</f>
        <v>0</v>
      </c>
      <c r="E137" s="289">
        <f>data!AG59</f>
        <v>88319</v>
      </c>
      <c r="F137" s="289">
        <f>data!AH59</f>
        <v>0</v>
      </c>
      <c r="G137" s="289">
        <f>data!AI59</f>
        <v>0</v>
      </c>
      <c r="H137" s="289">
        <f>data!AJ59</f>
        <v>392201</v>
      </c>
      <c r="I137" s="289">
        <f>data!AK59</f>
        <v>0</v>
      </c>
      <c r="K137" s="300"/>
      <c r="L137" s="302"/>
      <c r="M137" s="302"/>
      <c r="N137" s="302"/>
    </row>
    <row r="138" spans="1:14" customFormat="1" ht="20.100000000000001" customHeight="1" x14ac:dyDescent="0.2">
      <c r="A138" s="288">
        <v>5</v>
      </c>
      <c r="B138" s="289" t="s">
        <v>263</v>
      </c>
      <c r="C138" s="296">
        <f>data!AE60</f>
        <v>0</v>
      </c>
      <c r="D138" s="296">
        <f>data!AF60</f>
        <v>0</v>
      </c>
      <c r="E138" s="296">
        <f>data!AG60</f>
        <v>69.850000000000037</v>
      </c>
      <c r="F138" s="296">
        <f>data!AH60</f>
        <v>0</v>
      </c>
      <c r="G138" s="296">
        <f>data!AI60</f>
        <v>0</v>
      </c>
      <c r="H138" s="296">
        <f>data!AJ60</f>
        <v>49.75</v>
      </c>
      <c r="I138" s="296">
        <f>data!AK60</f>
        <v>0</v>
      </c>
    </row>
    <row r="139" spans="1:14" customFormat="1" ht="20.100000000000001" customHeight="1" x14ac:dyDescent="0.2">
      <c r="A139" s="288">
        <v>6</v>
      </c>
      <c r="B139" s="289" t="s">
        <v>264</v>
      </c>
      <c r="C139" s="289">
        <f>data!AE61</f>
        <v>9226749.2999999989</v>
      </c>
      <c r="D139" s="289">
        <f>data!AF61</f>
        <v>0</v>
      </c>
      <c r="E139" s="289">
        <f>data!AG61</f>
        <v>17374257.100000001</v>
      </c>
      <c r="F139" s="289">
        <f>data!AH61</f>
        <v>0</v>
      </c>
      <c r="G139" s="289">
        <f>data!AI61</f>
        <v>0</v>
      </c>
      <c r="H139" s="289">
        <f>data!AJ61</f>
        <v>72496096.710000023</v>
      </c>
      <c r="I139" s="289">
        <f>data!AK61</f>
        <v>0</v>
      </c>
    </row>
    <row r="140" spans="1:14" customFormat="1" ht="20.100000000000001" customHeight="1" x14ac:dyDescent="0.2">
      <c r="A140" s="288">
        <v>7</v>
      </c>
      <c r="B140" s="289" t="s">
        <v>11</v>
      </c>
      <c r="C140" s="289">
        <f>data!AE62</f>
        <v>1192654</v>
      </c>
      <c r="D140" s="289">
        <f>data!AF62</f>
        <v>0</v>
      </c>
      <c r="E140" s="289">
        <f>data!AG62</f>
        <v>2249958</v>
      </c>
      <c r="F140" s="289">
        <f>data!AH62</f>
        <v>0</v>
      </c>
      <c r="G140" s="289">
        <f>data!AI62</f>
        <v>0</v>
      </c>
      <c r="H140" s="289">
        <f>data!AJ62</f>
        <v>8640960</v>
      </c>
      <c r="I140" s="289">
        <f>data!AK62</f>
        <v>0</v>
      </c>
    </row>
    <row r="141" spans="1:14" customFormat="1" ht="20.100000000000001" customHeight="1" x14ac:dyDescent="0.2">
      <c r="A141" s="288">
        <v>8</v>
      </c>
      <c r="B141" s="289" t="s">
        <v>265</v>
      </c>
      <c r="C141" s="289">
        <f>data!AE63</f>
        <v>45.59</v>
      </c>
      <c r="D141" s="289">
        <f>data!AF63</f>
        <v>0</v>
      </c>
      <c r="E141" s="289">
        <f>data!AG63</f>
        <v>1979549.81</v>
      </c>
      <c r="F141" s="289">
        <f>data!AH63</f>
        <v>0</v>
      </c>
      <c r="G141" s="289">
        <f>data!AI63</f>
        <v>0</v>
      </c>
      <c r="H141" s="289">
        <f>data!AJ63</f>
        <v>1987735.71</v>
      </c>
      <c r="I141" s="289">
        <f>data!AK63</f>
        <v>0</v>
      </c>
    </row>
    <row r="142" spans="1:14" customFormat="1" ht="20.100000000000001" customHeight="1" x14ac:dyDescent="0.2">
      <c r="A142" s="288">
        <v>9</v>
      </c>
      <c r="B142" s="289" t="s">
        <v>266</v>
      </c>
      <c r="C142" s="289">
        <f>data!AE64</f>
        <v>80169.75</v>
      </c>
      <c r="D142" s="289">
        <f>data!AF64</f>
        <v>0</v>
      </c>
      <c r="E142" s="289">
        <f>data!AG64</f>
        <v>2540532.8599999994</v>
      </c>
      <c r="F142" s="289">
        <f>data!AH64</f>
        <v>0</v>
      </c>
      <c r="G142" s="289">
        <f>data!AI64</f>
        <v>0</v>
      </c>
      <c r="H142" s="289">
        <f>data!AJ64</f>
        <v>4613178.5999999996</v>
      </c>
      <c r="I142" s="289">
        <f>data!AK64</f>
        <v>0</v>
      </c>
    </row>
    <row r="143" spans="1:14" customFormat="1" ht="20.100000000000001" customHeight="1" x14ac:dyDescent="0.2">
      <c r="A143" s="288">
        <v>10</v>
      </c>
      <c r="B143" s="289" t="s">
        <v>525</v>
      </c>
      <c r="C143" s="289">
        <f>data!AE65</f>
        <v>35020.530000000006</v>
      </c>
      <c r="D143" s="289">
        <f>data!AF65</f>
        <v>0</v>
      </c>
      <c r="E143" s="289">
        <f>data!AG65</f>
        <v>0</v>
      </c>
      <c r="F143" s="289">
        <f>data!AH65</f>
        <v>0</v>
      </c>
      <c r="G143" s="289">
        <f>data!AI65</f>
        <v>0</v>
      </c>
      <c r="H143" s="289">
        <f>data!AJ65</f>
        <v>391339.05000000005</v>
      </c>
      <c r="I143" s="289">
        <f>data!AK65</f>
        <v>0</v>
      </c>
    </row>
    <row r="144" spans="1:14" customFormat="1" ht="20.100000000000001" customHeight="1" x14ac:dyDescent="0.2">
      <c r="A144" s="288">
        <v>11</v>
      </c>
      <c r="B144" s="289" t="s">
        <v>526</v>
      </c>
      <c r="C144" s="289">
        <f>data!AE66</f>
        <v>1604256.6199999999</v>
      </c>
      <c r="D144" s="289">
        <f>data!AF66</f>
        <v>0</v>
      </c>
      <c r="E144" s="289">
        <f>data!AG66</f>
        <v>759.69</v>
      </c>
      <c r="F144" s="289">
        <f>data!AH66</f>
        <v>0</v>
      </c>
      <c r="G144" s="289">
        <f>data!AI66</f>
        <v>0</v>
      </c>
      <c r="H144" s="289">
        <f>data!AJ66</f>
        <v>419123.13</v>
      </c>
      <c r="I144" s="289">
        <f>data!AK66</f>
        <v>0</v>
      </c>
    </row>
    <row r="145" spans="1:9" customFormat="1" ht="20.100000000000001" customHeight="1" x14ac:dyDescent="0.2">
      <c r="A145" s="288">
        <v>12</v>
      </c>
      <c r="B145" s="289" t="s">
        <v>16</v>
      </c>
      <c r="C145" s="289">
        <f>data!AE67</f>
        <v>479413</v>
      </c>
      <c r="D145" s="289">
        <f>data!AF67</f>
        <v>0</v>
      </c>
      <c r="E145" s="289">
        <f>data!AG67</f>
        <v>0</v>
      </c>
      <c r="F145" s="289">
        <f>data!AH67</f>
        <v>0</v>
      </c>
      <c r="G145" s="289">
        <f>data!AI67</f>
        <v>0</v>
      </c>
      <c r="H145" s="289">
        <f>data!AJ67</f>
        <v>2624085</v>
      </c>
      <c r="I145" s="289">
        <f>data!AK67</f>
        <v>0</v>
      </c>
    </row>
    <row r="146" spans="1:9" customFormat="1" ht="20.100000000000001" customHeight="1" x14ac:dyDescent="0.2">
      <c r="A146" s="288">
        <v>13</v>
      </c>
      <c r="B146" s="289" t="s">
        <v>1009</v>
      </c>
      <c r="C146" s="289">
        <f>data!AE68</f>
        <v>156645.65</v>
      </c>
      <c r="D146" s="289">
        <f>data!AF68</f>
        <v>0</v>
      </c>
      <c r="E146" s="289">
        <f>data!AG68</f>
        <v>0</v>
      </c>
      <c r="F146" s="289">
        <f>data!AH68</f>
        <v>0</v>
      </c>
      <c r="G146" s="289">
        <f>data!AI68</f>
        <v>0</v>
      </c>
      <c r="H146" s="289">
        <f>data!AJ68</f>
        <v>1212412.27</v>
      </c>
      <c r="I146" s="289">
        <f>data!AK68</f>
        <v>0</v>
      </c>
    </row>
    <row r="147" spans="1:9" customFormat="1" ht="20.100000000000001" customHeight="1" x14ac:dyDescent="0.2">
      <c r="A147" s="288">
        <v>14</v>
      </c>
      <c r="B147" s="289" t="s">
        <v>1010</v>
      </c>
      <c r="C147" s="289">
        <f>data!AE69</f>
        <v>218973.91</v>
      </c>
      <c r="D147" s="289">
        <f>data!AF69</f>
        <v>0</v>
      </c>
      <c r="E147" s="289">
        <f>data!AG69</f>
        <v>3095107.96</v>
      </c>
      <c r="F147" s="289">
        <f>data!AH69</f>
        <v>0</v>
      </c>
      <c r="G147" s="289">
        <f>data!AI69</f>
        <v>0</v>
      </c>
      <c r="H147" s="289">
        <f>data!AJ69</f>
        <v>1046202.7400000001</v>
      </c>
      <c r="I147" s="289">
        <f>data!AK69</f>
        <v>0</v>
      </c>
    </row>
    <row r="148" spans="1:9" customFormat="1" ht="20.100000000000001" customHeight="1" x14ac:dyDescent="0.2">
      <c r="A148" s="288">
        <v>15</v>
      </c>
      <c r="B148" s="289" t="s">
        <v>285</v>
      </c>
      <c r="C148" s="289">
        <f>-data!AE84</f>
        <v>-324704.74</v>
      </c>
      <c r="D148" s="289">
        <f>-data!AF84</f>
        <v>0</v>
      </c>
      <c r="E148" s="289">
        <f>-data!AG84</f>
        <v>-29457.13</v>
      </c>
      <c r="F148" s="289">
        <f>-data!AH84</f>
        <v>0</v>
      </c>
      <c r="G148" s="289">
        <f>-data!AI84</f>
        <v>0</v>
      </c>
      <c r="H148" s="289">
        <f>-data!AJ84</f>
        <v>-615997.65</v>
      </c>
      <c r="I148" s="289">
        <f>-data!AK84</f>
        <v>0</v>
      </c>
    </row>
    <row r="149" spans="1:9" customFormat="1" ht="20.100000000000001" customHeight="1" x14ac:dyDescent="0.2">
      <c r="A149" s="288">
        <v>16</v>
      </c>
      <c r="B149" s="297" t="s">
        <v>1011</v>
      </c>
      <c r="C149" s="289">
        <f>data!AE85</f>
        <v>12669223.609999998</v>
      </c>
      <c r="D149" s="289">
        <f>data!AF85</f>
        <v>0</v>
      </c>
      <c r="E149" s="289">
        <f>data!AG85</f>
        <v>27210708.290000003</v>
      </c>
      <c r="F149" s="289">
        <f>data!AH85</f>
        <v>0</v>
      </c>
      <c r="G149" s="289">
        <f>data!AI85</f>
        <v>0</v>
      </c>
      <c r="H149" s="289">
        <f>data!AJ85</f>
        <v>92815135.559999987</v>
      </c>
      <c r="I149" s="289">
        <f>data!AK85</f>
        <v>0</v>
      </c>
    </row>
    <row r="150" spans="1:9" customFormat="1" ht="20.100000000000001" customHeight="1" x14ac:dyDescent="0.2">
      <c r="A150" s="288">
        <v>17</v>
      </c>
      <c r="B150" s="289" t="s">
        <v>287</v>
      </c>
      <c r="C150" s="299"/>
      <c r="D150" s="299"/>
      <c r="E150" s="299"/>
      <c r="F150" s="299"/>
      <c r="G150" s="299"/>
      <c r="H150" s="299"/>
      <c r="I150" s="299"/>
    </row>
    <row r="151" spans="1:9" customFormat="1" ht="20.100000000000001" customHeight="1" x14ac:dyDescent="0.2">
      <c r="A151" s="288">
        <v>18</v>
      </c>
      <c r="B151" s="289" t="s">
        <v>1012</v>
      </c>
      <c r="C151" s="297" t="e">
        <f>+data!M696</f>
        <v>#DIV/0!</v>
      </c>
      <c r="D151" s="297" t="e">
        <f>+data!M697</f>
        <v>#DIV/0!</v>
      </c>
      <c r="E151" s="297" t="e">
        <f>+data!M698</f>
        <v>#DIV/0!</v>
      </c>
      <c r="F151" s="297" t="e">
        <f>+data!M699</f>
        <v>#DIV/0!</v>
      </c>
      <c r="G151" s="297" t="e">
        <f>+data!M700</f>
        <v>#DIV/0!</v>
      </c>
      <c r="H151" s="297" t="e">
        <f>+data!M701</f>
        <v>#DIV/0!</v>
      </c>
      <c r="I151" s="297" t="e">
        <f>+data!M702</f>
        <v>#DIV/0!</v>
      </c>
    </row>
    <row r="152" spans="1:9" customFormat="1" ht="20.100000000000001" customHeight="1" x14ac:dyDescent="0.2">
      <c r="A152" s="288">
        <v>19</v>
      </c>
      <c r="B152" s="297" t="s">
        <v>1013</v>
      </c>
      <c r="C152" s="289">
        <f>data!AE87</f>
        <v>12383065.800000001</v>
      </c>
      <c r="D152" s="289">
        <f>data!AF87</f>
        <v>0</v>
      </c>
      <c r="E152" s="289">
        <f>data!AG87</f>
        <v>109981382.95999999</v>
      </c>
      <c r="F152" s="289">
        <f>data!AH87</f>
        <v>0</v>
      </c>
      <c r="G152" s="289">
        <f>data!AI87</f>
        <v>0</v>
      </c>
      <c r="H152" s="289">
        <f>data!AJ87</f>
        <v>154540.19</v>
      </c>
      <c r="I152" s="289">
        <f>data!AK87</f>
        <v>0</v>
      </c>
    </row>
    <row r="153" spans="1:9" customFormat="1" ht="20.100000000000001" customHeight="1" x14ac:dyDescent="0.2">
      <c r="A153" s="288">
        <v>20</v>
      </c>
      <c r="B153" s="297" t="s">
        <v>1014</v>
      </c>
      <c r="C153" s="289">
        <f>data!AE88</f>
        <v>42255991.880000003</v>
      </c>
      <c r="D153" s="289">
        <f>data!AF88</f>
        <v>0</v>
      </c>
      <c r="E153" s="289">
        <f>data!AG88</f>
        <v>283636248.39000005</v>
      </c>
      <c r="F153" s="289">
        <f>data!AH88</f>
        <v>0</v>
      </c>
      <c r="G153" s="289">
        <f>data!AI88</f>
        <v>0</v>
      </c>
      <c r="H153" s="289">
        <f>data!AJ88</f>
        <v>165261227.41</v>
      </c>
      <c r="I153" s="289">
        <f>data!AK88</f>
        <v>0</v>
      </c>
    </row>
    <row r="154" spans="1:9" customFormat="1" ht="20.100000000000001" customHeight="1" x14ac:dyDescent="0.2">
      <c r="A154" s="288">
        <v>21</v>
      </c>
      <c r="B154" s="297" t="s">
        <v>1015</v>
      </c>
      <c r="C154" s="289">
        <f>data!AE89</f>
        <v>54639057.680000007</v>
      </c>
      <c r="D154" s="289">
        <f>data!AF89</f>
        <v>0</v>
      </c>
      <c r="E154" s="289">
        <f>data!AG89</f>
        <v>393617631.35000002</v>
      </c>
      <c r="F154" s="289">
        <f>data!AH89</f>
        <v>0</v>
      </c>
      <c r="G154" s="289">
        <f>data!AI89</f>
        <v>0</v>
      </c>
      <c r="H154" s="289">
        <f>data!AJ89</f>
        <v>165415767.59999999</v>
      </c>
      <c r="I154" s="289">
        <f>data!AK89</f>
        <v>0</v>
      </c>
    </row>
    <row r="155" spans="1:9" customFormat="1" ht="20.100000000000001" customHeight="1" x14ac:dyDescent="0.2">
      <c r="A155" s="288" t="s">
        <v>1016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00000000000001" customHeight="1" x14ac:dyDescent="0.2">
      <c r="A156" s="288">
        <v>22</v>
      </c>
      <c r="B156" s="289" t="s">
        <v>1017</v>
      </c>
      <c r="C156" s="289">
        <f>data!AE90</f>
        <v>33900.649999999994</v>
      </c>
      <c r="D156" s="289">
        <f>data!AF90</f>
        <v>0</v>
      </c>
      <c r="E156" s="289">
        <f>data!AG90</f>
        <v>33373.770000000026</v>
      </c>
      <c r="F156" s="289">
        <f>data!AH90</f>
        <v>0</v>
      </c>
      <c r="G156" s="289">
        <f>data!AI90</f>
        <v>0</v>
      </c>
      <c r="H156" s="289">
        <f>data!AJ90</f>
        <v>144220.44</v>
      </c>
      <c r="I156" s="289">
        <f>data!AK90</f>
        <v>0</v>
      </c>
    </row>
    <row r="157" spans="1:9" customFormat="1" ht="20.100000000000001" customHeight="1" x14ac:dyDescent="0.2">
      <c r="A157" s="288">
        <v>23</v>
      </c>
      <c r="B157" s="289" t="s">
        <v>1018</v>
      </c>
      <c r="C157" s="289">
        <f>data!AE91</f>
        <v>0</v>
      </c>
      <c r="D157" s="289">
        <f>data!AF91</f>
        <v>0</v>
      </c>
      <c r="E157" s="289">
        <f>data!AG91</f>
        <v>0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00000000000001" customHeight="1" x14ac:dyDescent="0.2">
      <c r="A158" s="288">
        <v>24</v>
      </c>
      <c r="B158" s="289" t="s">
        <v>1019</v>
      </c>
      <c r="C158" s="289">
        <f>data!AE92</f>
        <v>1040</v>
      </c>
      <c r="D158" s="289">
        <f>data!AF92</f>
        <v>0</v>
      </c>
      <c r="E158" s="289">
        <f>data!AG92</f>
        <v>4380</v>
      </c>
      <c r="F158" s="289">
        <f>data!AH92</f>
        <v>0</v>
      </c>
      <c r="G158" s="289">
        <f>data!AI92</f>
        <v>0</v>
      </c>
      <c r="H158" s="289">
        <f>data!AJ92</f>
        <v>0</v>
      </c>
      <c r="I158" s="289">
        <f>data!AK92</f>
        <v>609</v>
      </c>
    </row>
    <row r="159" spans="1:9" customFormat="1" ht="20.100000000000001" customHeight="1" x14ac:dyDescent="0.2">
      <c r="A159" s="288">
        <v>25</v>
      </c>
      <c r="B159" s="289" t="s">
        <v>1020</v>
      </c>
      <c r="C159" s="289">
        <f>data!AE93</f>
        <v>34652.71</v>
      </c>
      <c r="D159" s="289">
        <f>data!AF93</f>
        <v>0</v>
      </c>
      <c r="E159" s="289">
        <f>data!AG93</f>
        <v>325343.95999999996</v>
      </c>
      <c r="F159" s="289">
        <f>data!AH93</f>
        <v>0</v>
      </c>
      <c r="G159" s="289">
        <f>data!AI93</f>
        <v>0</v>
      </c>
      <c r="H159" s="289">
        <f>data!AJ93</f>
        <v>64422.159999999989</v>
      </c>
      <c r="I159" s="289">
        <f>data!AK93</f>
        <v>0</v>
      </c>
    </row>
    <row r="160" spans="1:9" customFormat="1" ht="20.100000000000001" customHeight="1" x14ac:dyDescent="0.2">
      <c r="A160" s="288">
        <v>26</v>
      </c>
      <c r="B160" s="289" t="s">
        <v>295</v>
      </c>
      <c r="C160" s="296">
        <f>data!AE94</f>
        <v>0</v>
      </c>
      <c r="D160" s="296">
        <f>data!AF94</f>
        <v>0</v>
      </c>
      <c r="E160" s="296">
        <f>data!AG94</f>
        <v>0</v>
      </c>
      <c r="F160" s="296">
        <f>data!AH94</f>
        <v>0</v>
      </c>
      <c r="G160" s="296">
        <f>data!AI94</f>
        <v>0</v>
      </c>
      <c r="H160" s="296">
        <f>data!AJ94</f>
        <v>0</v>
      </c>
      <c r="I160" s="296">
        <f>data!AK94</f>
        <v>0</v>
      </c>
    </row>
    <row r="161" spans="1:9" customFormat="1" ht="20.100000000000001" customHeight="1" x14ac:dyDescent="0.2">
      <c r="A161" s="282" t="s">
        <v>1002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00000000000001" customHeight="1" x14ac:dyDescent="0.2">
      <c r="D162" s="284"/>
      <c r="I162" s="285" t="s">
        <v>1036</v>
      </c>
    </row>
    <row r="163" spans="1:9" customFormat="1" ht="20.100000000000001" customHeight="1" x14ac:dyDescent="0.2">
      <c r="A163" s="284"/>
    </row>
    <row r="164" spans="1:9" customFormat="1" ht="20.100000000000001" customHeight="1" x14ac:dyDescent="0.2">
      <c r="A164" s="286" t="str">
        <f>"Hospital: "&amp;data!C98</f>
        <v>Hospital: Valley Medical Center</v>
      </c>
      <c r="G164" s="287"/>
      <c r="H164" s="286" t="str">
        <f>"FYE: "&amp;data!C96</f>
        <v>FYE: 06/30/2024</v>
      </c>
    </row>
    <row r="165" spans="1:9" customFormat="1" ht="20.100000000000001" customHeight="1" x14ac:dyDescent="0.2">
      <c r="A165" s="288">
        <v>1</v>
      </c>
      <c r="B165" s="289" t="s">
        <v>237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00000000000001" customHeight="1" x14ac:dyDescent="0.2">
      <c r="A166" s="292">
        <v>2</v>
      </c>
      <c r="B166" s="293" t="s">
        <v>1004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1037</v>
      </c>
      <c r="H166" s="295" t="s">
        <v>154</v>
      </c>
      <c r="I166" s="295" t="s">
        <v>155</v>
      </c>
    </row>
    <row r="167" spans="1:9" customFormat="1" ht="20.100000000000001" customHeight="1" x14ac:dyDescent="0.2">
      <c r="A167" s="292"/>
      <c r="B167" s="293"/>
      <c r="C167" s="295" t="s">
        <v>199</v>
      </c>
      <c r="D167" s="295" t="s">
        <v>199</v>
      </c>
      <c r="E167" s="295" t="s">
        <v>1038</v>
      </c>
      <c r="F167" s="295" t="s">
        <v>209</v>
      </c>
      <c r="G167" s="295" t="s">
        <v>148</v>
      </c>
      <c r="H167" s="294" t="s">
        <v>1039</v>
      </c>
      <c r="I167" s="295" t="s">
        <v>196</v>
      </c>
    </row>
    <row r="168" spans="1:9" customFormat="1" ht="20.100000000000001" customHeight="1" x14ac:dyDescent="0.2">
      <c r="A168" s="288">
        <v>3</v>
      </c>
      <c r="B168" s="289" t="s">
        <v>1008</v>
      </c>
      <c r="C168" s="291" t="s">
        <v>254</v>
      </c>
      <c r="D168" s="291" t="s">
        <v>254</v>
      </c>
      <c r="E168" s="291" t="s">
        <v>245</v>
      </c>
      <c r="F168" s="291" t="s">
        <v>255</v>
      </c>
      <c r="G168" s="291" t="s">
        <v>256</v>
      </c>
      <c r="H168" s="291" t="s">
        <v>257</v>
      </c>
      <c r="I168" s="291" t="s">
        <v>256</v>
      </c>
    </row>
    <row r="169" spans="1:9" customFormat="1" ht="20.100000000000001" customHeight="1" x14ac:dyDescent="0.2">
      <c r="A169" s="288">
        <v>4</v>
      </c>
      <c r="B169" s="289" t="s">
        <v>262</v>
      </c>
      <c r="C169" s="289">
        <f>data!AL59</f>
        <v>5818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346721</v>
      </c>
      <c r="H169" s="289">
        <f>data!AQ59</f>
        <v>0</v>
      </c>
      <c r="I169" s="289">
        <f>data!AR59</f>
        <v>0</v>
      </c>
    </row>
    <row r="170" spans="1:9" customFormat="1" ht="20.100000000000001" customHeight="1" x14ac:dyDescent="0.2">
      <c r="A170" s="288">
        <v>5</v>
      </c>
      <c r="B170" s="289" t="s">
        <v>263</v>
      </c>
      <c r="C170" s="296">
        <f>data!AL60</f>
        <v>0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46.55</v>
      </c>
      <c r="H170" s="296">
        <f>data!AQ60</f>
        <v>0</v>
      </c>
      <c r="I170" s="296">
        <f>data!AR60</f>
        <v>0</v>
      </c>
    </row>
    <row r="171" spans="1:9" customFormat="1" ht="20.100000000000001" customHeight="1" x14ac:dyDescent="0.2">
      <c r="A171" s="288">
        <v>6</v>
      </c>
      <c r="B171" s="289" t="s">
        <v>264</v>
      </c>
      <c r="C171" s="289">
        <f>data!AL61</f>
        <v>629532.27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73779842.23999998</v>
      </c>
      <c r="H171" s="289">
        <f>data!AQ61</f>
        <v>0</v>
      </c>
      <c r="I171" s="289">
        <f>data!AR61</f>
        <v>0</v>
      </c>
    </row>
    <row r="172" spans="1:9" customFormat="1" ht="20.100000000000001" customHeight="1" x14ac:dyDescent="0.2">
      <c r="A172" s="288">
        <v>7</v>
      </c>
      <c r="B172" s="289" t="s">
        <v>11</v>
      </c>
      <c r="C172" s="289">
        <f>data!AL62</f>
        <v>82840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8222647</v>
      </c>
      <c r="H172" s="289">
        <f>data!AQ62</f>
        <v>0</v>
      </c>
      <c r="I172" s="289">
        <f>data!AR62</f>
        <v>0</v>
      </c>
    </row>
    <row r="173" spans="1:9" customFormat="1" ht="20.100000000000001" customHeight="1" x14ac:dyDescent="0.2">
      <c r="A173" s="288">
        <v>8</v>
      </c>
      <c r="B173" s="289" t="s">
        <v>265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718606.66999999993</v>
      </c>
      <c r="H173" s="289">
        <f>data!AQ63</f>
        <v>0</v>
      </c>
      <c r="I173" s="289">
        <f>data!AR63</f>
        <v>0</v>
      </c>
    </row>
    <row r="174" spans="1:9" customFormat="1" ht="20.100000000000001" customHeight="1" x14ac:dyDescent="0.2">
      <c r="A174" s="288">
        <v>9</v>
      </c>
      <c r="B174" s="289" t="s">
        <v>266</v>
      </c>
      <c r="C174" s="289">
        <f>data!AL64</f>
        <v>2184.54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3635481.7500000009</v>
      </c>
      <c r="H174" s="289">
        <f>data!AQ64</f>
        <v>0</v>
      </c>
      <c r="I174" s="289">
        <f>data!AR64</f>
        <v>0</v>
      </c>
    </row>
    <row r="175" spans="1:9" customFormat="1" ht="20.100000000000001" customHeight="1" x14ac:dyDescent="0.2">
      <c r="A175" s="288">
        <v>10</v>
      </c>
      <c r="B175" s="289" t="s">
        <v>525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322302.12000000005</v>
      </c>
      <c r="H175" s="289">
        <f>data!AQ65</f>
        <v>0</v>
      </c>
      <c r="I175" s="289">
        <f>data!AR65</f>
        <v>0</v>
      </c>
    </row>
    <row r="176" spans="1:9" customFormat="1" ht="20.100000000000001" customHeight="1" x14ac:dyDescent="0.2">
      <c r="A176" s="288">
        <v>11</v>
      </c>
      <c r="B176" s="289" t="s">
        <v>526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505047.19999999995</v>
      </c>
      <c r="H176" s="289">
        <f>data!AQ66</f>
        <v>0</v>
      </c>
      <c r="I176" s="289">
        <f>data!AR66</f>
        <v>0</v>
      </c>
    </row>
    <row r="177" spans="1:9" customFormat="1" ht="20.100000000000001" customHeight="1" x14ac:dyDescent="0.2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3859646</v>
      </c>
      <c r="H177" s="289">
        <f>data!AQ67</f>
        <v>0</v>
      </c>
      <c r="I177" s="289">
        <f>data!AR67</f>
        <v>0</v>
      </c>
    </row>
    <row r="178" spans="1:9" customFormat="1" ht="20.100000000000001" customHeight="1" x14ac:dyDescent="0.2">
      <c r="A178" s="288">
        <v>13</v>
      </c>
      <c r="B178" s="289" t="s">
        <v>1009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1614156.4700000002</v>
      </c>
      <c r="H178" s="289">
        <f>data!AQ68</f>
        <v>0</v>
      </c>
      <c r="I178" s="289">
        <f>data!AR68</f>
        <v>0</v>
      </c>
    </row>
    <row r="179" spans="1:9" customFormat="1" ht="20.100000000000001" customHeight="1" x14ac:dyDescent="0.2">
      <c r="A179" s="288">
        <v>14</v>
      </c>
      <c r="B179" s="289" t="s">
        <v>1010</v>
      </c>
      <c r="C179" s="289">
        <f>data!AL69</f>
        <v>193596.24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1891081.34</v>
      </c>
      <c r="H179" s="289">
        <f>data!AQ69</f>
        <v>0</v>
      </c>
      <c r="I179" s="289">
        <f>data!AR69</f>
        <v>0</v>
      </c>
    </row>
    <row r="180" spans="1:9" customFormat="1" ht="20.100000000000001" customHeight="1" x14ac:dyDescent="0.2">
      <c r="A180" s="288">
        <v>15</v>
      </c>
      <c r="B180" s="289" t="s">
        <v>285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-287858.24</v>
      </c>
      <c r="H180" s="289">
        <f>-data!AQ84</f>
        <v>0</v>
      </c>
      <c r="I180" s="289">
        <f>-data!AR84</f>
        <v>0</v>
      </c>
    </row>
    <row r="181" spans="1:9" customFormat="1" ht="20.100000000000001" customHeight="1" x14ac:dyDescent="0.2">
      <c r="A181" s="288">
        <v>16</v>
      </c>
      <c r="B181" s="297" t="s">
        <v>1011</v>
      </c>
      <c r="C181" s="289">
        <f>data!AL85</f>
        <v>908153.05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94260952.549999997</v>
      </c>
      <c r="H181" s="289">
        <f>data!AQ85</f>
        <v>0</v>
      </c>
      <c r="I181" s="289">
        <f>data!AR85</f>
        <v>0</v>
      </c>
    </row>
    <row r="182" spans="1:9" customFormat="1" ht="20.100000000000001" customHeight="1" x14ac:dyDescent="0.2">
      <c r="A182" s="288">
        <v>17</v>
      </c>
      <c r="B182" s="289" t="s">
        <v>287</v>
      </c>
      <c r="C182" s="299"/>
      <c r="D182" s="299"/>
      <c r="E182" s="299"/>
      <c r="F182" s="299"/>
      <c r="G182" s="299"/>
      <c r="H182" s="299"/>
      <c r="I182" s="299"/>
    </row>
    <row r="183" spans="1:9" customFormat="1" ht="20.100000000000001" customHeight="1" x14ac:dyDescent="0.2">
      <c r="A183" s="288">
        <v>18</v>
      </c>
      <c r="B183" s="289" t="s">
        <v>1012</v>
      </c>
      <c r="C183" s="297" t="e">
        <f>+data!M703</f>
        <v>#DIV/0!</v>
      </c>
      <c r="D183" s="297" t="e">
        <f>+data!M704</f>
        <v>#DIV/0!</v>
      </c>
      <c r="E183" s="297" t="e">
        <f>+data!M705</f>
        <v>#DIV/0!</v>
      </c>
      <c r="F183" s="297" t="e">
        <f>+data!M706</f>
        <v>#DIV/0!</v>
      </c>
      <c r="G183" s="297" t="e">
        <f>+data!M707</f>
        <v>#DIV/0!</v>
      </c>
      <c r="H183" s="297" t="e">
        <f>+data!M708</f>
        <v>#DIV/0!</v>
      </c>
      <c r="I183" s="297" t="e">
        <f>+data!M709</f>
        <v>#DIV/0!</v>
      </c>
    </row>
    <row r="184" spans="1:9" customFormat="1" ht="20.100000000000001" customHeight="1" x14ac:dyDescent="0.2">
      <c r="A184" s="288">
        <v>19</v>
      </c>
      <c r="B184" s="297" t="s">
        <v>1013</v>
      </c>
      <c r="C184" s="289">
        <f>data!AL87</f>
        <v>2319952.2400000002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00000000000001" customHeight="1" x14ac:dyDescent="0.2">
      <c r="A185" s="288">
        <v>20</v>
      </c>
      <c r="B185" s="297" t="s">
        <v>1014</v>
      </c>
      <c r="C185" s="289">
        <f>data!AL88</f>
        <v>1670734.7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160657893.67999998</v>
      </c>
      <c r="H185" s="289">
        <f>data!AQ88</f>
        <v>0</v>
      </c>
      <c r="I185" s="289">
        <f>data!AR88</f>
        <v>0</v>
      </c>
    </row>
    <row r="186" spans="1:9" customFormat="1" ht="20.100000000000001" customHeight="1" x14ac:dyDescent="0.2">
      <c r="A186" s="288">
        <v>21</v>
      </c>
      <c r="B186" s="297" t="s">
        <v>1015</v>
      </c>
      <c r="C186" s="289">
        <f>data!AL89</f>
        <v>3990686.9400000004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160657893.67999998</v>
      </c>
      <c r="H186" s="289">
        <f>data!AQ89</f>
        <v>0</v>
      </c>
      <c r="I186" s="289">
        <f>data!AR89</f>
        <v>0</v>
      </c>
    </row>
    <row r="187" spans="1:9" customFormat="1" ht="20.100000000000001" customHeight="1" x14ac:dyDescent="0.2">
      <c r="A187" s="288" t="s">
        <v>1016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00000000000001" customHeight="1" x14ac:dyDescent="0.2">
      <c r="A188" s="288">
        <v>22</v>
      </c>
      <c r="B188" s="289" t="s">
        <v>1017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170777.74</v>
      </c>
      <c r="H188" s="289">
        <f>data!AQ90</f>
        <v>0</v>
      </c>
      <c r="I188" s="289">
        <f>data!AR90</f>
        <v>0</v>
      </c>
    </row>
    <row r="189" spans="1:9" customFormat="1" ht="20.100000000000001" customHeight="1" x14ac:dyDescent="0.2">
      <c r="A189" s="288">
        <v>23</v>
      </c>
      <c r="B189" s="289" t="s">
        <v>1018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00000000000001" customHeight="1" x14ac:dyDescent="0.2">
      <c r="A190" s="288">
        <v>24</v>
      </c>
      <c r="B190" s="289" t="s">
        <v>1019</v>
      </c>
      <c r="C190" s="289">
        <f>data!AL92</f>
        <v>609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650</v>
      </c>
      <c r="H190" s="289">
        <f>data!AQ92</f>
        <v>0</v>
      </c>
      <c r="I190" s="289">
        <f>data!AR92</f>
        <v>0</v>
      </c>
    </row>
    <row r="191" spans="1:9" customFormat="1" ht="20.100000000000001" customHeight="1" x14ac:dyDescent="0.2">
      <c r="A191" s="288">
        <v>25</v>
      </c>
      <c r="B191" s="289" t="s">
        <v>1020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42979.150000000009</v>
      </c>
      <c r="H191" s="289">
        <f>data!AQ93</f>
        <v>0</v>
      </c>
      <c r="I191" s="289">
        <f>data!AR93</f>
        <v>0</v>
      </c>
    </row>
    <row r="192" spans="1:9" customFormat="1" ht="20.100000000000001" customHeight="1" x14ac:dyDescent="0.2">
      <c r="A192" s="288">
        <v>26</v>
      </c>
      <c r="B192" s="289" t="s">
        <v>295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00000000000001" customHeight="1" x14ac:dyDescent="0.2">
      <c r="A193" s="282" t="s">
        <v>1002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00000000000001" customHeight="1" x14ac:dyDescent="0.2">
      <c r="D194" s="284"/>
      <c r="I194" s="285" t="s">
        <v>1040</v>
      </c>
    </row>
    <row r="195" spans="1:9" customFormat="1" ht="20.100000000000001" customHeight="1" x14ac:dyDescent="0.2">
      <c r="A195" s="284"/>
    </row>
    <row r="196" spans="1:9" customFormat="1" ht="20.100000000000001" customHeight="1" x14ac:dyDescent="0.2">
      <c r="A196" s="286" t="str">
        <f>"Hospital: "&amp;data!C98</f>
        <v>Hospital: Valley Medical Center</v>
      </c>
      <c r="G196" s="287"/>
      <c r="H196" s="286" t="str">
        <f>"FYE: "&amp;data!C96</f>
        <v>FYE: 06/30/2024</v>
      </c>
    </row>
    <row r="197" spans="1:9" customFormat="1" ht="20.100000000000001" customHeight="1" x14ac:dyDescent="0.2">
      <c r="A197" s="288">
        <v>1</v>
      </c>
      <c r="B197" s="289" t="s">
        <v>237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00000000000001" customHeight="1" x14ac:dyDescent="0.2">
      <c r="A198" s="292">
        <v>2</v>
      </c>
      <c r="B198" s="293" t="s">
        <v>1004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1041</v>
      </c>
      <c r="H198" s="295" t="s">
        <v>161</v>
      </c>
      <c r="I198" s="295"/>
    </row>
    <row r="199" spans="1:9" customFormat="1" ht="20.100000000000001" customHeight="1" x14ac:dyDescent="0.2">
      <c r="A199" s="292"/>
      <c r="B199" s="293"/>
      <c r="C199" s="295" t="s">
        <v>156</v>
      </c>
      <c r="D199" s="295" t="s">
        <v>259</v>
      </c>
      <c r="E199" s="295" t="s">
        <v>1042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00000000000001" customHeight="1" x14ac:dyDescent="0.2">
      <c r="A200" s="288">
        <v>3</v>
      </c>
      <c r="B200" s="289" t="s">
        <v>1008</v>
      </c>
      <c r="C200" s="291" t="s">
        <v>254</v>
      </c>
      <c r="D200" s="291" t="s">
        <v>259</v>
      </c>
      <c r="E200" s="291" t="s">
        <v>256</v>
      </c>
      <c r="F200" s="301"/>
      <c r="G200" s="301"/>
      <c r="H200" s="301"/>
      <c r="I200" s="291" t="s">
        <v>260</v>
      </c>
    </row>
    <row r="201" spans="1:9" customFormat="1" ht="20.100000000000001" customHeight="1" x14ac:dyDescent="0.2">
      <c r="A201" s="288">
        <v>4</v>
      </c>
      <c r="B201" s="289" t="s">
        <v>262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357626</v>
      </c>
    </row>
    <row r="202" spans="1:9" customFormat="1" ht="20.100000000000001" customHeight="1" x14ac:dyDescent="0.2">
      <c r="A202" s="288">
        <v>5</v>
      </c>
      <c r="B202" s="289" t="s">
        <v>263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32.349999999999994</v>
      </c>
      <c r="G202" s="296">
        <f>data!AW60</f>
        <v>1</v>
      </c>
      <c r="H202" s="296">
        <f>data!AX60</f>
        <v>0</v>
      </c>
      <c r="I202" s="296">
        <f>data!AY60</f>
        <v>0</v>
      </c>
    </row>
    <row r="203" spans="1:9" customFormat="1" ht="20.100000000000001" customHeight="1" x14ac:dyDescent="0.2">
      <c r="A203" s="288">
        <v>6</v>
      </c>
      <c r="B203" s="289" t="s">
        <v>264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33421716.659999993</v>
      </c>
      <c r="G203" s="289">
        <f>data!AW61</f>
        <v>572819.00999999989</v>
      </c>
      <c r="H203" s="289">
        <f>data!AX61</f>
        <v>2209579.25</v>
      </c>
      <c r="I203" s="289">
        <f>data!AY61</f>
        <v>6358288.3100000005</v>
      </c>
    </row>
    <row r="204" spans="1:9" customFormat="1" ht="20.100000000000001" customHeight="1" x14ac:dyDescent="0.2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4141268</v>
      </c>
      <c r="G204" s="289">
        <f>data!AW62</f>
        <v>67150</v>
      </c>
      <c r="H204" s="289">
        <f>data!AX62</f>
        <v>327270</v>
      </c>
      <c r="I204" s="289">
        <f>data!AY62</f>
        <v>856315</v>
      </c>
    </row>
    <row r="205" spans="1:9" customFormat="1" ht="20.100000000000001" customHeight="1" x14ac:dyDescent="0.2">
      <c r="A205" s="288">
        <v>8</v>
      </c>
      <c r="B205" s="289" t="s">
        <v>265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149621.5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00000000000001" customHeight="1" x14ac:dyDescent="0.2">
      <c r="A206" s="288">
        <v>9</v>
      </c>
      <c r="B206" s="289" t="s">
        <v>266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294546.01</v>
      </c>
      <c r="G206" s="289">
        <f>data!AW64</f>
        <v>0</v>
      </c>
      <c r="H206" s="289">
        <f>data!AX64</f>
        <v>1862.39</v>
      </c>
      <c r="I206" s="289">
        <f>data!AY64</f>
        <v>58992.42</v>
      </c>
    </row>
    <row r="207" spans="1:9" customFormat="1" ht="20.100000000000001" customHeight="1" x14ac:dyDescent="0.2">
      <c r="A207" s="288">
        <v>10</v>
      </c>
      <c r="B207" s="289" t="s">
        <v>525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11060.56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00000000000001" customHeight="1" x14ac:dyDescent="0.2">
      <c r="A208" s="288">
        <v>11</v>
      </c>
      <c r="B208" s="289" t="s">
        <v>526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1752890.4</v>
      </c>
      <c r="G208" s="289">
        <f>data!AW66</f>
        <v>0</v>
      </c>
      <c r="H208" s="289">
        <f>data!AX66</f>
        <v>963864.29</v>
      </c>
      <c r="I208" s="289">
        <f>data!AY66</f>
        <v>2337.91</v>
      </c>
    </row>
    <row r="209" spans="1:9" customFormat="1" ht="20.100000000000001" customHeight="1" x14ac:dyDescent="0.2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268203</v>
      </c>
      <c r="G209" s="289">
        <f>data!AW67</f>
        <v>0</v>
      </c>
      <c r="H209" s="289">
        <f>data!AX67</f>
        <v>0</v>
      </c>
      <c r="I209" s="289">
        <f>data!AY67</f>
        <v>46465</v>
      </c>
    </row>
    <row r="210" spans="1:9" customFormat="1" ht="20.100000000000001" customHeight="1" x14ac:dyDescent="0.2">
      <c r="A210" s="288">
        <v>13</v>
      </c>
      <c r="B210" s="289" t="s">
        <v>1009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140447.08999999997</v>
      </c>
      <c r="G210" s="289">
        <f>data!AW68</f>
        <v>0</v>
      </c>
      <c r="H210" s="289">
        <f>data!AX68</f>
        <v>0</v>
      </c>
      <c r="I210" s="289">
        <f>data!AY68</f>
        <v>31371.48</v>
      </c>
    </row>
    <row r="211" spans="1:9" customFormat="1" ht="20.100000000000001" customHeight="1" x14ac:dyDescent="0.2">
      <c r="A211" s="288">
        <v>14</v>
      </c>
      <c r="B211" s="289" t="s">
        <v>1010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7966795.5899999999</v>
      </c>
      <c r="G211" s="289">
        <f>data!AW69</f>
        <v>569.29999999999995</v>
      </c>
      <c r="H211" s="289">
        <f>data!AX69</f>
        <v>269096.21999999997</v>
      </c>
      <c r="I211" s="289">
        <f>data!AY69</f>
        <v>3336042.6399999997</v>
      </c>
    </row>
    <row r="212" spans="1:9" customFormat="1" ht="20.100000000000001" customHeight="1" x14ac:dyDescent="0.2">
      <c r="A212" s="288">
        <v>15</v>
      </c>
      <c r="B212" s="289" t="s">
        <v>285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-272230.12000000005</v>
      </c>
      <c r="H212" s="289">
        <f>-data!AX84</f>
        <v>0</v>
      </c>
      <c r="I212" s="289">
        <f>-data!AY84</f>
        <v>-3438578.1800000006</v>
      </c>
    </row>
    <row r="213" spans="1:9" customFormat="1" ht="20.100000000000001" customHeight="1" x14ac:dyDescent="0.2">
      <c r="A213" s="288">
        <v>16</v>
      </c>
      <c r="B213" s="297" t="s">
        <v>1011</v>
      </c>
      <c r="C213" s="289">
        <f>data!AS85</f>
        <v>0</v>
      </c>
      <c r="D213" s="289">
        <f>data!AT85</f>
        <v>0</v>
      </c>
      <c r="E213" s="289">
        <f>data!AU85</f>
        <v>0</v>
      </c>
      <c r="F213" s="289">
        <f>data!AV85</f>
        <v>48146548.810000002</v>
      </c>
      <c r="G213" s="289">
        <f>data!AW85</f>
        <v>368308.18999999989</v>
      </c>
      <c r="H213" s="289">
        <f>data!AX85</f>
        <v>3771672.1500000004</v>
      </c>
      <c r="I213" s="289">
        <f>data!AY85</f>
        <v>7251234.580000001</v>
      </c>
    </row>
    <row r="214" spans="1:9" customFormat="1" ht="20.100000000000001" customHeight="1" x14ac:dyDescent="0.2">
      <c r="A214" s="288">
        <v>17</v>
      </c>
      <c r="B214" s="289" t="s">
        <v>287</v>
      </c>
      <c r="C214" s="299"/>
      <c r="D214" s="299"/>
      <c r="E214" s="299"/>
      <c r="F214" s="299"/>
      <c r="G214" s="299"/>
      <c r="H214" s="299"/>
      <c r="I214" s="299"/>
    </row>
    <row r="215" spans="1:9" customFormat="1" ht="20.100000000000001" customHeight="1" x14ac:dyDescent="0.2">
      <c r="A215" s="288">
        <v>18</v>
      </c>
      <c r="B215" s="289" t="s">
        <v>1012</v>
      </c>
      <c r="C215" s="297" t="e">
        <f>+data!M710</f>
        <v>#DIV/0!</v>
      </c>
      <c r="D215" s="297" t="e">
        <f>+data!M711</f>
        <v>#DIV/0!</v>
      </c>
      <c r="E215" s="297" t="e">
        <f>+data!M712</f>
        <v>#DIV/0!</v>
      </c>
      <c r="F215" s="297" t="e">
        <f>+data!M713</f>
        <v>#DIV/0!</v>
      </c>
      <c r="G215" s="303"/>
      <c r="H215" s="289"/>
      <c r="I215" s="289"/>
    </row>
    <row r="216" spans="1:9" customFormat="1" ht="20.100000000000001" customHeight="1" x14ac:dyDescent="0.2">
      <c r="A216" s="288">
        <v>19</v>
      </c>
      <c r="B216" s="297" t="s">
        <v>1013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3843338.95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00000000000001" customHeight="1" x14ac:dyDescent="0.2">
      <c r="A217" s="288">
        <v>20</v>
      </c>
      <c r="B217" s="297" t="s">
        <v>1014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42080434.859999999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00000000000001" customHeight="1" x14ac:dyDescent="0.2">
      <c r="A218" s="288">
        <v>21</v>
      </c>
      <c r="B218" s="297" t="s">
        <v>1015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45923773.810000002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00000000000001" customHeight="1" x14ac:dyDescent="0.2">
      <c r="A219" s="288" t="s">
        <v>1016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00000000000001" customHeight="1" x14ac:dyDescent="0.2">
      <c r="A220" s="288">
        <v>22</v>
      </c>
      <c r="B220" s="289" t="s">
        <v>1017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10380.780000000001</v>
      </c>
      <c r="G220" s="289">
        <f>data!AW90</f>
        <v>2612.9500000000003</v>
      </c>
      <c r="H220" s="289">
        <f>data!AX90</f>
        <v>574.75</v>
      </c>
      <c r="I220" s="289">
        <f>data!AY90</f>
        <v>17783.870000000003</v>
      </c>
    </row>
    <row r="221" spans="1:9" customFormat="1" ht="20.100000000000001" customHeight="1" x14ac:dyDescent="0.2">
      <c r="A221" s="288">
        <v>23</v>
      </c>
      <c r="B221" s="289" t="s">
        <v>1018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00000000000001" customHeight="1" x14ac:dyDescent="0.2">
      <c r="A222" s="288">
        <v>24</v>
      </c>
      <c r="B222" s="289" t="s">
        <v>1019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00000000000001" customHeight="1" x14ac:dyDescent="0.2">
      <c r="A223" s="288">
        <v>25</v>
      </c>
      <c r="B223" s="289" t="s">
        <v>1020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18959.850000000002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00000000000001" customHeight="1" x14ac:dyDescent="0.2">
      <c r="A224" s="288">
        <v>26</v>
      </c>
      <c r="B224" s="289" t="s">
        <v>295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0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00000000000001" customHeight="1" x14ac:dyDescent="0.2">
      <c r="A225" s="282" t="s">
        <v>1002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00000000000001" customHeight="1" x14ac:dyDescent="0.2">
      <c r="D226" s="284"/>
      <c r="I226" s="285" t="s">
        <v>1043</v>
      </c>
    </row>
    <row r="227" spans="1:9" customFormat="1" ht="20.100000000000001" customHeight="1" x14ac:dyDescent="0.2">
      <c r="A227" s="284"/>
    </row>
    <row r="228" spans="1:9" customFormat="1" ht="20.100000000000001" customHeight="1" x14ac:dyDescent="0.2">
      <c r="A228" s="286" t="str">
        <f>"Hospital: "&amp;data!C98</f>
        <v>Hospital: Valley Medical Center</v>
      </c>
      <c r="G228" s="287"/>
      <c r="H228" s="286" t="str">
        <f>"FYE: "&amp;data!C96</f>
        <v>FYE: 06/30/2024</v>
      </c>
    </row>
    <row r="229" spans="1:9" customFormat="1" ht="20.100000000000001" customHeight="1" x14ac:dyDescent="0.2">
      <c r="A229" s="288">
        <v>1</v>
      </c>
      <c r="B229" s="289" t="s">
        <v>237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00000000000001" customHeight="1" x14ac:dyDescent="0.2">
      <c r="A230" s="292">
        <v>2</v>
      </c>
      <c r="B230" s="293" t="s">
        <v>1004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00000000000001" customHeight="1" x14ac:dyDescent="0.2">
      <c r="A231" s="292"/>
      <c r="B231" s="293"/>
      <c r="C231" s="295" t="s">
        <v>163</v>
      </c>
      <c r="D231" s="295" t="s">
        <v>216</v>
      </c>
      <c r="E231" s="295" t="s">
        <v>1044</v>
      </c>
      <c r="F231" s="295" t="s">
        <v>1045</v>
      </c>
      <c r="G231" s="295" t="s">
        <v>166</v>
      </c>
      <c r="H231" s="295" t="s">
        <v>167</v>
      </c>
      <c r="I231" s="295" t="s">
        <v>168</v>
      </c>
    </row>
    <row r="232" spans="1:9" customFormat="1" ht="20.100000000000001" customHeight="1" x14ac:dyDescent="0.2">
      <c r="A232" s="288">
        <v>3</v>
      </c>
      <c r="B232" s="289" t="s">
        <v>1008</v>
      </c>
      <c r="C232" s="291" t="s">
        <v>1046</v>
      </c>
      <c r="D232" s="291" t="s">
        <v>1047</v>
      </c>
      <c r="E232" s="301"/>
      <c r="F232" s="301"/>
      <c r="G232" s="301"/>
      <c r="H232" s="291" t="s">
        <v>261</v>
      </c>
      <c r="I232" s="301"/>
    </row>
    <row r="233" spans="1:9" customFormat="1" ht="20.100000000000001" customHeight="1" x14ac:dyDescent="0.2">
      <c r="A233" s="288">
        <v>4</v>
      </c>
      <c r="B233" s="289" t="s">
        <v>262</v>
      </c>
      <c r="C233" s="289">
        <f>data!AZ59</f>
        <v>0</v>
      </c>
      <c r="D233" s="289">
        <f>data!BA59</f>
        <v>0</v>
      </c>
      <c r="E233" s="301"/>
      <c r="F233" s="301"/>
      <c r="G233" s="301"/>
      <c r="H233" s="289">
        <f>data!BE59</f>
        <v>1287731</v>
      </c>
      <c r="I233" s="301"/>
    </row>
    <row r="234" spans="1:9" customFormat="1" ht="20.100000000000001" customHeight="1" x14ac:dyDescent="0.2">
      <c r="A234" s="288">
        <v>5</v>
      </c>
      <c r="B234" s="289" t="s">
        <v>263</v>
      </c>
      <c r="C234" s="296">
        <f>data!AZ60</f>
        <v>0</v>
      </c>
      <c r="D234" s="296">
        <f>data!BA60</f>
        <v>0</v>
      </c>
      <c r="E234" s="296">
        <f>data!BB60</f>
        <v>0</v>
      </c>
      <c r="F234" s="296">
        <f>data!BC60</f>
        <v>0</v>
      </c>
      <c r="G234" s="296">
        <f>data!BD60</f>
        <v>0</v>
      </c>
      <c r="H234" s="296">
        <f>data!BE60</f>
        <v>0</v>
      </c>
      <c r="I234" s="296">
        <f>data!BF60</f>
        <v>0</v>
      </c>
    </row>
    <row r="235" spans="1:9" customFormat="1" ht="20.100000000000001" customHeight="1" x14ac:dyDescent="0.2">
      <c r="A235" s="288">
        <v>6</v>
      </c>
      <c r="B235" s="289" t="s">
        <v>264</v>
      </c>
      <c r="C235" s="289">
        <f>data!AZ61</f>
        <v>0</v>
      </c>
      <c r="D235" s="289">
        <f>data!BA61</f>
        <v>212267.06999999998</v>
      </c>
      <c r="E235" s="289">
        <f>data!BB61</f>
        <v>0</v>
      </c>
      <c r="F235" s="289">
        <f>data!BC61</f>
        <v>858126.95000000019</v>
      </c>
      <c r="G235" s="289">
        <f>data!BD61</f>
        <v>1298459.5200000003</v>
      </c>
      <c r="H235" s="289">
        <f>data!BE61</f>
        <v>6746542.3800000008</v>
      </c>
      <c r="I235" s="289">
        <f>data!BF61</f>
        <v>6741087.7400000002</v>
      </c>
    </row>
    <row r="236" spans="1:9" customFormat="1" ht="20.100000000000001" customHeight="1" x14ac:dyDescent="0.2">
      <c r="A236" s="288">
        <v>7</v>
      </c>
      <c r="B236" s="289" t="s">
        <v>11</v>
      </c>
      <c r="C236" s="289">
        <f>data!AZ62</f>
        <v>0</v>
      </c>
      <c r="D236" s="289">
        <f>data!BA62</f>
        <v>29063</v>
      </c>
      <c r="E236" s="289">
        <f>data!BB62</f>
        <v>0</v>
      </c>
      <c r="F236" s="289">
        <f>data!BC62</f>
        <v>110914</v>
      </c>
      <c r="G236" s="289">
        <f>data!BD62</f>
        <v>179436</v>
      </c>
      <c r="H236" s="289">
        <f>data!BE62</f>
        <v>900116</v>
      </c>
      <c r="I236" s="289">
        <f>data!BF62</f>
        <v>961331</v>
      </c>
    </row>
    <row r="237" spans="1:9" customFormat="1" ht="20.100000000000001" customHeight="1" x14ac:dyDescent="0.2">
      <c r="A237" s="288">
        <v>8</v>
      </c>
      <c r="B237" s="289" t="s">
        <v>265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165383.99</v>
      </c>
      <c r="I237" s="289">
        <f>data!BF63</f>
        <v>0</v>
      </c>
    </row>
    <row r="238" spans="1:9" customFormat="1" ht="20.100000000000001" customHeight="1" x14ac:dyDescent="0.2">
      <c r="A238" s="288">
        <v>9</v>
      </c>
      <c r="B238" s="289" t="s">
        <v>266</v>
      </c>
      <c r="C238" s="289">
        <f>data!AZ64</f>
        <v>0</v>
      </c>
      <c r="D238" s="289">
        <f>data!BA64</f>
        <v>0</v>
      </c>
      <c r="E238" s="289">
        <f>data!BB64</f>
        <v>0</v>
      </c>
      <c r="F238" s="289">
        <f>data!BC64</f>
        <v>0</v>
      </c>
      <c r="G238" s="289">
        <f>data!BD64</f>
        <v>-1597096.98</v>
      </c>
      <c r="H238" s="289">
        <f>data!BE64</f>
        <v>3035.32</v>
      </c>
      <c r="I238" s="289">
        <f>data!BF64</f>
        <v>4670.1499999999996</v>
      </c>
    </row>
    <row r="239" spans="1:9" customFormat="1" ht="20.100000000000001" customHeight="1" x14ac:dyDescent="0.2">
      <c r="A239" s="288">
        <v>10</v>
      </c>
      <c r="B239" s="289" t="s">
        <v>525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5666230.4299999997</v>
      </c>
      <c r="I239" s="289">
        <f>data!BF65</f>
        <v>77.22</v>
      </c>
    </row>
    <row r="240" spans="1:9" customFormat="1" ht="20.100000000000001" customHeight="1" x14ac:dyDescent="0.2">
      <c r="A240" s="288">
        <v>11</v>
      </c>
      <c r="B240" s="289" t="s">
        <v>526</v>
      </c>
      <c r="C240" s="289">
        <f>data!AZ66</f>
        <v>0</v>
      </c>
      <c r="D240" s="289">
        <f>data!BA66</f>
        <v>0</v>
      </c>
      <c r="E240" s="289">
        <f>data!BB66</f>
        <v>0</v>
      </c>
      <c r="F240" s="289">
        <f>data!BC66</f>
        <v>0</v>
      </c>
      <c r="G240" s="289">
        <f>data!BD66</f>
        <v>317090.75</v>
      </c>
      <c r="H240" s="289">
        <f>data!BE66</f>
        <v>736695.24</v>
      </c>
      <c r="I240" s="289">
        <f>data!BF66</f>
        <v>881573.95</v>
      </c>
    </row>
    <row r="241" spans="1:9" customFormat="1" ht="20.100000000000001" customHeight="1" x14ac:dyDescent="0.2">
      <c r="A241" s="288">
        <v>12</v>
      </c>
      <c r="B241" s="289" t="s">
        <v>16</v>
      </c>
      <c r="C241" s="289">
        <f>data!AZ67</f>
        <v>0</v>
      </c>
      <c r="D241" s="289">
        <f>data!BA67</f>
        <v>0</v>
      </c>
      <c r="E241" s="289">
        <f>data!BB67</f>
        <v>0</v>
      </c>
      <c r="F241" s="289">
        <f>data!BC67</f>
        <v>0</v>
      </c>
      <c r="G241" s="289">
        <f>data!BD67</f>
        <v>64312</v>
      </c>
      <c r="H241" s="289">
        <f>data!BE67</f>
        <v>32530806</v>
      </c>
      <c r="I241" s="289">
        <f>data!BF67</f>
        <v>0</v>
      </c>
    </row>
    <row r="242" spans="1:9" customFormat="1" ht="20.100000000000001" customHeight="1" x14ac:dyDescent="0.2">
      <c r="A242" s="288">
        <v>13</v>
      </c>
      <c r="B242" s="289" t="s">
        <v>1009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2840.02</v>
      </c>
      <c r="H242" s="289">
        <f>data!BE68</f>
        <v>219319.16999999998</v>
      </c>
      <c r="I242" s="289">
        <f>data!BF68</f>
        <v>0</v>
      </c>
    </row>
    <row r="243" spans="1:9" customFormat="1" ht="20.100000000000001" customHeight="1" x14ac:dyDescent="0.2">
      <c r="A243" s="288">
        <v>14</v>
      </c>
      <c r="B243" s="289" t="s">
        <v>1010</v>
      </c>
      <c r="C243" s="289">
        <f>data!AZ69</f>
        <v>0</v>
      </c>
      <c r="D243" s="289">
        <f>data!BA69</f>
        <v>181719.12</v>
      </c>
      <c r="E243" s="289">
        <f>data!BB69</f>
        <v>0</v>
      </c>
      <c r="F243" s="289">
        <f>data!BC69</f>
        <v>1744.11</v>
      </c>
      <c r="G243" s="289">
        <f>data!BD69</f>
        <v>340893.33999999997</v>
      </c>
      <c r="H243" s="289">
        <f>data!BE69</f>
        <v>6177739.5800000001</v>
      </c>
      <c r="I243" s="289">
        <f>data!BF69</f>
        <v>552945</v>
      </c>
    </row>
    <row r="244" spans="1:9" customFormat="1" ht="20.100000000000001" customHeight="1" x14ac:dyDescent="0.2">
      <c r="A244" s="288">
        <v>15</v>
      </c>
      <c r="B244" s="289" t="s">
        <v>285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-9087.99</v>
      </c>
      <c r="I244" s="289">
        <f>-data!BF84</f>
        <v>-194949.37</v>
      </c>
    </row>
    <row r="245" spans="1:9" customFormat="1" ht="20.100000000000001" customHeight="1" x14ac:dyDescent="0.2">
      <c r="A245" s="288">
        <v>16</v>
      </c>
      <c r="B245" s="297" t="s">
        <v>1011</v>
      </c>
      <c r="C245" s="289">
        <f>data!AZ85</f>
        <v>0</v>
      </c>
      <c r="D245" s="289">
        <f>data!BA85</f>
        <v>423049.18999999994</v>
      </c>
      <c r="E245" s="289">
        <f>data!BB85</f>
        <v>0</v>
      </c>
      <c r="F245" s="289">
        <f>data!BC85</f>
        <v>970785.06000000017</v>
      </c>
      <c r="G245" s="289">
        <f>data!BD85</f>
        <v>605934.65000000026</v>
      </c>
      <c r="H245" s="289">
        <f>data!BE85</f>
        <v>53136780.119999997</v>
      </c>
      <c r="I245" s="289">
        <f>data!BF85</f>
        <v>8946735.6900000013</v>
      </c>
    </row>
    <row r="246" spans="1:9" customFormat="1" ht="20.100000000000001" customHeight="1" x14ac:dyDescent="0.2">
      <c r="A246" s="288">
        <v>17</v>
      </c>
      <c r="B246" s="289" t="s">
        <v>287</v>
      </c>
      <c r="C246" s="299"/>
      <c r="D246" s="299"/>
      <c r="E246" s="299"/>
      <c r="F246" s="299"/>
      <c r="G246" s="299"/>
      <c r="H246" s="299"/>
      <c r="I246" s="299"/>
    </row>
    <row r="247" spans="1:9" customFormat="1" ht="20.100000000000001" customHeight="1" x14ac:dyDescent="0.2">
      <c r="A247" s="288">
        <v>18</v>
      </c>
      <c r="B247" s="289" t="s">
        <v>1012</v>
      </c>
      <c r="C247" s="289"/>
      <c r="D247" s="289"/>
      <c r="E247" s="289"/>
      <c r="F247" s="289"/>
      <c r="G247" s="289"/>
      <c r="H247" s="289"/>
      <c r="I247" s="289"/>
    </row>
    <row r="248" spans="1:9" customFormat="1" ht="20.100000000000001" customHeight="1" x14ac:dyDescent="0.2">
      <c r="A248" s="288">
        <v>19</v>
      </c>
      <c r="B248" s="297" t="s">
        <v>1013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00000000000001" customHeight="1" x14ac:dyDescent="0.2">
      <c r="A249" s="288">
        <v>20</v>
      </c>
      <c r="B249" s="297" t="s">
        <v>1014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00000000000001" customHeight="1" x14ac:dyDescent="0.2">
      <c r="A250" s="288">
        <v>21</v>
      </c>
      <c r="B250" s="297" t="s">
        <v>1015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00000000000001" customHeight="1" x14ac:dyDescent="0.2">
      <c r="A251" s="288" t="s">
        <v>1016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00000000000001" customHeight="1" x14ac:dyDescent="0.2">
      <c r="A252" s="288">
        <v>22</v>
      </c>
      <c r="B252" s="289" t="s">
        <v>1017</v>
      </c>
      <c r="C252" s="305">
        <f>data!AZ90</f>
        <v>0</v>
      </c>
      <c r="D252" s="305">
        <f>data!BA90</f>
        <v>1251.55</v>
      </c>
      <c r="E252" s="305">
        <f>data!BB90</f>
        <v>0</v>
      </c>
      <c r="F252" s="305">
        <f>data!BC90</f>
        <v>0</v>
      </c>
      <c r="G252" s="305">
        <f>data!BD90</f>
        <v>6628.7900000000018</v>
      </c>
      <c r="H252" s="305">
        <f>data!BE90</f>
        <v>301721.03000000014</v>
      </c>
      <c r="I252" s="305">
        <f>data!BF90</f>
        <v>91582.23</v>
      </c>
    </row>
    <row r="253" spans="1:9" customFormat="1" ht="20.100000000000001" customHeight="1" x14ac:dyDescent="0.2">
      <c r="A253" s="288">
        <v>23</v>
      </c>
      <c r="B253" s="289" t="s">
        <v>1018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00000000000001" customHeight="1" x14ac:dyDescent="0.2">
      <c r="A254" s="288">
        <v>24</v>
      </c>
      <c r="B254" s="289" t="s">
        <v>1019</v>
      </c>
      <c r="C254" s="304" t="str">
        <f>IF(data!AZ92&gt;0,data!AZ92,"")</f>
        <v>x</v>
      </c>
      <c r="D254" s="305">
        <f>data!BA92</f>
        <v>130</v>
      </c>
      <c r="E254" s="305">
        <f>data!BB92</f>
        <v>130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00000000000001" customHeight="1" x14ac:dyDescent="0.2">
      <c r="A255" s="288">
        <v>25</v>
      </c>
      <c r="B255" s="289" t="s">
        <v>1020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00000000000001" customHeight="1" x14ac:dyDescent="0.2">
      <c r="A256" s="288">
        <v>26</v>
      </c>
      <c r="B256" s="289" t="s">
        <v>295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00000000000001" customHeight="1" x14ac:dyDescent="0.2">
      <c r="A257" s="282" t="s">
        <v>1002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00000000000001" customHeight="1" x14ac:dyDescent="0.2">
      <c r="D258" s="284"/>
      <c r="I258" s="285" t="s">
        <v>1048</v>
      </c>
    </row>
    <row r="259" spans="1:9" customFormat="1" ht="20.100000000000001" customHeight="1" x14ac:dyDescent="0.2">
      <c r="A259" s="284"/>
    </row>
    <row r="260" spans="1:9" customFormat="1" ht="20.100000000000001" customHeight="1" x14ac:dyDescent="0.2">
      <c r="A260" s="286" t="str">
        <f>"Hospital: "&amp;data!C98</f>
        <v>Hospital: Valley Medical Center</v>
      </c>
      <c r="G260" s="287"/>
      <c r="H260" s="286" t="str">
        <f>"FYE: "&amp;data!C96</f>
        <v>FYE: 06/30/2024</v>
      </c>
    </row>
    <row r="261" spans="1:9" customFormat="1" ht="20.100000000000001" customHeight="1" x14ac:dyDescent="0.2">
      <c r="A261" s="288">
        <v>1</v>
      </c>
      <c r="B261" s="289" t="s">
        <v>237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00000000000001" customHeight="1" x14ac:dyDescent="0.2">
      <c r="A262" s="292">
        <v>2</v>
      </c>
      <c r="B262" s="293" t="s">
        <v>1004</v>
      </c>
      <c r="C262" s="295" t="s">
        <v>1049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00000000000001" customHeight="1" x14ac:dyDescent="0.2">
      <c r="A263" s="292"/>
      <c r="B263" s="293"/>
      <c r="C263" s="295" t="s">
        <v>1050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1051</v>
      </c>
    </row>
    <row r="264" spans="1:9" customFormat="1" ht="20.100000000000001" customHeight="1" x14ac:dyDescent="0.2">
      <c r="A264" s="288">
        <v>3</v>
      </c>
      <c r="B264" s="289" t="s">
        <v>1008</v>
      </c>
      <c r="C264" s="301"/>
      <c r="D264" s="301"/>
      <c r="E264" s="301"/>
      <c r="F264" s="301"/>
      <c r="G264" s="301"/>
      <c r="H264" s="301"/>
      <c r="I264" s="301"/>
    </row>
    <row r="265" spans="1:9" customFormat="1" ht="20.100000000000001" customHeight="1" x14ac:dyDescent="0.2">
      <c r="A265" s="288">
        <v>4</v>
      </c>
      <c r="B265" s="289" t="s">
        <v>262</v>
      </c>
      <c r="C265" s="301"/>
      <c r="D265" s="301"/>
      <c r="E265" s="301"/>
      <c r="F265" s="301"/>
      <c r="G265" s="301"/>
      <c r="H265" s="301"/>
      <c r="I265" s="301"/>
    </row>
    <row r="266" spans="1:9" customFormat="1" ht="20.100000000000001" customHeight="1" x14ac:dyDescent="0.2">
      <c r="A266" s="288">
        <v>5</v>
      </c>
      <c r="B266" s="289" t="s">
        <v>263</v>
      </c>
      <c r="C266" s="296">
        <f>data!BG60</f>
        <v>0</v>
      </c>
      <c r="D266" s="296">
        <f>data!BH60</f>
        <v>0</v>
      </c>
      <c r="E266" s="296">
        <f>data!BI60</f>
        <v>5</v>
      </c>
      <c r="F266" s="296">
        <f>data!BJ60</f>
        <v>0</v>
      </c>
      <c r="G266" s="296">
        <f>data!BK60</f>
        <v>0</v>
      </c>
      <c r="H266" s="296">
        <f>data!BL60</f>
        <v>0</v>
      </c>
      <c r="I266" s="296">
        <f>data!BM60</f>
        <v>0</v>
      </c>
    </row>
    <row r="267" spans="1:9" customFormat="1" ht="20.100000000000001" customHeight="1" x14ac:dyDescent="0.2">
      <c r="A267" s="288">
        <v>6</v>
      </c>
      <c r="B267" s="289" t="s">
        <v>264</v>
      </c>
      <c r="C267" s="289">
        <f>data!BG61</f>
        <v>691075.82</v>
      </c>
      <c r="D267" s="289">
        <f>data!BH61</f>
        <v>23505447.829999998</v>
      </c>
      <c r="E267" s="289">
        <f>data!BI61</f>
        <v>8234117.3499999987</v>
      </c>
      <c r="F267" s="289">
        <f>data!BJ61</f>
        <v>3220583.29</v>
      </c>
      <c r="G267" s="289">
        <f>data!BK61</f>
        <v>7286246.7500000009</v>
      </c>
      <c r="H267" s="289">
        <f>data!BL61</f>
        <v>5578055.919999999</v>
      </c>
      <c r="I267" s="289">
        <f>data!BM61</f>
        <v>1323426.28</v>
      </c>
    </row>
    <row r="268" spans="1:9" customFormat="1" ht="20.100000000000001" customHeight="1" x14ac:dyDescent="0.2">
      <c r="A268" s="288">
        <v>7</v>
      </c>
      <c r="B268" s="289" t="s">
        <v>11</v>
      </c>
      <c r="C268" s="289">
        <f>data!BG62</f>
        <v>86558</v>
      </c>
      <c r="D268" s="289">
        <f>data!BH62</f>
        <v>3059330</v>
      </c>
      <c r="E268" s="289">
        <f>data!BI62</f>
        <v>1109568</v>
      </c>
      <c r="F268" s="289">
        <f>data!BJ62</f>
        <v>490131</v>
      </c>
      <c r="G268" s="289">
        <f>data!BK62</f>
        <v>1075354</v>
      </c>
      <c r="H268" s="289">
        <f>data!BL62</f>
        <v>765841</v>
      </c>
      <c r="I268" s="289">
        <f>data!BM62</f>
        <v>166657</v>
      </c>
    </row>
    <row r="269" spans="1:9" customFormat="1" ht="20.100000000000001" customHeight="1" x14ac:dyDescent="0.2">
      <c r="A269" s="288">
        <v>8</v>
      </c>
      <c r="B269" s="289" t="s">
        <v>265</v>
      </c>
      <c r="C269" s="289">
        <f>data!BG63</f>
        <v>0</v>
      </c>
      <c r="D269" s="289">
        <f>data!BH63</f>
        <v>219648.75</v>
      </c>
      <c r="E269" s="289">
        <f>data!BI63</f>
        <v>0</v>
      </c>
      <c r="F269" s="289">
        <f>data!BJ63</f>
        <v>187272.04</v>
      </c>
      <c r="G269" s="289">
        <f>data!BK63</f>
        <v>0</v>
      </c>
      <c r="H269" s="289">
        <f>data!BL63</f>
        <v>1000</v>
      </c>
      <c r="I269" s="289">
        <f>data!BM63</f>
        <v>0</v>
      </c>
    </row>
    <row r="270" spans="1:9" customFormat="1" ht="20.100000000000001" customHeight="1" x14ac:dyDescent="0.2">
      <c r="A270" s="288">
        <v>9</v>
      </c>
      <c r="B270" s="289" t="s">
        <v>266</v>
      </c>
      <c r="C270" s="289">
        <f>data!BG64</f>
        <v>700.42</v>
      </c>
      <c r="D270" s="289">
        <f>data!BH64</f>
        <v>117.37</v>
      </c>
      <c r="E270" s="289">
        <f>data!BI64</f>
        <v>5700.8099999999995</v>
      </c>
      <c r="F270" s="289">
        <f>data!BJ64</f>
        <v>0</v>
      </c>
      <c r="G270" s="289">
        <f>data!BK64</f>
        <v>109.84</v>
      </c>
      <c r="H270" s="289">
        <f>data!BL64</f>
        <v>500.57</v>
      </c>
      <c r="I270" s="289">
        <f>data!BM64</f>
        <v>0</v>
      </c>
    </row>
    <row r="271" spans="1:9" customFormat="1" ht="20.100000000000001" customHeight="1" x14ac:dyDescent="0.2">
      <c r="A271" s="288">
        <v>10</v>
      </c>
      <c r="B271" s="289" t="s">
        <v>525</v>
      </c>
      <c r="C271" s="289">
        <f>data!BG65</f>
        <v>-78730.960000000006</v>
      </c>
      <c r="D271" s="289">
        <f>data!BH65</f>
        <v>982587.75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0</v>
      </c>
      <c r="I271" s="289">
        <f>data!BM65</f>
        <v>0</v>
      </c>
    </row>
    <row r="272" spans="1:9" customFormat="1" ht="20.100000000000001" customHeight="1" x14ac:dyDescent="0.2">
      <c r="A272" s="288">
        <v>11</v>
      </c>
      <c r="B272" s="289" t="s">
        <v>526</v>
      </c>
      <c r="C272" s="289">
        <f>data!BG66</f>
        <v>317.52</v>
      </c>
      <c r="D272" s="289">
        <f>data!BH66</f>
        <v>1076017.48</v>
      </c>
      <c r="E272" s="289">
        <f>data!BI66</f>
        <v>8124802.0100000007</v>
      </c>
      <c r="F272" s="289">
        <f>data!BJ66</f>
        <v>442654.17999999993</v>
      </c>
      <c r="G272" s="289">
        <f>data!BK66</f>
        <v>1906926.24</v>
      </c>
      <c r="H272" s="289">
        <f>data!BL66</f>
        <v>2700</v>
      </c>
      <c r="I272" s="289">
        <f>data!BM66</f>
        <v>819695.97</v>
      </c>
    </row>
    <row r="273" spans="1:9" customFormat="1" ht="20.100000000000001" customHeight="1" x14ac:dyDescent="0.2">
      <c r="A273" s="288">
        <v>12</v>
      </c>
      <c r="B273" s="289" t="s">
        <v>16</v>
      </c>
      <c r="C273" s="289">
        <f>data!BG67</f>
        <v>0</v>
      </c>
      <c r="D273" s="289">
        <f>data!BH67</f>
        <v>5947713</v>
      </c>
      <c r="E273" s="289">
        <f>data!BI67</f>
        <v>0</v>
      </c>
      <c r="F273" s="289">
        <f>data!BJ67</f>
        <v>7354</v>
      </c>
      <c r="G273" s="289">
        <f>data!BK67</f>
        <v>91642</v>
      </c>
      <c r="H273" s="289">
        <f>data!BL67</f>
        <v>0</v>
      </c>
      <c r="I273" s="289">
        <f>data!BM67</f>
        <v>0</v>
      </c>
    </row>
    <row r="274" spans="1:9" customFormat="1" ht="20.100000000000001" customHeight="1" x14ac:dyDescent="0.2">
      <c r="A274" s="288">
        <v>13</v>
      </c>
      <c r="B274" s="289" t="s">
        <v>1009</v>
      </c>
      <c r="C274" s="289">
        <f>data!BG68</f>
        <v>0</v>
      </c>
      <c r="D274" s="289">
        <f>data!BH68</f>
        <v>10836.26</v>
      </c>
      <c r="E274" s="289">
        <f>data!BI68</f>
        <v>0</v>
      </c>
      <c r="F274" s="289">
        <f>data!BJ68</f>
        <v>1397.63</v>
      </c>
      <c r="G274" s="289">
        <f>data!BK68</f>
        <v>17416.669999999998</v>
      </c>
      <c r="H274" s="289">
        <f>data!BL68</f>
        <v>0</v>
      </c>
      <c r="I274" s="289">
        <f>data!BM68</f>
        <v>0</v>
      </c>
    </row>
    <row r="275" spans="1:9" customFormat="1" ht="20.100000000000001" customHeight="1" x14ac:dyDescent="0.2">
      <c r="A275" s="288">
        <v>14</v>
      </c>
      <c r="B275" s="289" t="s">
        <v>1010</v>
      </c>
      <c r="C275" s="289">
        <f>data!BG69</f>
        <v>1407.8200000000002</v>
      </c>
      <c r="D275" s="289">
        <f>data!BH69</f>
        <v>17653132.549999997</v>
      </c>
      <c r="E275" s="289">
        <f>data!BI69</f>
        <v>6798157.8400000008</v>
      </c>
      <c r="F275" s="289">
        <f>data!BJ69</f>
        <v>951083.25</v>
      </c>
      <c r="G275" s="289">
        <f>data!BK69</f>
        <v>398288.32999999996</v>
      </c>
      <c r="H275" s="289">
        <f>data!BL69</f>
        <v>264212.09999999998</v>
      </c>
      <c r="I275" s="289">
        <f>data!BM69</f>
        <v>28317.979999999996</v>
      </c>
    </row>
    <row r="276" spans="1:9" customFormat="1" ht="20.100000000000001" customHeight="1" x14ac:dyDescent="0.2">
      <c r="A276" s="288">
        <v>15</v>
      </c>
      <c r="B276" s="289" t="s">
        <v>285</v>
      </c>
      <c r="C276" s="289">
        <f>-data!BG84</f>
        <v>-68943.72</v>
      </c>
      <c r="D276" s="289">
        <f>-data!BH84</f>
        <v>-61941.42</v>
      </c>
      <c r="E276" s="289">
        <f>-data!BI84</f>
        <v>-42600</v>
      </c>
      <c r="F276" s="289">
        <f>-data!BJ84</f>
        <v>0</v>
      </c>
      <c r="G276" s="289">
        <f>-data!BK84</f>
        <v>-210</v>
      </c>
      <c r="H276" s="289">
        <f>-data!BL84</f>
        <v>-8960</v>
      </c>
      <c r="I276" s="289">
        <f>-data!BM84</f>
        <v>0</v>
      </c>
    </row>
    <row r="277" spans="1:9" customFormat="1" ht="20.100000000000001" customHeight="1" x14ac:dyDescent="0.2">
      <c r="A277" s="288">
        <v>16</v>
      </c>
      <c r="B277" s="297" t="s">
        <v>1011</v>
      </c>
      <c r="C277" s="289">
        <f>data!BG85</f>
        <v>632384.9</v>
      </c>
      <c r="D277" s="289">
        <f>data!BH85</f>
        <v>52392889.569999993</v>
      </c>
      <c r="E277" s="289">
        <f>data!BI85</f>
        <v>24229746.009999998</v>
      </c>
      <c r="F277" s="289">
        <f>data!BJ85</f>
        <v>5300475.3899999997</v>
      </c>
      <c r="G277" s="289">
        <f>data!BK85</f>
        <v>10775773.83</v>
      </c>
      <c r="H277" s="289">
        <f>data!BL85</f>
        <v>6603349.5899999989</v>
      </c>
      <c r="I277" s="289">
        <f>data!BM85</f>
        <v>2338097.23</v>
      </c>
    </row>
    <row r="278" spans="1:9" customFormat="1" ht="20.100000000000001" customHeight="1" x14ac:dyDescent="0.2">
      <c r="A278" s="288">
        <v>17</v>
      </c>
      <c r="B278" s="289" t="s">
        <v>287</v>
      </c>
      <c r="C278" s="299"/>
      <c r="D278" s="299"/>
      <c r="E278" s="299"/>
      <c r="F278" s="299"/>
      <c r="G278" s="299"/>
      <c r="H278" s="299"/>
      <c r="I278" s="299"/>
    </row>
    <row r="279" spans="1:9" customFormat="1" ht="20.100000000000001" customHeight="1" x14ac:dyDescent="0.2">
      <c r="A279" s="288">
        <v>18</v>
      </c>
      <c r="B279" s="289" t="s">
        <v>1012</v>
      </c>
      <c r="C279" s="289"/>
      <c r="D279" s="289"/>
      <c r="E279" s="289"/>
      <c r="F279" s="289"/>
      <c r="G279" s="289"/>
      <c r="H279" s="289"/>
      <c r="I279" s="289"/>
    </row>
    <row r="280" spans="1:9" customFormat="1" ht="20.100000000000001" customHeight="1" x14ac:dyDescent="0.2">
      <c r="A280" s="288">
        <v>19</v>
      </c>
      <c r="B280" s="297" t="s">
        <v>1013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00000000000001" customHeight="1" x14ac:dyDescent="0.2">
      <c r="A281" s="288">
        <v>20</v>
      </c>
      <c r="B281" s="297" t="s">
        <v>1014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00000000000001" customHeight="1" x14ac:dyDescent="0.2">
      <c r="A282" s="288">
        <v>21</v>
      </c>
      <c r="B282" s="297" t="s">
        <v>1015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00000000000001" customHeight="1" x14ac:dyDescent="0.2">
      <c r="A283" s="288" t="s">
        <v>1016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00000000000001" customHeight="1" x14ac:dyDescent="0.2">
      <c r="A284" s="288">
        <v>22</v>
      </c>
      <c r="B284" s="289" t="s">
        <v>1017</v>
      </c>
      <c r="C284" s="305">
        <f>data!BG90</f>
        <v>3832.6699999999992</v>
      </c>
      <c r="D284" s="305">
        <f>data!BH90</f>
        <v>14881.579999999998</v>
      </c>
      <c r="E284" s="305">
        <f>data!BI90</f>
        <v>19340.18</v>
      </c>
      <c r="F284" s="305">
        <f>data!BJ90</f>
        <v>2832.5649999999996</v>
      </c>
      <c r="G284" s="305">
        <f>data!BK90</f>
        <v>5072.08</v>
      </c>
      <c r="H284" s="305">
        <f>data!BL90</f>
        <v>3943.1499999999996</v>
      </c>
      <c r="I284" s="305">
        <f>data!BM90</f>
        <v>417.94500000000005</v>
      </c>
    </row>
    <row r="285" spans="1:9" customFormat="1" ht="20.100000000000001" customHeight="1" x14ac:dyDescent="0.2">
      <c r="A285" s="288">
        <v>23</v>
      </c>
      <c r="B285" s="289" t="s">
        <v>1018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00000000000001" customHeight="1" x14ac:dyDescent="0.2">
      <c r="A286" s="288">
        <v>24</v>
      </c>
      <c r="B286" s="289" t="s">
        <v>1019</v>
      </c>
      <c r="C286" s="304" t="str">
        <f>IF(data!BG92&gt;0,data!BG92,"")</f>
        <v>x</v>
      </c>
      <c r="D286" s="305">
        <f>data!BH92</f>
        <v>650</v>
      </c>
      <c r="E286" s="305">
        <f>data!BI92</f>
        <v>0</v>
      </c>
      <c r="F286" s="304" t="str">
        <f>IF(data!BJ92&gt;0,data!BJ92,"")</f>
        <v>x</v>
      </c>
      <c r="G286" s="305">
        <f>data!BK92</f>
        <v>0</v>
      </c>
      <c r="H286" s="305">
        <f>data!BL92</f>
        <v>183</v>
      </c>
      <c r="I286" s="305">
        <f>data!BM92</f>
        <v>0</v>
      </c>
    </row>
    <row r="287" spans="1:9" customFormat="1" ht="20.100000000000001" customHeight="1" x14ac:dyDescent="0.2">
      <c r="A287" s="288">
        <v>25</v>
      </c>
      <c r="B287" s="289" t="s">
        <v>1020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00000000000001" customHeight="1" x14ac:dyDescent="0.2">
      <c r="A288" s="288">
        <v>26</v>
      </c>
      <c r="B288" s="289" t="s">
        <v>295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00000000000001" customHeight="1" x14ac:dyDescent="0.2">
      <c r="A289" s="282" t="s">
        <v>1002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00000000000001" customHeight="1" x14ac:dyDescent="0.2">
      <c r="D290" s="284"/>
      <c r="I290" s="285" t="s">
        <v>1052</v>
      </c>
    </row>
    <row r="291" spans="1:9" customFormat="1" ht="20.100000000000001" customHeight="1" x14ac:dyDescent="0.2">
      <c r="A291" s="284"/>
    </row>
    <row r="292" spans="1:9" customFormat="1" ht="20.100000000000001" customHeight="1" x14ac:dyDescent="0.2">
      <c r="A292" s="286" t="str">
        <f>"Hospital: "&amp;data!C98</f>
        <v>Hospital: Valley Medical Center</v>
      </c>
      <c r="G292" s="287"/>
      <c r="H292" s="286" t="str">
        <f>"FYE: "&amp;data!C96</f>
        <v>FYE: 06/30/2024</v>
      </c>
    </row>
    <row r="293" spans="1:9" customFormat="1" ht="20.100000000000001" customHeight="1" x14ac:dyDescent="0.2">
      <c r="A293" s="288">
        <v>1</v>
      </c>
      <c r="B293" s="289" t="s">
        <v>237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00000000000001" customHeight="1" x14ac:dyDescent="0.2">
      <c r="A294" s="292">
        <v>2</v>
      </c>
      <c r="B294" s="293" t="s">
        <v>1004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00000000000001" customHeight="1" x14ac:dyDescent="0.2">
      <c r="A295" s="292"/>
      <c r="B295" s="293"/>
      <c r="C295" s="295" t="s">
        <v>1053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00000000000001" customHeight="1" x14ac:dyDescent="0.2">
      <c r="A296" s="288">
        <v>3</v>
      </c>
      <c r="B296" s="289" t="s">
        <v>1008</v>
      </c>
      <c r="C296" s="301"/>
      <c r="D296" s="301"/>
      <c r="E296" s="301"/>
      <c r="F296" s="301"/>
      <c r="G296" s="301"/>
      <c r="H296" s="301"/>
      <c r="I296" s="301"/>
    </row>
    <row r="297" spans="1:9" customFormat="1" ht="20.100000000000001" customHeight="1" x14ac:dyDescent="0.2">
      <c r="A297" s="288">
        <v>4</v>
      </c>
      <c r="B297" s="289" t="s">
        <v>262</v>
      </c>
      <c r="C297" s="301"/>
      <c r="D297" s="301"/>
      <c r="E297" s="301"/>
      <c r="F297" s="301"/>
      <c r="G297" s="301"/>
      <c r="H297" s="301"/>
      <c r="I297" s="301"/>
    </row>
    <row r="298" spans="1:9" customFormat="1" ht="20.100000000000001" customHeight="1" x14ac:dyDescent="0.2">
      <c r="A298" s="288">
        <v>5</v>
      </c>
      <c r="B298" s="289" t="s">
        <v>263</v>
      </c>
      <c r="C298" s="296">
        <f>data!BN60</f>
        <v>0.6</v>
      </c>
      <c r="D298" s="296">
        <f>data!BO60</f>
        <v>1.7999999999999998</v>
      </c>
      <c r="E298" s="296">
        <f>data!BP60</f>
        <v>0</v>
      </c>
      <c r="F298" s="296">
        <f>data!BQ60</f>
        <v>0</v>
      </c>
      <c r="G298" s="296">
        <f>data!BR60</f>
        <v>0</v>
      </c>
      <c r="H298" s="296">
        <f>data!BS60</f>
        <v>0</v>
      </c>
      <c r="I298" s="296">
        <f>data!BT60</f>
        <v>0</v>
      </c>
    </row>
    <row r="299" spans="1:9" customFormat="1" ht="20.100000000000001" customHeight="1" x14ac:dyDescent="0.2">
      <c r="A299" s="288">
        <v>6</v>
      </c>
      <c r="B299" s="289" t="s">
        <v>264</v>
      </c>
      <c r="C299" s="289">
        <f>data!BN61</f>
        <v>11295763.090000002</v>
      </c>
      <c r="D299" s="289">
        <f>data!BO61</f>
        <v>610962.14999999979</v>
      </c>
      <c r="E299" s="289">
        <f>data!BP61</f>
        <v>1417749.3</v>
      </c>
      <c r="F299" s="289">
        <f>data!BQ61</f>
        <v>0</v>
      </c>
      <c r="G299" s="289">
        <f>data!BR61</f>
        <v>4241510.0699999984</v>
      </c>
      <c r="H299" s="289">
        <f>data!BS61</f>
        <v>182.59</v>
      </c>
      <c r="I299" s="289">
        <f>data!BT61</f>
        <v>0</v>
      </c>
    </row>
    <row r="300" spans="1:9" customFormat="1" ht="20.100000000000001" customHeight="1" x14ac:dyDescent="0.2">
      <c r="A300" s="288">
        <v>7</v>
      </c>
      <c r="B300" s="289" t="s">
        <v>11</v>
      </c>
      <c r="C300" s="289">
        <f>data!BN62</f>
        <v>1131834</v>
      </c>
      <c r="D300" s="289">
        <f>data!BO62</f>
        <v>94080</v>
      </c>
      <c r="E300" s="289">
        <f>data!BP62</f>
        <v>181381</v>
      </c>
      <c r="F300" s="289">
        <f>data!BQ62</f>
        <v>0</v>
      </c>
      <c r="G300" s="289">
        <f>data!BR62</f>
        <v>68164088</v>
      </c>
      <c r="H300" s="289">
        <f>data!BS62</f>
        <v>-37</v>
      </c>
      <c r="I300" s="289">
        <f>data!BT62</f>
        <v>0</v>
      </c>
    </row>
    <row r="301" spans="1:9" customFormat="1" ht="20.100000000000001" customHeight="1" x14ac:dyDescent="0.2">
      <c r="A301" s="288">
        <v>8</v>
      </c>
      <c r="B301" s="289" t="s">
        <v>265</v>
      </c>
      <c r="C301" s="289">
        <f>data!BN63</f>
        <v>6885921.9800000004</v>
      </c>
      <c r="D301" s="289">
        <f>data!BO63</f>
        <v>0</v>
      </c>
      <c r="E301" s="289">
        <f>data!BP63</f>
        <v>211848.65</v>
      </c>
      <c r="F301" s="289">
        <f>data!BQ63</f>
        <v>0</v>
      </c>
      <c r="G301" s="289">
        <f>data!BR63</f>
        <v>581228.66</v>
      </c>
      <c r="H301" s="289">
        <f>data!BS63</f>
        <v>0</v>
      </c>
      <c r="I301" s="289">
        <f>data!BT63</f>
        <v>0</v>
      </c>
    </row>
    <row r="302" spans="1:9" customFormat="1" ht="20.100000000000001" customHeight="1" x14ac:dyDescent="0.2">
      <c r="A302" s="288">
        <v>9</v>
      </c>
      <c r="B302" s="289" t="s">
        <v>266</v>
      </c>
      <c r="C302" s="289">
        <f>data!BN64</f>
        <v>70.48</v>
      </c>
      <c r="D302" s="289">
        <f>data!BO64</f>
        <v>82813.53</v>
      </c>
      <c r="E302" s="289">
        <f>data!BP64</f>
        <v>0</v>
      </c>
      <c r="F302" s="289">
        <f>data!BQ64</f>
        <v>0</v>
      </c>
      <c r="G302" s="289">
        <f>data!BR64</f>
        <v>0</v>
      </c>
      <c r="H302" s="289">
        <f>data!BS64</f>
        <v>158.38</v>
      </c>
      <c r="I302" s="289">
        <f>data!BT64</f>
        <v>0</v>
      </c>
    </row>
    <row r="303" spans="1:9" customFormat="1" ht="20.100000000000001" customHeight="1" x14ac:dyDescent="0.2">
      <c r="A303" s="288">
        <v>10</v>
      </c>
      <c r="B303" s="289" t="s">
        <v>525</v>
      </c>
      <c r="C303" s="289">
        <f>data!BN65</f>
        <v>0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00000000000001" customHeight="1" x14ac:dyDescent="0.2">
      <c r="A304" s="288">
        <v>11</v>
      </c>
      <c r="B304" s="289" t="s">
        <v>526</v>
      </c>
      <c r="C304" s="289">
        <f>data!BN66</f>
        <v>3789031.97</v>
      </c>
      <c r="D304" s="289">
        <f>data!BO66</f>
        <v>13450.24</v>
      </c>
      <c r="E304" s="289">
        <f>data!BP66</f>
        <v>208957.06</v>
      </c>
      <c r="F304" s="289">
        <f>data!BQ66</f>
        <v>0</v>
      </c>
      <c r="G304" s="289">
        <f>data!BR66</f>
        <v>646145.55000000005</v>
      </c>
      <c r="H304" s="289">
        <f>data!BS66</f>
        <v>460.76</v>
      </c>
      <c r="I304" s="289">
        <f>data!BT66</f>
        <v>0</v>
      </c>
    </row>
    <row r="305" spans="1:9" customFormat="1" ht="20.100000000000001" customHeight="1" x14ac:dyDescent="0.2">
      <c r="A305" s="288">
        <v>12</v>
      </c>
      <c r="B305" s="289" t="s">
        <v>16</v>
      </c>
      <c r="C305" s="289">
        <f>data!BN67</f>
        <v>0</v>
      </c>
      <c r="D305" s="289">
        <f>data!BO67</f>
        <v>15716</v>
      </c>
      <c r="E305" s="289">
        <f>data!BP67</f>
        <v>0</v>
      </c>
      <c r="F305" s="289">
        <f>data!BQ67</f>
        <v>0</v>
      </c>
      <c r="G305" s="289">
        <f>data!BR67</f>
        <v>77552</v>
      </c>
      <c r="H305" s="289">
        <f>data!BS67</f>
        <v>0</v>
      </c>
      <c r="I305" s="289">
        <f>data!BT67</f>
        <v>0</v>
      </c>
    </row>
    <row r="306" spans="1:9" customFormat="1" ht="20.100000000000001" customHeight="1" x14ac:dyDescent="0.2">
      <c r="A306" s="288">
        <v>13</v>
      </c>
      <c r="B306" s="289" t="s">
        <v>1009</v>
      </c>
      <c r="C306" s="289">
        <f>data!BN68</f>
        <v>0</v>
      </c>
      <c r="D306" s="289">
        <f>data!BO68</f>
        <v>10610.89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00000000000001" customHeight="1" x14ac:dyDescent="0.2">
      <c r="A307" s="288">
        <v>14</v>
      </c>
      <c r="B307" s="289" t="s">
        <v>1010</v>
      </c>
      <c r="C307" s="289">
        <f>data!BN69</f>
        <v>1525234.6699999997</v>
      </c>
      <c r="D307" s="289">
        <f>data!BO69</f>
        <v>36432.129999999997</v>
      </c>
      <c r="E307" s="289">
        <f>data!BP69</f>
        <v>416708.15</v>
      </c>
      <c r="F307" s="289">
        <f>data!BQ69</f>
        <v>0</v>
      </c>
      <c r="G307" s="289">
        <f>data!BR69</f>
        <v>1139444.1499999999</v>
      </c>
      <c r="H307" s="289">
        <f>data!BS69</f>
        <v>18663.5</v>
      </c>
      <c r="I307" s="289">
        <f>data!BT69</f>
        <v>0</v>
      </c>
    </row>
    <row r="308" spans="1:9" customFormat="1" ht="20.100000000000001" customHeight="1" x14ac:dyDescent="0.2">
      <c r="A308" s="288">
        <v>15</v>
      </c>
      <c r="B308" s="289" t="s">
        <v>285</v>
      </c>
      <c r="C308" s="289">
        <f>-data!BN84</f>
        <v>-209397.39</v>
      </c>
      <c r="D308" s="289">
        <f>-data!BO84</f>
        <v>-6254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00000000000001" customHeight="1" x14ac:dyDescent="0.2">
      <c r="A309" s="288">
        <v>16</v>
      </c>
      <c r="B309" s="297" t="s">
        <v>1011</v>
      </c>
      <c r="C309" s="289">
        <f>data!BN85</f>
        <v>24418458.799999997</v>
      </c>
      <c r="D309" s="289">
        <f>data!BO85</f>
        <v>857810.93999999983</v>
      </c>
      <c r="E309" s="289">
        <f>data!BP85</f>
        <v>2436644.16</v>
      </c>
      <c r="F309" s="289">
        <f>data!BQ85</f>
        <v>0</v>
      </c>
      <c r="G309" s="289">
        <f>data!BR85</f>
        <v>74849968.429999992</v>
      </c>
      <c r="H309" s="289">
        <f>data!BS85</f>
        <v>19428.23</v>
      </c>
      <c r="I309" s="289">
        <f>data!BT85</f>
        <v>0</v>
      </c>
    </row>
    <row r="310" spans="1:9" customFormat="1" ht="20.100000000000001" customHeight="1" x14ac:dyDescent="0.2">
      <c r="A310" s="288">
        <v>17</v>
      </c>
      <c r="B310" s="289" t="s">
        <v>287</v>
      </c>
      <c r="C310" s="299"/>
      <c r="D310" s="299"/>
      <c r="E310" s="299"/>
      <c r="F310" s="299"/>
      <c r="G310" s="299"/>
      <c r="H310" s="299"/>
      <c r="I310" s="299"/>
    </row>
    <row r="311" spans="1:9" customFormat="1" ht="20.100000000000001" customHeight="1" x14ac:dyDescent="0.2">
      <c r="A311" s="288">
        <v>18</v>
      </c>
      <c r="B311" s="289" t="s">
        <v>1012</v>
      </c>
      <c r="C311" s="289"/>
      <c r="D311" s="289"/>
      <c r="E311" s="289"/>
      <c r="F311" s="289"/>
      <c r="G311" s="289"/>
      <c r="H311" s="289"/>
      <c r="I311" s="289"/>
    </row>
    <row r="312" spans="1:9" customFormat="1" ht="20.100000000000001" customHeight="1" x14ac:dyDescent="0.2">
      <c r="A312" s="288">
        <v>19</v>
      </c>
      <c r="B312" s="297" t="s">
        <v>1013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00000000000001" customHeight="1" x14ac:dyDescent="0.2">
      <c r="A313" s="288">
        <v>20</v>
      </c>
      <c r="B313" s="297" t="s">
        <v>1014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00000000000001" customHeight="1" x14ac:dyDescent="0.2">
      <c r="A314" s="288">
        <v>21</v>
      </c>
      <c r="B314" s="297" t="s">
        <v>1015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00000000000001" customHeight="1" x14ac:dyDescent="0.2">
      <c r="A315" s="288" t="s">
        <v>1016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00000000000001" customHeight="1" x14ac:dyDescent="0.2">
      <c r="A316" s="288">
        <v>22</v>
      </c>
      <c r="B316" s="289" t="s">
        <v>1017</v>
      </c>
      <c r="C316" s="305">
        <f>data!BN90</f>
        <v>10470.75</v>
      </c>
      <c r="D316" s="305">
        <f>data!BO90</f>
        <v>1583.94</v>
      </c>
      <c r="E316" s="305">
        <f>data!BP90</f>
        <v>2526.84</v>
      </c>
      <c r="F316" s="305">
        <f>data!BQ90</f>
        <v>0</v>
      </c>
      <c r="G316" s="305">
        <f>data!BR90</f>
        <v>4619.8999999999996</v>
      </c>
      <c r="H316" s="305">
        <f>data!BS90</f>
        <v>0</v>
      </c>
      <c r="I316" s="305">
        <f>data!BT90</f>
        <v>0</v>
      </c>
    </row>
    <row r="317" spans="1:9" customFormat="1" ht="20.100000000000001" customHeight="1" x14ac:dyDescent="0.2">
      <c r="A317" s="288">
        <v>23</v>
      </c>
      <c r="B317" s="289" t="s">
        <v>1018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00000000000001" customHeight="1" x14ac:dyDescent="0.2">
      <c r="A318" s="288">
        <v>24</v>
      </c>
      <c r="B318" s="289" t="s">
        <v>1019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183</v>
      </c>
      <c r="I318" s="305">
        <f>data!BT92</f>
        <v>0</v>
      </c>
    </row>
    <row r="319" spans="1:9" customFormat="1" ht="20.100000000000001" customHeight="1" x14ac:dyDescent="0.2">
      <c r="A319" s="288">
        <v>25</v>
      </c>
      <c r="B319" s="289" t="s">
        <v>1020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00000000000001" customHeight="1" x14ac:dyDescent="0.2">
      <c r="A320" s="288">
        <v>26</v>
      </c>
      <c r="B320" s="289" t="s">
        <v>295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00000000000001" customHeight="1" x14ac:dyDescent="0.2">
      <c r="A321" s="282" t="s">
        <v>1002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00000000000001" customHeight="1" x14ac:dyDescent="0.2">
      <c r="D322" s="284"/>
      <c r="I322" s="285" t="s">
        <v>1054</v>
      </c>
    </row>
    <row r="323" spans="1:9" customFormat="1" ht="20.100000000000001" customHeight="1" x14ac:dyDescent="0.2">
      <c r="A323" s="284"/>
    </row>
    <row r="324" spans="1:9" customFormat="1" ht="20.100000000000001" customHeight="1" x14ac:dyDescent="0.2">
      <c r="A324" s="286" t="str">
        <f>"Hospital: "&amp;data!C98</f>
        <v>Hospital: Valley Medical Center</v>
      </c>
      <c r="G324" s="287"/>
      <c r="H324" s="286" t="str">
        <f>"FYE: "&amp;data!C96</f>
        <v>FYE: 06/30/2024</v>
      </c>
    </row>
    <row r="325" spans="1:9" customFormat="1" ht="20.100000000000001" customHeight="1" x14ac:dyDescent="0.2">
      <c r="A325" s="288">
        <v>1</v>
      </c>
      <c r="B325" s="289" t="s">
        <v>237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00000000000001" customHeight="1" x14ac:dyDescent="0.2">
      <c r="A326" s="292">
        <v>2</v>
      </c>
      <c r="B326" s="293" t="s">
        <v>1004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00000000000001" customHeight="1" x14ac:dyDescent="0.2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1053</v>
      </c>
      <c r="H327" s="295" t="s">
        <v>179</v>
      </c>
      <c r="I327" s="295" t="s">
        <v>228</v>
      </c>
    </row>
    <row r="328" spans="1:9" customFormat="1" ht="20.100000000000001" customHeight="1" x14ac:dyDescent="0.2">
      <c r="A328" s="288">
        <v>3</v>
      </c>
      <c r="B328" s="289" t="s">
        <v>1008</v>
      </c>
      <c r="C328" s="301"/>
      <c r="D328" s="301"/>
      <c r="E328" s="301"/>
      <c r="F328" s="301"/>
      <c r="G328" s="301"/>
      <c r="H328" s="301"/>
      <c r="I328" s="301"/>
    </row>
    <row r="329" spans="1:9" customFormat="1" ht="20.100000000000001" customHeight="1" x14ac:dyDescent="0.2">
      <c r="A329" s="288">
        <v>4</v>
      </c>
      <c r="B329" s="289" t="s">
        <v>262</v>
      </c>
      <c r="C329" s="301"/>
      <c r="D329" s="301"/>
      <c r="E329" s="301"/>
      <c r="F329" s="301"/>
      <c r="G329" s="301"/>
      <c r="H329" s="301"/>
      <c r="I329" s="301"/>
    </row>
    <row r="330" spans="1:9" customFormat="1" ht="20.100000000000001" customHeight="1" x14ac:dyDescent="0.2">
      <c r="A330" s="288">
        <v>5</v>
      </c>
      <c r="B330" s="289" t="s">
        <v>263</v>
      </c>
      <c r="C330" s="296">
        <f>data!BU60</f>
        <v>0</v>
      </c>
      <c r="D330" s="296">
        <f>data!BV60</f>
        <v>4</v>
      </c>
      <c r="E330" s="296">
        <f>data!BW60</f>
        <v>0</v>
      </c>
      <c r="F330" s="296">
        <f>data!BX60</f>
        <v>0</v>
      </c>
      <c r="G330" s="296">
        <f>data!BY60</f>
        <v>5.2</v>
      </c>
      <c r="H330" s="296">
        <f>data!BZ60</f>
        <v>52.600000000000009</v>
      </c>
      <c r="I330" s="296">
        <f>data!CA60</f>
        <v>0</v>
      </c>
    </row>
    <row r="331" spans="1:9" customFormat="1" ht="20.100000000000001" customHeight="1" x14ac:dyDescent="0.2">
      <c r="A331" s="288">
        <v>6</v>
      </c>
      <c r="B331" s="289" t="s">
        <v>264</v>
      </c>
      <c r="C331" s="308">
        <f>data!BU61</f>
        <v>0</v>
      </c>
      <c r="D331" s="308">
        <f>data!BV61</f>
        <v>3461568.6799999992</v>
      </c>
      <c r="E331" s="308">
        <f>data!BW61</f>
        <v>2429057.7800000003</v>
      </c>
      <c r="F331" s="308">
        <f>data!BX61</f>
        <v>0</v>
      </c>
      <c r="G331" s="308">
        <f>data!BY61</f>
        <v>8975186.1500000004</v>
      </c>
      <c r="H331" s="308">
        <f>data!BZ61</f>
        <v>3981976.9800000004</v>
      </c>
      <c r="I331" s="308">
        <f>data!CA61</f>
        <v>1224997.22</v>
      </c>
    </row>
    <row r="332" spans="1:9" customFormat="1" ht="20.100000000000001" customHeight="1" x14ac:dyDescent="0.2">
      <c r="A332" s="288">
        <v>7</v>
      </c>
      <c r="B332" s="289" t="s">
        <v>11</v>
      </c>
      <c r="C332" s="308">
        <f>data!BU62</f>
        <v>0</v>
      </c>
      <c r="D332" s="308">
        <f>data!BV62</f>
        <v>507626</v>
      </c>
      <c r="E332" s="308">
        <f>data!BW62</f>
        <v>227629</v>
      </c>
      <c r="F332" s="308">
        <f>data!BX62</f>
        <v>0</v>
      </c>
      <c r="G332" s="308">
        <f>data!BY62</f>
        <v>1051955</v>
      </c>
      <c r="H332" s="308">
        <f>data!BZ62</f>
        <v>1303107</v>
      </c>
      <c r="I332" s="308">
        <f>data!CA62</f>
        <v>162373</v>
      </c>
    </row>
    <row r="333" spans="1:9" customFormat="1" ht="20.100000000000001" customHeight="1" x14ac:dyDescent="0.2">
      <c r="A333" s="288">
        <v>8</v>
      </c>
      <c r="B333" s="289" t="s">
        <v>265</v>
      </c>
      <c r="C333" s="308">
        <f>data!BU63</f>
        <v>0</v>
      </c>
      <c r="D333" s="308">
        <f>data!BV63</f>
        <v>0</v>
      </c>
      <c r="E333" s="308">
        <f>data!BW63</f>
        <v>9000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00000000000001" customHeight="1" x14ac:dyDescent="0.2">
      <c r="A334" s="288">
        <v>9</v>
      </c>
      <c r="B334" s="289" t="s">
        <v>266</v>
      </c>
      <c r="C334" s="308">
        <f>data!BU64</f>
        <v>0</v>
      </c>
      <c r="D334" s="308">
        <f>data!BV64</f>
        <v>623.08000000000004</v>
      </c>
      <c r="E334" s="308">
        <f>data!BW64</f>
        <v>0</v>
      </c>
      <c r="F334" s="308">
        <f>data!BX64</f>
        <v>0</v>
      </c>
      <c r="G334" s="308">
        <f>data!BY64</f>
        <v>8986.31</v>
      </c>
      <c r="H334" s="308">
        <f>data!BZ64</f>
        <v>405.57</v>
      </c>
      <c r="I334" s="308">
        <f>data!CA64</f>
        <v>301.27999999999997</v>
      </c>
    </row>
    <row r="335" spans="1:9" customFormat="1" ht="20.100000000000001" customHeight="1" x14ac:dyDescent="0.2">
      <c r="A335" s="288">
        <v>10</v>
      </c>
      <c r="B335" s="289" t="s">
        <v>525</v>
      </c>
      <c r="C335" s="308">
        <f>data!BU65</f>
        <v>0</v>
      </c>
      <c r="D335" s="308">
        <f>data!BV65</f>
        <v>0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00000000000001" customHeight="1" x14ac:dyDescent="0.2">
      <c r="A336" s="288">
        <v>11</v>
      </c>
      <c r="B336" s="289" t="s">
        <v>526</v>
      </c>
      <c r="C336" s="308">
        <f>data!BU66</f>
        <v>0</v>
      </c>
      <c r="D336" s="308">
        <f>data!BV66</f>
        <v>327155.62</v>
      </c>
      <c r="E336" s="308">
        <f>data!BW66</f>
        <v>74945.81</v>
      </c>
      <c r="F336" s="308">
        <f>data!BX66</f>
        <v>0</v>
      </c>
      <c r="G336" s="308">
        <f>data!BY66</f>
        <v>0</v>
      </c>
      <c r="H336" s="308">
        <f>data!BZ66</f>
        <v>0</v>
      </c>
      <c r="I336" s="308">
        <f>data!CA66</f>
        <v>0</v>
      </c>
    </row>
    <row r="337" spans="1:9" customFormat="1" ht="20.100000000000001" customHeight="1" x14ac:dyDescent="0.2">
      <c r="A337" s="288">
        <v>12</v>
      </c>
      <c r="B337" s="289" t="s">
        <v>16</v>
      </c>
      <c r="C337" s="308">
        <f>data!BU67</f>
        <v>0</v>
      </c>
      <c r="D337" s="308">
        <f>data!BV67</f>
        <v>0</v>
      </c>
      <c r="E337" s="308">
        <f>data!BW67</f>
        <v>4650</v>
      </c>
      <c r="F337" s="308">
        <f>data!BX67</f>
        <v>0</v>
      </c>
      <c r="G337" s="308">
        <f>data!BY67</f>
        <v>28243</v>
      </c>
      <c r="H337" s="308">
        <f>data!BZ67</f>
        <v>0</v>
      </c>
      <c r="I337" s="308">
        <f>data!CA67</f>
        <v>0</v>
      </c>
    </row>
    <row r="338" spans="1:9" customFormat="1" ht="20.100000000000001" customHeight="1" x14ac:dyDescent="0.2">
      <c r="A338" s="288">
        <v>13</v>
      </c>
      <c r="B338" s="289" t="s">
        <v>1009</v>
      </c>
      <c r="C338" s="308">
        <f>data!BU68</f>
        <v>0</v>
      </c>
      <c r="D338" s="308">
        <f>data!BV68</f>
        <v>0</v>
      </c>
      <c r="E338" s="308">
        <f>data!BW68</f>
        <v>3201.04</v>
      </c>
      <c r="F338" s="308">
        <f>data!BX68</f>
        <v>0</v>
      </c>
      <c r="G338" s="308">
        <f>data!BY68</f>
        <v>231.90999999999985</v>
      </c>
      <c r="H338" s="308">
        <f>data!BZ68</f>
        <v>0</v>
      </c>
      <c r="I338" s="308">
        <f>data!CA68</f>
        <v>0</v>
      </c>
    </row>
    <row r="339" spans="1:9" customFormat="1" ht="20.100000000000001" customHeight="1" x14ac:dyDescent="0.2">
      <c r="A339" s="288">
        <v>14</v>
      </c>
      <c r="B339" s="289" t="s">
        <v>1010</v>
      </c>
      <c r="C339" s="308">
        <f>data!BU69</f>
        <v>0</v>
      </c>
      <c r="D339" s="308">
        <f>data!BV69</f>
        <v>23989.09</v>
      </c>
      <c r="E339" s="308">
        <f>data!BW69</f>
        <v>648777.59000000008</v>
      </c>
      <c r="F339" s="308">
        <f>data!BX69</f>
        <v>0</v>
      </c>
      <c r="G339" s="308">
        <f>data!BY69</f>
        <v>140714.31999999998</v>
      </c>
      <c r="H339" s="308">
        <f>data!BZ69</f>
        <v>148737.15000000002</v>
      </c>
      <c r="I339" s="308">
        <f>data!CA69</f>
        <v>38930.54</v>
      </c>
    </row>
    <row r="340" spans="1:9" customFormat="1" ht="20.100000000000001" customHeight="1" x14ac:dyDescent="0.2">
      <c r="A340" s="288">
        <v>15</v>
      </c>
      <c r="B340" s="289" t="s">
        <v>285</v>
      </c>
      <c r="C340" s="289">
        <f>-data!BU84</f>
        <v>0</v>
      </c>
      <c r="D340" s="289">
        <f>-data!BV84</f>
        <v>-44711.76</v>
      </c>
      <c r="E340" s="289">
        <f>-data!BW84</f>
        <v>-33550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00000000000001" customHeight="1" x14ac:dyDescent="0.2">
      <c r="A341" s="288">
        <v>16</v>
      </c>
      <c r="B341" s="297" t="s">
        <v>1011</v>
      </c>
      <c r="C341" s="289">
        <f>data!BU85</f>
        <v>0</v>
      </c>
      <c r="D341" s="289">
        <f>data!BV85</f>
        <v>4276250.709999999</v>
      </c>
      <c r="E341" s="289">
        <f>data!BW85</f>
        <v>3363711.2200000007</v>
      </c>
      <c r="F341" s="289">
        <f>data!BX85</f>
        <v>0</v>
      </c>
      <c r="G341" s="289">
        <f>data!BY85</f>
        <v>10205316.690000001</v>
      </c>
      <c r="H341" s="289">
        <f>data!BZ85</f>
        <v>5434226.7000000011</v>
      </c>
      <c r="I341" s="289">
        <f>data!CA85</f>
        <v>1426602.04</v>
      </c>
    </row>
    <row r="342" spans="1:9" customFormat="1" ht="20.100000000000001" customHeight="1" x14ac:dyDescent="0.2">
      <c r="A342" s="288">
        <v>17</v>
      </c>
      <c r="B342" s="289" t="s">
        <v>287</v>
      </c>
      <c r="C342" s="299"/>
      <c r="D342" s="299"/>
      <c r="E342" s="299"/>
      <c r="F342" s="299"/>
      <c r="G342" s="299"/>
      <c r="H342" s="299"/>
      <c r="I342" s="299"/>
    </row>
    <row r="343" spans="1:9" customFormat="1" ht="20.100000000000001" customHeight="1" x14ac:dyDescent="0.2">
      <c r="A343" s="288">
        <v>18</v>
      </c>
      <c r="B343" s="289" t="s">
        <v>1012</v>
      </c>
      <c r="C343" s="289"/>
      <c r="D343" s="289"/>
      <c r="E343" s="289"/>
      <c r="F343" s="289"/>
      <c r="G343" s="289"/>
      <c r="H343" s="289"/>
      <c r="I343" s="289"/>
    </row>
    <row r="344" spans="1:9" customFormat="1" ht="20.100000000000001" customHeight="1" x14ac:dyDescent="0.2">
      <c r="A344" s="288">
        <v>19</v>
      </c>
      <c r="B344" s="297" t="s">
        <v>1013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00000000000001" customHeight="1" x14ac:dyDescent="0.2">
      <c r="A345" s="288">
        <v>20</v>
      </c>
      <c r="B345" s="297" t="s">
        <v>1014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00000000000001" customHeight="1" x14ac:dyDescent="0.2">
      <c r="A346" s="288">
        <v>21</v>
      </c>
      <c r="B346" s="297" t="s">
        <v>1015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00000000000001" customHeight="1" x14ac:dyDescent="0.2">
      <c r="A347" s="288" t="s">
        <v>1016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00000000000001" customHeight="1" x14ac:dyDescent="0.2">
      <c r="A348" s="288">
        <v>22</v>
      </c>
      <c r="B348" s="289" t="s">
        <v>1017</v>
      </c>
      <c r="C348" s="305">
        <f>data!BU90</f>
        <v>0</v>
      </c>
      <c r="D348" s="305">
        <f>data!BV90</f>
        <v>8997.9</v>
      </c>
      <c r="E348" s="305">
        <f>data!BW90</f>
        <v>567.70000000000005</v>
      </c>
      <c r="F348" s="305">
        <f>data!BX90</f>
        <v>0</v>
      </c>
      <c r="G348" s="305">
        <f>data!BY90</f>
        <v>3133.75</v>
      </c>
      <c r="H348" s="305">
        <f>data!BZ90</f>
        <v>862.13</v>
      </c>
      <c r="I348" s="305">
        <f>data!CA90</f>
        <v>212.94</v>
      </c>
    </row>
    <row r="349" spans="1:9" customFormat="1" ht="20.100000000000001" customHeight="1" x14ac:dyDescent="0.2">
      <c r="A349" s="288">
        <v>23</v>
      </c>
      <c r="B349" s="289" t="s">
        <v>1018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00000000000001" customHeight="1" x14ac:dyDescent="0.2">
      <c r="A350" s="288">
        <v>24</v>
      </c>
      <c r="B350" s="289" t="s">
        <v>1019</v>
      </c>
      <c r="C350" s="305">
        <f>data!BU92</f>
        <v>0</v>
      </c>
      <c r="D350" s="305">
        <f>data!BV92</f>
        <v>0</v>
      </c>
      <c r="E350" s="305">
        <f>data!BW92</f>
        <v>39</v>
      </c>
      <c r="F350" s="305">
        <f>data!BX92</f>
        <v>0</v>
      </c>
      <c r="G350" s="305">
        <f>data!BY92</f>
        <v>20</v>
      </c>
      <c r="H350" s="305">
        <f>data!BZ92</f>
        <v>55</v>
      </c>
      <c r="I350" s="305">
        <f>data!CA92</f>
        <v>1248</v>
      </c>
    </row>
    <row r="351" spans="1:9" customFormat="1" ht="20.100000000000001" customHeight="1" x14ac:dyDescent="0.2">
      <c r="A351" s="288">
        <v>25</v>
      </c>
      <c r="B351" s="289" t="s">
        <v>1020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00000000000001" customHeight="1" x14ac:dyDescent="0.2">
      <c r="A352" s="288">
        <v>26</v>
      </c>
      <c r="B352" s="289" t="s">
        <v>295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00000000000001" customHeight="1" x14ac:dyDescent="0.2">
      <c r="A353" s="282" t="s">
        <v>1002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00000000000001" customHeight="1" x14ac:dyDescent="0.2">
      <c r="D354" s="284"/>
      <c r="I354" s="285" t="s">
        <v>1055</v>
      </c>
    </row>
    <row r="355" spans="1:9" customFormat="1" ht="20.100000000000001" customHeight="1" x14ac:dyDescent="0.2">
      <c r="A355" s="284"/>
    </row>
    <row r="356" spans="1:9" customFormat="1" ht="20.100000000000001" customHeight="1" x14ac:dyDescent="0.2">
      <c r="A356" s="286" t="str">
        <f>"Hospital: "&amp;data!C98</f>
        <v>Hospital: Valley Medical Center</v>
      </c>
      <c r="G356" s="287"/>
      <c r="H356" s="286" t="str">
        <f>"FYE: "&amp;data!C96</f>
        <v>FYE: 06/30/2024</v>
      </c>
    </row>
    <row r="357" spans="1:9" customFormat="1" ht="20.100000000000001" customHeight="1" x14ac:dyDescent="0.2">
      <c r="A357" s="288">
        <v>1</v>
      </c>
      <c r="B357" s="289" t="s">
        <v>237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00000000000001" customHeight="1" x14ac:dyDescent="0.2">
      <c r="A358" s="292">
        <v>2</v>
      </c>
      <c r="B358" s="293" t="s">
        <v>1004</v>
      </c>
      <c r="C358" s="295" t="s">
        <v>187</v>
      </c>
      <c r="D358" s="295" t="s">
        <v>159</v>
      </c>
      <c r="E358" s="295" t="s">
        <v>239</v>
      </c>
      <c r="F358" s="310"/>
      <c r="G358" s="310"/>
      <c r="H358" s="310"/>
      <c r="I358" s="295" t="s">
        <v>188</v>
      </c>
    </row>
    <row r="359" spans="1:9" customFormat="1" ht="20.100000000000001" customHeight="1" x14ac:dyDescent="0.2">
      <c r="A359" s="292"/>
      <c r="B359" s="293"/>
      <c r="C359" s="295" t="s">
        <v>228</v>
      </c>
      <c r="D359" s="295" t="s">
        <v>1056</v>
      </c>
      <c r="E359" s="295" t="s">
        <v>241</v>
      </c>
      <c r="F359" s="310"/>
      <c r="G359" s="310"/>
      <c r="H359" s="310"/>
      <c r="I359" s="295" t="s">
        <v>230</v>
      </c>
    </row>
    <row r="360" spans="1:9" customFormat="1" ht="20.100000000000001" customHeight="1" x14ac:dyDescent="0.2">
      <c r="A360" s="288">
        <v>3</v>
      </c>
      <c r="B360" s="289" t="s">
        <v>1008</v>
      </c>
      <c r="C360" s="301"/>
      <c r="D360" s="301"/>
      <c r="E360" s="301"/>
      <c r="F360" s="301"/>
      <c r="G360" s="301"/>
      <c r="H360" s="301"/>
      <c r="I360" s="301"/>
    </row>
    <row r="361" spans="1:9" customFormat="1" ht="20.100000000000001" customHeight="1" x14ac:dyDescent="0.2">
      <c r="A361" s="288">
        <v>4</v>
      </c>
      <c r="B361" s="289" t="s">
        <v>262</v>
      </c>
      <c r="C361" s="301"/>
      <c r="D361" s="301"/>
      <c r="E361" s="301"/>
      <c r="F361" s="301"/>
      <c r="G361" s="301"/>
      <c r="H361" s="301"/>
      <c r="I361" s="301"/>
    </row>
    <row r="362" spans="1:9" customFormat="1" ht="20.100000000000001" customHeight="1" x14ac:dyDescent="0.2">
      <c r="A362" s="288">
        <v>5</v>
      </c>
      <c r="B362" s="289" t="s">
        <v>263</v>
      </c>
      <c r="C362" s="296">
        <f>data!CB60</f>
        <v>0</v>
      </c>
      <c r="D362" s="296">
        <f>data!CC60</f>
        <v>0</v>
      </c>
      <c r="E362" s="311"/>
      <c r="F362" s="299"/>
      <c r="G362" s="299"/>
      <c r="H362" s="299"/>
      <c r="I362" s="312">
        <f>data!CE60</f>
        <v>812.09999999999991</v>
      </c>
    </row>
    <row r="363" spans="1:9" customFormat="1" ht="20.100000000000001" customHeight="1" x14ac:dyDescent="0.2">
      <c r="A363" s="288">
        <v>6</v>
      </c>
      <c r="B363" s="289" t="s">
        <v>264</v>
      </c>
      <c r="C363" s="308">
        <f>data!CB61</f>
        <v>448520.54000000004</v>
      </c>
      <c r="D363" s="308">
        <f>data!CC61</f>
        <v>1349748.0700000003</v>
      </c>
      <c r="E363" s="313"/>
      <c r="F363" s="313"/>
      <c r="G363" s="313"/>
      <c r="H363" s="313"/>
      <c r="I363" s="308">
        <f>data!CE61</f>
        <v>480826305.79999989</v>
      </c>
    </row>
    <row r="364" spans="1:9" customFormat="1" ht="20.100000000000001" customHeight="1" x14ac:dyDescent="0.2">
      <c r="A364" s="288">
        <v>7</v>
      </c>
      <c r="B364" s="289" t="s">
        <v>11</v>
      </c>
      <c r="C364" s="308">
        <f>data!CB62</f>
        <v>64142</v>
      </c>
      <c r="D364" s="308">
        <f>data!CC62</f>
        <v>164253</v>
      </c>
      <c r="E364" s="313"/>
      <c r="F364" s="313"/>
      <c r="G364" s="313"/>
      <c r="H364" s="313"/>
      <c r="I364" s="308">
        <f>data!CE62</f>
        <v>129260636</v>
      </c>
    </row>
    <row r="365" spans="1:9" customFormat="1" ht="20.100000000000001" customHeight="1" x14ac:dyDescent="0.2">
      <c r="A365" s="288">
        <v>8</v>
      </c>
      <c r="B365" s="289" t="s">
        <v>265</v>
      </c>
      <c r="C365" s="308">
        <f>data!CB63</f>
        <v>0</v>
      </c>
      <c r="D365" s="308">
        <f>data!CC63</f>
        <v>113719.67999999999</v>
      </c>
      <c r="E365" s="313"/>
      <c r="F365" s="313"/>
      <c r="G365" s="313"/>
      <c r="H365" s="313"/>
      <c r="I365" s="308">
        <f>data!CE63</f>
        <v>21449066.379999999</v>
      </c>
    </row>
    <row r="366" spans="1:9" customFormat="1" ht="20.100000000000001" customHeight="1" x14ac:dyDescent="0.2">
      <c r="A366" s="288">
        <v>9</v>
      </c>
      <c r="B366" s="289" t="s">
        <v>266</v>
      </c>
      <c r="C366" s="308">
        <f>data!CB64</f>
        <v>6061.49</v>
      </c>
      <c r="D366" s="308">
        <f>data!CC64</f>
        <v>2003.05</v>
      </c>
      <c r="E366" s="313"/>
      <c r="F366" s="313"/>
      <c r="G366" s="313"/>
      <c r="H366" s="313"/>
      <c r="I366" s="308">
        <f>data!CE64</f>
        <v>130481844.34</v>
      </c>
    </row>
    <row r="367" spans="1:9" customFormat="1" ht="20.100000000000001" customHeight="1" x14ac:dyDescent="0.2">
      <c r="A367" s="288">
        <v>10</v>
      </c>
      <c r="B367" s="289" t="s">
        <v>525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7339297.75</v>
      </c>
    </row>
    <row r="368" spans="1:9" customFormat="1" ht="20.100000000000001" customHeight="1" x14ac:dyDescent="0.2">
      <c r="A368" s="288">
        <v>11</v>
      </c>
      <c r="B368" s="289" t="s">
        <v>526</v>
      </c>
      <c r="C368" s="308">
        <f>data!CB66</f>
        <v>25001.98</v>
      </c>
      <c r="D368" s="308">
        <f>data!CC66</f>
        <v>392645.69</v>
      </c>
      <c r="E368" s="313"/>
      <c r="F368" s="313"/>
      <c r="G368" s="313"/>
      <c r="H368" s="313"/>
      <c r="I368" s="308">
        <f>data!CE66</f>
        <v>43005640.309999987</v>
      </c>
    </row>
    <row r="369" spans="1:9" customFormat="1" ht="20.100000000000001" customHeight="1" x14ac:dyDescent="0.2">
      <c r="A369" s="288">
        <v>12</v>
      </c>
      <c r="B369" s="289" t="s">
        <v>16</v>
      </c>
      <c r="C369" s="308">
        <f>data!CB67</f>
        <v>524592</v>
      </c>
      <c r="D369" s="308">
        <f>data!CC67</f>
        <v>92681</v>
      </c>
      <c r="E369" s="313"/>
      <c r="F369" s="313"/>
      <c r="G369" s="313"/>
      <c r="H369" s="313"/>
      <c r="I369" s="308">
        <f>data!CE67</f>
        <v>49348620</v>
      </c>
    </row>
    <row r="370" spans="1:9" customFormat="1" ht="20.100000000000001" customHeight="1" x14ac:dyDescent="0.2">
      <c r="A370" s="288">
        <v>13</v>
      </c>
      <c r="B370" s="289" t="s">
        <v>1009</v>
      </c>
      <c r="C370" s="308">
        <f>data!CB68</f>
        <v>176363.02</v>
      </c>
      <c r="D370" s="308">
        <f>data!CC68</f>
        <v>11046.36</v>
      </c>
      <c r="E370" s="313"/>
      <c r="F370" s="313"/>
      <c r="G370" s="313"/>
      <c r="H370" s="313"/>
      <c r="I370" s="308">
        <f>data!CE68</f>
        <v>4388050.0299999993</v>
      </c>
    </row>
    <row r="371" spans="1:9" customFormat="1" ht="20.100000000000001" customHeight="1" x14ac:dyDescent="0.2">
      <c r="A371" s="288">
        <v>14</v>
      </c>
      <c r="B371" s="289" t="s">
        <v>1010</v>
      </c>
      <c r="C371" s="308">
        <f>data!CB69</f>
        <v>81451.929999999993</v>
      </c>
      <c r="D371" s="308">
        <f>data!CC69</f>
        <v>8716813.3200000003</v>
      </c>
      <c r="E371" s="308">
        <f>data!CD69</f>
        <v>0</v>
      </c>
      <c r="F371" s="313"/>
      <c r="G371" s="313"/>
      <c r="H371" s="313"/>
      <c r="I371" s="308">
        <f>data!CE69</f>
        <v>91362954.87999998</v>
      </c>
    </row>
    <row r="372" spans="1:9" customFormat="1" ht="20.100000000000001" customHeight="1" x14ac:dyDescent="0.2">
      <c r="A372" s="288">
        <v>15</v>
      </c>
      <c r="B372" s="289" t="s">
        <v>285</v>
      </c>
      <c r="C372" s="289">
        <f>-data!CB84</f>
        <v>-266799.25</v>
      </c>
      <c r="D372" s="289">
        <f>-data!CC84</f>
        <v>-250</v>
      </c>
      <c r="E372" s="289">
        <f>-data!CD84</f>
        <v>-11810030</v>
      </c>
      <c r="F372" s="299"/>
      <c r="G372" s="299"/>
      <c r="H372" s="299"/>
      <c r="I372" s="289">
        <f>-data!CE84</f>
        <v>-57347257.139999993</v>
      </c>
    </row>
    <row r="373" spans="1:9" customFormat="1" ht="20.100000000000001" customHeight="1" x14ac:dyDescent="0.2">
      <c r="A373" s="288">
        <v>16</v>
      </c>
      <c r="B373" s="297" t="s">
        <v>1011</v>
      </c>
      <c r="C373" s="308">
        <f>data!CB85</f>
        <v>1059333.71</v>
      </c>
      <c r="D373" s="308">
        <f>data!CC85</f>
        <v>10842660.17</v>
      </c>
      <c r="E373" s="308">
        <f>data!CD85</f>
        <v>-11810030</v>
      </c>
      <c r="F373" s="313"/>
      <c r="G373" s="313"/>
      <c r="H373" s="313"/>
      <c r="I373" s="289">
        <f>data!CE85</f>
        <v>900115158.35000038</v>
      </c>
    </row>
    <row r="374" spans="1:9" customFormat="1" ht="20.100000000000001" customHeight="1" x14ac:dyDescent="0.2">
      <c r="A374" s="288">
        <v>17</v>
      </c>
      <c r="B374" s="289" t="s">
        <v>287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9" customFormat="1" ht="20.100000000000001" customHeight="1" x14ac:dyDescent="0.2">
      <c r="A375" s="288">
        <v>18</v>
      </c>
      <c r="B375" s="289" t="s">
        <v>1012</v>
      </c>
      <c r="C375" s="289"/>
      <c r="D375" s="289"/>
      <c r="E375" s="289"/>
      <c r="F375" s="289"/>
      <c r="G375" s="289"/>
      <c r="H375" s="289"/>
      <c r="I375" s="289"/>
    </row>
    <row r="376" spans="1:9" customFormat="1" ht="20.100000000000001" customHeight="1" x14ac:dyDescent="0.2">
      <c r="A376" s="288">
        <v>19</v>
      </c>
      <c r="B376" s="297" t="s">
        <v>1013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1132768645.6899998</v>
      </c>
    </row>
    <row r="377" spans="1:9" customFormat="1" ht="20.100000000000001" customHeight="1" x14ac:dyDescent="0.2">
      <c r="A377" s="288">
        <v>20</v>
      </c>
      <c r="B377" s="297" t="s">
        <v>1014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1833838098.2700002</v>
      </c>
    </row>
    <row r="378" spans="1:9" customFormat="1" ht="20.100000000000001" customHeight="1" x14ac:dyDescent="0.2">
      <c r="A378" s="288">
        <v>21</v>
      </c>
      <c r="B378" s="297" t="s">
        <v>1015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2966606743.9599996</v>
      </c>
    </row>
    <row r="379" spans="1:9" customFormat="1" ht="20.100000000000001" customHeight="1" x14ac:dyDescent="0.2">
      <c r="A379" s="288" t="s">
        <v>1016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00000000000001" customHeight="1" x14ac:dyDescent="0.2">
      <c r="A380" s="288">
        <v>22</v>
      </c>
      <c r="B380" s="289" t="s">
        <v>1017</v>
      </c>
      <c r="C380" s="305">
        <f>data!CB90</f>
        <v>16361.750000000002</v>
      </c>
      <c r="D380" s="305">
        <f>data!CC90</f>
        <v>365.72</v>
      </c>
      <c r="E380" s="299"/>
      <c r="F380" s="299"/>
      <c r="G380" s="299"/>
      <c r="H380" s="299"/>
      <c r="I380" s="289">
        <f>data!CE90</f>
        <v>1287731.2399999998</v>
      </c>
    </row>
    <row r="381" spans="1:9" customFormat="1" ht="20.100000000000001" customHeight="1" x14ac:dyDescent="0.2">
      <c r="A381" s="288">
        <v>23</v>
      </c>
      <c r="B381" s="289" t="s">
        <v>1018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357626</v>
      </c>
    </row>
    <row r="382" spans="1:9" customFormat="1" ht="20.100000000000001" customHeight="1" x14ac:dyDescent="0.2">
      <c r="A382" s="288">
        <v>24</v>
      </c>
      <c r="B382" s="289" t="s">
        <v>1019</v>
      </c>
      <c r="C382" s="305">
        <f>data!CB92</f>
        <v>130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41493</v>
      </c>
    </row>
    <row r="383" spans="1:9" customFormat="1" ht="20.100000000000001" customHeight="1" x14ac:dyDescent="0.2">
      <c r="A383" s="288">
        <v>25</v>
      </c>
      <c r="B383" s="289" t="s">
        <v>1020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1619771.3199999998</v>
      </c>
    </row>
    <row r="384" spans="1:9" customFormat="1" ht="20.100000000000001" customHeight="1" x14ac:dyDescent="0.2">
      <c r="A384" s="288">
        <v>26</v>
      </c>
      <c r="B384" s="289" t="s">
        <v>295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0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FF5B-727C-483B-9A6A-C3097D9B59A7}">
  <sheetPr syncVertical="1" syncRef="A34" transitionEvaluation="1" transitionEntry="1" codeName="Sheet1">
    <tabColor rgb="FF92D050"/>
    <pageSetUpPr autoPageBreaks="0" fitToPage="1"/>
  </sheetPr>
  <dimension ref="A1:CF716"/>
  <sheetViews>
    <sheetView topLeftCell="A34" zoomScale="90" zoomScaleNormal="90" workbookViewId="0">
      <selection activeCell="E59" sqref="E5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customHeight="1" x14ac:dyDescent="0.25">
      <c r="A22" s="14" t="s">
        <v>17</v>
      </c>
      <c r="E22" s="57"/>
      <c r="F22" s="57"/>
      <c r="G22" s="57"/>
      <c r="I22" s="57"/>
      <c r="J22" s="57"/>
    </row>
    <row r="23" spans="1:10" ht="16.5" customHeight="1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customHeight="1" x14ac:dyDescent="0.25">
      <c r="A34" s="14" t="s">
        <v>27</v>
      </c>
      <c r="B34" s="57"/>
      <c r="C34" s="57"/>
      <c r="D34" s="57"/>
    </row>
    <row r="35" spans="1:83" ht="16.5" customHeight="1" x14ac:dyDescent="0.25">
      <c r="B35" s="57"/>
      <c r="C35" s="57"/>
      <c r="D35" s="57"/>
    </row>
    <row r="36" spans="1:83" x14ac:dyDescent="0.2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2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2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2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2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3">
        <v>0</v>
      </c>
      <c r="C47" s="234">
        <v>1572786.74</v>
      </c>
      <c r="D47" s="234" t="s">
        <v>232</v>
      </c>
      <c r="E47" s="234">
        <v>6566343.4600000018</v>
      </c>
      <c r="F47" s="234" t="s">
        <v>232</v>
      </c>
      <c r="G47" s="234" t="s">
        <v>232</v>
      </c>
      <c r="H47" s="234" t="s">
        <v>232</v>
      </c>
      <c r="I47" s="234" t="s">
        <v>232</v>
      </c>
      <c r="J47" s="234" t="s">
        <v>232</v>
      </c>
      <c r="K47" s="234" t="s">
        <v>232</v>
      </c>
      <c r="L47" s="234" t="s">
        <v>232</v>
      </c>
      <c r="M47" s="234" t="s">
        <v>232</v>
      </c>
      <c r="N47" s="234" t="s">
        <v>232</v>
      </c>
      <c r="O47" s="234">
        <v>1363750.5099999995</v>
      </c>
      <c r="P47" s="234">
        <v>2563430.6799999997</v>
      </c>
      <c r="Q47" s="234">
        <v>773882.50999999978</v>
      </c>
      <c r="R47" s="234">
        <v>142170.57999999999</v>
      </c>
      <c r="S47" s="234" t="s">
        <v>232</v>
      </c>
      <c r="T47" s="234">
        <v>734278.87999999989</v>
      </c>
      <c r="U47" s="234">
        <v>505812.1700000001</v>
      </c>
      <c r="V47" s="234">
        <v>234789.13</v>
      </c>
      <c r="W47" s="234">
        <v>391101.68</v>
      </c>
      <c r="X47" s="234">
        <v>332473.12</v>
      </c>
      <c r="Y47" s="234">
        <v>1487248.47</v>
      </c>
      <c r="Z47" s="234">
        <v>265190.56999999995</v>
      </c>
      <c r="AA47" s="234">
        <v>101607.2</v>
      </c>
      <c r="AB47" s="234">
        <v>1864003.1800000002</v>
      </c>
      <c r="AC47" s="234">
        <v>487899.87</v>
      </c>
      <c r="AD47" s="234" t="s">
        <v>232</v>
      </c>
      <c r="AE47" s="234">
        <v>1307065.9199999997</v>
      </c>
      <c r="AF47" s="234" t="s">
        <v>232</v>
      </c>
      <c r="AG47" s="234">
        <v>2000882.1899999997</v>
      </c>
      <c r="AH47" s="234" t="s">
        <v>232</v>
      </c>
      <c r="AI47" s="234" t="s">
        <v>232</v>
      </c>
      <c r="AJ47" s="234">
        <v>8979115.1800000016</v>
      </c>
      <c r="AK47" s="234" t="s">
        <v>232</v>
      </c>
      <c r="AL47" s="234">
        <v>85916.4</v>
      </c>
      <c r="AM47" s="234" t="s">
        <v>232</v>
      </c>
      <c r="AN47" s="234" t="s">
        <v>232</v>
      </c>
      <c r="AO47" s="234" t="s">
        <v>232</v>
      </c>
      <c r="AP47" s="234">
        <v>8240626.0099999979</v>
      </c>
      <c r="AQ47" s="234" t="s">
        <v>232</v>
      </c>
      <c r="AR47" s="234" t="s">
        <v>232</v>
      </c>
      <c r="AS47" s="234" t="s">
        <v>232</v>
      </c>
      <c r="AT47" s="234" t="s">
        <v>232</v>
      </c>
      <c r="AU47" s="234" t="s">
        <v>232</v>
      </c>
      <c r="AV47" s="234">
        <v>3723663.5500000012</v>
      </c>
      <c r="AW47" s="234">
        <v>68600.62</v>
      </c>
      <c r="AX47" s="234">
        <v>307431.02999999997</v>
      </c>
      <c r="AY47" s="234">
        <v>790602.52</v>
      </c>
      <c r="AZ47" s="234" t="s">
        <v>232</v>
      </c>
      <c r="BA47" s="234">
        <v>27050.71</v>
      </c>
      <c r="BB47" s="234" t="s">
        <v>232</v>
      </c>
      <c r="BC47" s="234">
        <v>104420.53</v>
      </c>
      <c r="BD47" s="234">
        <v>176955.54</v>
      </c>
      <c r="BE47" s="234">
        <v>911313.95999999985</v>
      </c>
      <c r="BF47" s="234">
        <v>952049.54999999993</v>
      </c>
      <c r="BG47" s="234">
        <v>82945.89</v>
      </c>
      <c r="BH47" s="234">
        <v>2798038.9299999997</v>
      </c>
      <c r="BI47" s="234">
        <v>1035943.6599999999</v>
      </c>
      <c r="BJ47" s="234">
        <v>486535.05999999994</v>
      </c>
      <c r="BK47" s="234">
        <v>992330.3899999999</v>
      </c>
      <c r="BL47" s="234">
        <v>735082.29</v>
      </c>
      <c r="BM47" s="234">
        <v>152564.81999999998</v>
      </c>
      <c r="BN47" s="234">
        <v>1240455.4300000002</v>
      </c>
      <c r="BO47" s="234">
        <v>95961.390000000014</v>
      </c>
      <c r="BP47" s="234">
        <v>181851.08999999997</v>
      </c>
      <c r="BQ47" s="234" t="s">
        <v>232</v>
      </c>
      <c r="BR47" s="234">
        <v>62279483.200000018</v>
      </c>
      <c r="BS47" s="234">
        <v>86.84</v>
      </c>
      <c r="BT47" s="234" t="s">
        <v>232</v>
      </c>
      <c r="BU47" s="234" t="s">
        <v>232</v>
      </c>
      <c r="BV47" s="234">
        <v>623585.99</v>
      </c>
      <c r="BW47" s="234">
        <v>166339.42999999996</v>
      </c>
      <c r="BX47" s="234" t="s">
        <v>232</v>
      </c>
      <c r="BY47" s="234">
        <v>962943.41</v>
      </c>
      <c r="BZ47" s="234">
        <v>2343053.27</v>
      </c>
      <c r="CA47" s="234">
        <v>157569.66</v>
      </c>
      <c r="CB47" s="234">
        <v>55998.12</v>
      </c>
      <c r="CC47" s="234">
        <v>139297.74000000005</v>
      </c>
      <c r="CD47" s="16"/>
      <c r="CE47" s="25">
        <v>121592529.07000001</v>
      </c>
    </row>
    <row r="48" spans="1:83" x14ac:dyDescent="0.25">
      <c r="A48" s="25" t="s">
        <v>233</v>
      </c>
      <c r="B48" s="233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234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235</v>
      </c>
      <c r="B51" s="234">
        <v>0</v>
      </c>
      <c r="C51" s="234" t="s">
        <v>232</v>
      </c>
      <c r="D51" s="234" t="s">
        <v>232</v>
      </c>
      <c r="E51" s="234" t="s">
        <v>232</v>
      </c>
      <c r="F51" s="234" t="s">
        <v>232</v>
      </c>
      <c r="G51" s="234" t="s">
        <v>232</v>
      </c>
      <c r="H51" s="234" t="s">
        <v>232</v>
      </c>
      <c r="I51" s="234" t="s">
        <v>232</v>
      </c>
      <c r="J51" s="234" t="s">
        <v>232</v>
      </c>
      <c r="K51" s="234" t="s">
        <v>232</v>
      </c>
      <c r="L51" s="234" t="s">
        <v>232</v>
      </c>
      <c r="M51" s="234" t="s">
        <v>232</v>
      </c>
      <c r="N51" s="234" t="s">
        <v>232</v>
      </c>
      <c r="O51" s="234" t="s">
        <v>232</v>
      </c>
      <c r="P51" s="234">
        <v>28135.059999999998</v>
      </c>
      <c r="Q51" s="234" t="s">
        <v>232</v>
      </c>
      <c r="R51" s="234" t="s">
        <v>232</v>
      </c>
      <c r="S51" s="234" t="s">
        <v>232</v>
      </c>
      <c r="T51" s="234" t="s">
        <v>232</v>
      </c>
      <c r="U51" s="234" t="s">
        <v>232</v>
      </c>
      <c r="V51" s="234" t="s">
        <v>232</v>
      </c>
      <c r="W51" s="234" t="s">
        <v>232</v>
      </c>
      <c r="X51" s="234" t="s">
        <v>232</v>
      </c>
      <c r="Y51" s="234">
        <v>1863482.88</v>
      </c>
      <c r="Z51" s="234" t="s">
        <v>232</v>
      </c>
      <c r="AA51" s="234" t="s">
        <v>232</v>
      </c>
      <c r="AB51" s="234">
        <v>287249.73</v>
      </c>
      <c r="AC51" s="234">
        <v>30739.52</v>
      </c>
      <c r="AD51" s="234" t="s">
        <v>232</v>
      </c>
      <c r="AE51" s="234">
        <v>691585.20000000007</v>
      </c>
      <c r="AF51" s="234" t="s">
        <v>232</v>
      </c>
      <c r="AG51" s="234" t="s">
        <v>232</v>
      </c>
      <c r="AH51" s="234" t="s">
        <v>232</v>
      </c>
      <c r="AI51" s="234" t="s">
        <v>232</v>
      </c>
      <c r="AJ51" s="234">
        <v>3154706.33</v>
      </c>
      <c r="AK51" s="234" t="s">
        <v>232</v>
      </c>
      <c r="AL51" s="234" t="s">
        <v>232</v>
      </c>
      <c r="AM51" s="234" t="s">
        <v>232</v>
      </c>
      <c r="AN51" s="234" t="s">
        <v>232</v>
      </c>
      <c r="AO51" s="234" t="s">
        <v>232</v>
      </c>
      <c r="AP51" s="234">
        <v>3686988.3499999996</v>
      </c>
      <c r="AQ51" s="234" t="s">
        <v>232</v>
      </c>
      <c r="AR51" s="234" t="s">
        <v>232</v>
      </c>
      <c r="AS51" s="234" t="s">
        <v>232</v>
      </c>
      <c r="AT51" s="234" t="s">
        <v>232</v>
      </c>
      <c r="AU51" s="234" t="s">
        <v>232</v>
      </c>
      <c r="AV51" s="234">
        <v>263178.11</v>
      </c>
      <c r="AW51" s="234" t="s">
        <v>232</v>
      </c>
      <c r="AX51" s="234" t="s">
        <v>232</v>
      </c>
      <c r="AY51" s="234">
        <v>53426.39</v>
      </c>
      <c r="AZ51" s="234" t="s">
        <v>232</v>
      </c>
      <c r="BA51" s="234" t="s">
        <v>232</v>
      </c>
      <c r="BB51" s="234" t="s">
        <v>232</v>
      </c>
      <c r="BC51" s="234" t="s">
        <v>232</v>
      </c>
      <c r="BD51" s="234">
        <v>35513.949999999997</v>
      </c>
      <c r="BE51" s="234">
        <v>32769336.110000003</v>
      </c>
      <c r="BF51" s="234" t="s">
        <v>232</v>
      </c>
      <c r="BG51" s="234" t="s">
        <v>232</v>
      </c>
      <c r="BH51" s="234">
        <v>5392004.2200000007</v>
      </c>
      <c r="BI51" s="234">
        <v>250299.78</v>
      </c>
      <c r="BJ51" s="234">
        <v>62226.1</v>
      </c>
      <c r="BK51" s="234">
        <v>91641.97</v>
      </c>
      <c r="BL51" s="234" t="s">
        <v>232</v>
      </c>
      <c r="BM51" s="234" t="s">
        <v>232</v>
      </c>
      <c r="BN51" s="234" t="s">
        <v>232</v>
      </c>
      <c r="BO51" s="234">
        <v>20674.189999999999</v>
      </c>
      <c r="BP51" s="234" t="s">
        <v>232</v>
      </c>
      <c r="BQ51" s="234" t="s">
        <v>232</v>
      </c>
      <c r="BR51" s="234">
        <v>77552.039999999994</v>
      </c>
      <c r="BS51" s="234">
        <v>0</v>
      </c>
      <c r="BT51" s="234" t="s">
        <v>232</v>
      </c>
      <c r="BU51" s="234" t="s">
        <v>232</v>
      </c>
      <c r="BV51" s="234" t="s">
        <v>232</v>
      </c>
      <c r="BW51" s="234" t="s">
        <v>232</v>
      </c>
      <c r="BX51" s="234" t="s">
        <v>232</v>
      </c>
      <c r="BY51" s="234">
        <v>31550.97</v>
      </c>
      <c r="BZ51" s="234" t="s">
        <v>232</v>
      </c>
      <c r="CA51" s="234" t="s">
        <v>232</v>
      </c>
      <c r="CB51" s="234">
        <v>510639.9</v>
      </c>
      <c r="CC51" s="234">
        <v>83035.34</v>
      </c>
      <c r="CD51" s="16"/>
      <c r="CE51" s="25">
        <v>49383966.140000001</v>
      </c>
    </row>
    <row r="52" spans="1:83" x14ac:dyDescent="0.25">
      <c r="A52" s="31" t="s">
        <v>236</v>
      </c>
      <c r="B52" s="235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234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237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238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239</v>
      </c>
      <c r="CE56" s="18" t="s">
        <v>188</v>
      </c>
    </row>
    <row r="57" spans="1:83" x14ac:dyDescent="0.25">
      <c r="A57" s="21" t="s">
        <v>240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241</v>
      </c>
      <c r="CE57" s="18" t="s">
        <v>230</v>
      </c>
    </row>
    <row r="58" spans="1:83" x14ac:dyDescent="0.25">
      <c r="A58" s="21" t="s">
        <v>242</v>
      </c>
      <c r="B58" s="16"/>
      <c r="C58" s="17" t="s">
        <v>243</v>
      </c>
      <c r="D58" s="18" t="s">
        <v>243</v>
      </c>
      <c r="E58" s="18" t="s">
        <v>243</v>
      </c>
      <c r="F58" s="18" t="s">
        <v>243</v>
      </c>
      <c r="G58" s="18" t="s">
        <v>243</v>
      </c>
      <c r="H58" s="18" t="s">
        <v>243</v>
      </c>
      <c r="I58" s="18" t="s">
        <v>243</v>
      </c>
      <c r="J58" s="18" t="s">
        <v>244</v>
      </c>
      <c r="K58" s="18" t="s">
        <v>243</v>
      </c>
      <c r="L58" s="18" t="s">
        <v>243</v>
      </c>
      <c r="M58" s="18" t="s">
        <v>243</v>
      </c>
      <c r="N58" s="18" t="s">
        <v>243</v>
      </c>
      <c r="O58" s="18" t="s">
        <v>245</v>
      </c>
      <c r="P58" s="18" t="s">
        <v>246</v>
      </c>
      <c r="Q58" s="18" t="s">
        <v>247</v>
      </c>
      <c r="R58" s="19" t="s">
        <v>248</v>
      </c>
      <c r="S58" s="24" t="s">
        <v>249</v>
      </c>
      <c r="T58" s="24" t="s">
        <v>249</v>
      </c>
      <c r="U58" s="18" t="s">
        <v>250</v>
      </c>
      <c r="V58" s="18" t="s">
        <v>250</v>
      </c>
      <c r="W58" s="18" t="s">
        <v>251</v>
      </c>
      <c r="X58" s="18" t="s">
        <v>252</v>
      </c>
      <c r="Y58" s="18" t="s">
        <v>253</v>
      </c>
      <c r="Z58" s="18" t="s">
        <v>253</v>
      </c>
      <c r="AA58" s="18" t="s">
        <v>253</v>
      </c>
      <c r="AB58" s="24" t="s">
        <v>249</v>
      </c>
      <c r="AC58" s="18" t="s">
        <v>254</v>
      </c>
      <c r="AD58" s="18" t="s">
        <v>255</v>
      </c>
      <c r="AE58" s="18" t="s">
        <v>254</v>
      </c>
      <c r="AF58" s="18" t="s">
        <v>256</v>
      </c>
      <c r="AG58" s="18" t="s">
        <v>256</v>
      </c>
      <c r="AH58" s="18" t="s">
        <v>257</v>
      </c>
      <c r="AI58" s="18" t="s">
        <v>258</v>
      </c>
      <c r="AJ58" s="18" t="s">
        <v>256</v>
      </c>
      <c r="AK58" s="18" t="s">
        <v>254</v>
      </c>
      <c r="AL58" s="18" t="s">
        <v>254</v>
      </c>
      <c r="AM58" s="18" t="s">
        <v>254</v>
      </c>
      <c r="AN58" s="18" t="s">
        <v>245</v>
      </c>
      <c r="AO58" s="18" t="s">
        <v>255</v>
      </c>
      <c r="AP58" s="18" t="s">
        <v>256</v>
      </c>
      <c r="AQ58" s="18" t="s">
        <v>257</v>
      </c>
      <c r="AR58" s="18" t="s">
        <v>256</v>
      </c>
      <c r="AS58" s="18" t="s">
        <v>254</v>
      </c>
      <c r="AT58" s="18" t="s">
        <v>259</v>
      </c>
      <c r="AU58" s="18" t="s">
        <v>256</v>
      </c>
      <c r="AV58" s="24" t="s">
        <v>249</v>
      </c>
      <c r="AW58" s="24" t="s">
        <v>249</v>
      </c>
      <c r="AX58" s="24" t="s">
        <v>249</v>
      </c>
      <c r="AY58" s="18" t="s">
        <v>260</v>
      </c>
      <c r="AZ58" s="18" t="s">
        <v>260</v>
      </c>
      <c r="BA58" s="24" t="s">
        <v>249</v>
      </c>
      <c r="BB58" s="24" t="s">
        <v>249</v>
      </c>
      <c r="BC58" s="24" t="s">
        <v>249</v>
      </c>
      <c r="BD58" s="24" t="s">
        <v>249</v>
      </c>
      <c r="BE58" s="18" t="s">
        <v>261</v>
      </c>
      <c r="BF58" s="24" t="s">
        <v>249</v>
      </c>
      <c r="BG58" s="24" t="s">
        <v>249</v>
      </c>
      <c r="BH58" s="24" t="s">
        <v>249</v>
      </c>
      <c r="BI58" s="24" t="s">
        <v>249</v>
      </c>
      <c r="BJ58" s="24" t="s">
        <v>249</v>
      </c>
      <c r="BK58" s="24" t="s">
        <v>249</v>
      </c>
      <c r="BL58" s="24" t="s">
        <v>249</v>
      </c>
      <c r="BM58" s="24" t="s">
        <v>249</v>
      </c>
      <c r="BN58" s="24" t="s">
        <v>249</v>
      </c>
      <c r="BO58" s="24" t="s">
        <v>249</v>
      </c>
      <c r="BP58" s="24" t="s">
        <v>249</v>
      </c>
      <c r="BQ58" s="24" t="s">
        <v>249</v>
      </c>
      <c r="BR58" s="24" t="s">
        <v>249</v>
      </c>
      <c r="BS58" s="24" t="s">
        <v>249</v>
      </c>
      <c r="BT58" s="24" t="s">
        <v>249</v>
      </c>
      <c r="BU58" s="24" t="s">
        <v>249</v>
      </c>
      <c r="BV58" s="24" t="s">
        <v>249</v>
      </c>
      <c r="BW58" s="24" t="s">
        <v>249</v>
      </c>
      <c r="BX58" s="24" t="s">
        <v>249</v>
      </c>
      <c r="BY58" s="24" t="s">
        <v>249</v>
      </c>
      <c r="BZ58" s="24" t="s">
        <v>249</v>
      </c>
      <c r="CA58" s="24" t="s">
        <v>249</v>
      </c>
      <c r="CB58" s="24" t="s">
        <v>249</v>
      </c>
      <c r="CC58" s="24" t="s">
        <v>249</v>
      </c>
      <c r="CD58" s="24" t="s">
        <v>249</v>
      </c>
      <c r="CE58" s="24" t="s">
        <v>249</v>
      </c>
    </row>
    <row r="59" spans="1:83" x14ac:dyDescent="0.25">
      <c r="A59" s="31" t="s">
        <v>262</v>
      </c>
      <c r="B59" s="25"/>
      <c r="C59" s="234">
        <v>13295</v>
      </c>
      <c r="D59" s="234">
        <v>0</v>
      </c>
      <c r="E59" s="234">
        <v>71647</v>
      </c>
      <c r="F59" s="234">
        <v>0</v>
      </c>
      <c r="G59" s="234">
        <v>0</v>
      </c>
      <c r="H59" s="234">
        <v>0</v>
      </c>
      <c r="I59" s="234">
        <v>0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6">
        <v>1133303</v>
      </c>
      <c r="Q59" s="236">
        <v>1046694</v>
      </c>
      <c r="R59" s="236">
        <v>1449462</v>
      </c>
      <c r="S59" s="229">
        <v>0</v>
      </c>
      <c r="T59" s="229">
        <v>0</v>
      </c>
      <c r="U59" s="237">
        <v>797550</v>
      </c>
      <c r="V59" s="236">
        <v>33519</v>
      </c>
      <c r="W59" s="236">
        <v>0</v>
      </c>
      <c r="X59" s="236">
        <v>0</v>
      </c>
      <c r="Y59" s="236">
        <v>582064</v>
      </c>
      <c r="Z59" s="236">
        <v>44825</v>
      </c>
      <c r="AA59" s="236">
        <v>63906</v>
      </c>
      <c r="AB59" s="229">
        <v>0</v>
      </c>
      <c r="AC59" s="236">
        <v>87780</v>
      </c>
      <c r="AD59" s="236">
        <v>0</v>
      </c>
      <c r="AE59" s="236">
        <v>57009</v>
      </c>
      <c r="AF59" s="236">
        <v>0</v>
      </c>
      <c r="AG59" s="236">
        <v>83330</v>
      </c>
      <c r="AH59" s="236">
        <v>0</v>
      </c>
      <c r="AI59" s="236">
        <v>0</v>
      </c>
      <c r="AJ59" s="236">
        <v>377430</v>
      </c>
      <c r="AK59" s="236">
        <v>0</v>
      </c>
      <c r="AL59" s="236">
        <v>5896</v>
      </c>
      <c r="AM59" s="236">
        <v>0</v>
      </c>
      <c r="AN59" s="236">
        <v>0</v>
      </c>
      <c r="AO59" s="236">
        <v>0</v>
      </c>
      <c r="AP59" s="236">
        <v>365904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352978</v>
      </c>
      <c r="AZ59" s="236">
        <v>0</v>
      </c>
      <c r="BA59" s="229">
        <v>0</v>
      </c>
      <c r="BB59" s="229">
        <v>0</v>
      </c>
      <c r="BC59" s="229">
        <v>0</v>
      </c>
      <c r="BD59" s="229">
        <v>0</v>
      </c>
      <c r="BE59" s="236">
        <v>1276622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</row>
    <row r="60" spans="1:83" s="201" customFormat="1" ht="15.75" customHeight="1" x14ac:dyDescent="0.25">
      <c r="A60" s="206" t="s">
        <v>263</v>
      </c>
      <c r="B60" s="207"/>
      <c r="C60" s="238">
        <v>87.700000000000045</v>
      </c>
      <c r="D60" s="238" t="s">
        <v>232</v>
      </c>
      <c r="E60" s="238">
        <v>360.6</v>
      </c>
      <c r="F60" s="238" t="s">
        <v>232</v>
      </c>
      <c r="G60" s="238" t="s">
        <v>232</v>
      </c>
      <c r="H60" s="238" t="s">
        <v>232</v>
      </c>
      <c r="I60" s="238" t="s">
        <v>232</v>
      </c>
      <c r="J60" s="238" t="s">
        <v>232</v>
      </c>
      <c r="K60" s="238" t="s">
        <v>232</v>
      </c>
      <c r="L60" s="238" t="s">
        <v>232</v>
      </c>
      <c r="M60" s="238" t="s">
        <v>232</v>
      </c>
      <c r="N60" s="238" t="s">
        <v>232</v>
      </c>
      <c r="O60" s="238">
        <v>60.824999999999974</v>
      </c>
      <c r="P60" s="239">
        <v>163.45000000000005</v>
      </c>
      <c r="Q60" s="239">
        <v>33.799999999999997</v>
      </c>
      <c r="R60" s="239">
        <v>10.6</v>
      </c>
      <c r="S60" s="240" t="s">
        <v>232</v>
      </c>
      <c r="T60" s="240">
        <v>31.524999999999991</v>
      </c>
      <c r="U60" s="241">
        <v>42.4</v>
      </c>
      <c r="V60" s="239">
        <v>12.100000000000001</v>
      </c>
      <c r="W60" s="239">
        <v>27.8</v>
      </c>
      <c r="X60" s="239">
        <v>17.8</v>
      </c>
      <c r="Y60" s="239">
        <v>90.299999999999983</v>
      </c>
      <c r="Z60" s="239">
        <v>13.4</v>
      </c>
      <c r="AA60" s="239">
        <v>7</v>
      </c>
      <c r="AB60" s="240">
        <v>103.125</v>
      </c>
      <c r="AC60" s="239">
        <v>32.049999999999997</v>
      </c>
      <c r="AD60" s="239" t="s">
        <v>232</v>
      </c>
      <c r="AE60" s="239">
        <v>90.174999999999983</v>
      </c>
      <c r="AF60" s="239" t="s">
        <v>232</v>
      </c>
      <c r="AG60" s="239">
        <v>109.64999999999999</v>
      </c>
      <c r="AH60" s="239" t="s">
        <v>232</v>
      </c>
      <c r="AI60" s="239" t="s">
        <v>232</v>
      </c>
      <c r="AJ60" s="239">
        <v>479.80499999999984</v>
      </c>
      <c r="AK60" s="239" t="s">
        <v>232</v>
      </c>
      <c r="AL60" s="239">
        <v>5.8</v>
      </c>
      <c r="AM60" s="239" t="s">
        <v>232</v>
      </c>
      <c r="AN60" s="239" t="s">
        <v>232</v>
      </c>
      <c r="AO60" s="239" t="s">
        <v>232</v>
      </c>
      <c r="AP60" s="239">
        <v>430.38499999999993</v>
      </c>
      <c r="AQ60" s="239" t="s">
        <v>232</v>
      </c>
      <c r="AR60" s="239" t="s">
        <v>232</v>
      </c>
      <c r="AS60" s="239" t="s">
        <v>232</v>
      </c>
      <c r="AT60" s="239" t="s">
        <v>232</v>
      </c>
      <c r="AU60" s="239" t="s">
        <v>232</v>
      </c>
      <c r="AV60" s="240">
        <v>154.85000000000002</v>
      </c>
      <c r="AW60" s="240">
        <v>6</v>
      </c>
      <c r="AX60" s="240">
        <v>26.85</v>
      </c>
      <c r="AY60" s="239">
        <v>81.47499999999998</v>
      </c>
      <c r="AZ60" s="239" t="s">
        <v>232</v>
      </c>
      <c r="BA60" s="240">
        <v>3.8</v>
      </c>
      <c r="BB60" s="240" t="s">
        <v>232</v>
      </c>
      <c r="BC60" s="240">
        <v>13.600000000000001</v>
      </c>
      <c r="BD60" s="240">
        <v>11</v>
      </c>
      <c r="BE60" s="239">
        <v>62</v>
      </c>
      <c r="BF60" s="240">
        <v>94.899999999999949</v>
      </c>
      <c r="BG60" s="240">
        <v>9.6</v>
      </c>
      <c r="BH60" s="240">
        <v>183</v>
      </c>
      <c r="BI60" s="240">
        <v>109.44999999999999</v>
      </c>
      <c r="BJ60" s="240">
        <v>25</v>
      </c>
      <c r="BK60" s="240">
        <v>75</v>
      </c>
      <c r="BL60" s="240">
        <v>58.799999999999983</v>
      </c>
      <c r="BM60" s="240">
        <v>8</v>
      </c>
      <c r="BN60" s="240">
        <v>40.799999999999997</v>
      </c>
      <c r="BO60" s="240">
        <v>5.8000000000000007</v>
      </c>
      <c r="BP60" s="240">
        <v>8</v>
      </c>
      <c r="BQ60" s="240" t="s">
        <v>232</v>
      </c>
      <c r="BR60" s="240">
        <v>28.8</v>
      </c>
      <c r="BS60" s="240">
        <v>2.1</v>
      </c>
      <c r="BT60" s="240" t="s">
        <v>232</v>
      </c>
      <c r="BU60" s="240" t="s">
        <v>232</v>
      </c>
      <c r="BV60" s="240">
        <v>47.35</v>
      </c>
      <c r="BW60" s="240">
        <v>8</v>
      </c>
      <c r="BX60" s="240" t="s">
        <v>232</v>
      </c>
      <c r="BY60" s="240">
        <v>42.100000000000009</v>
      </c>
      <c r="BZ60" s="240">
        <v>102.35000000000005</v>
      </c>
      <c r="CA60" s="240">
        <v>9.4</v>
      </c>
      <c r="CB60" s="240">
        <v>6</v>
      </c>
      <c r="CC60" s="240">
        <v>11</v>
      </c>
      <c r="CD60" s="208" t="s">
        <v>249</v>
      </c>
      <c r="CE60" s="226">
        <v>3445.3149999999996</v>
      </c>
    </row>
    <row r="61" spans="1:83" x14ac:dyDescent="0.25">
      <c r="A61" s="31" t="s">
        <v>264</v>
      </c>
      <c r="B61" s="16"/>
      <c r="C61" s="234">
        <v>11703162.270000001</v>
      </c>
      <c r="D61" s="234" t="s">
        <v>232</v>
      </c>
      <c r="E61" s="234">
        <v>55704656.360000007</v>
      </c>
      <c r="F61" s="234" t="s">
        <v>232</v>
      </c>
      <c r="G61" s="234" t="s">
        <v>232</v>
      </c>
      <c r="H61" s="234" t="s">
        <v>232</v>
      </c>
      <c r="I61" s="234" t="s">
        <v>232</v>
      </c>
      <c r="J61" s="234" t="s">
        <v>232</v>
      </c>
      <c r="K61" s="234" t="s">
        <v>232</v>
      </c>
      <c r="L61" s="234" t="s">
        <v>232</v>
      </c>
      <c r="M61" s="234" t="s">
        <v>232</v>
      </c>
      <c r="N61" s="234" t="s">
        <v>232</v>
      </c>
      <c r="O61" s="234">
        <v>9196499.2999999989</v>
      </c>
      <c r="P61" s="236">
        <v>17265403.820000011</v>
      </c>
      <c r="Q61" s="236">
        <v>5868977.5800000001</v>
      </c>
      <c r="R61" s="236">
        <v>948589.5900000002</v>
      </c>
      <c r="S61" s="242" t="s">
        <v>232</v>
      </c>
      <c r="T61" s="242">
        <v>4907462.0999999987</v>
      </c>
      <c r="U61" s="237">
        <v>3538384.6999999997</v>
      </c>
      <c r="V61" s="236">
        <v>1589006.08</v>
      </c>
      <c r="W61" s="236">
        <v>2526890.6699999995</v>
      </c>
      <c r="X61" s="236">
        <v>2862952.2600000002</v>
      </c>
      <c r="Y61" s="236">
        <v>10636484.239999995</v>
      </c>
      <c r="Z61" s="236">
        <v>1850511.3099999998</v>
      </c>
      <c r="AA61" s="236">
        <v>714203.16000000015</v>
      </c>
      <c r="AB61" s="243">
        <v>13674140.740000004</v>
      </c>
      <c r="AC61" s="236">
        <v>3628393.91</v>
      </c>
      <c r="AD61" s="236" t="s">
        <v>232</v>
      </c>
      <c r="AE61" s="236">
        <v>9205830.2699999996</v>
      </c>
      <c r="AF61" s="236" t="s">
        <v>232</v>
      </c>
      <c r="AG61" s="236">
        <v>16526518.609999998</v>
      </c>
      <c r="AH61" s="236" t="s">
        <v>232</v>
      </c>
      <c r="AI61" s="236" t="s">
        <v>232</v>
      </c>
      <c r="AJ61" s="236">
        <v>73334935.489999965</v>
      </c>
      <c r="AK61" s="236" t="s">
        <v>232</v>
      </c>
      <c r="AL61" s="236">
        <v>704759.69000000006</v>
      </c>
      <c r="AM61" s="236" t="s">
        <v>232</v>
      </c>
      <c r="AN61" s="236" t="s">
        <v>232</v>
      </c>
      <c r="AO61" s="236" t="s">
        <v>232</v>
      </c>
      <c r="AP61" s="236">
        <v>70026214.60999994</v>
      </c>
      <c r="AQ61" s="236" t="s">
        <v>232</v>
      </c>
      <c r="AR61" s="236" t="s">
        <v>232</v>
      </c>
      <c r="AS61" s="236" t="s">
        <v>232</v>
      </c>
      <c r="AT61" s="236" t="s">
        <v>232</v>
      </c>
      <c r="AU61" s="236" t="s">
        <v>232</v>
      </c>
      <c r="AV61" s="242">
        <v>30277572.830000002</v>
      </c>
      <c r="AW61" s="242">
        <v>552625.78999999992</v>
      </c>
      <c r="AX61" s="242">
        <v>2050239.1700000004</v>
      </c>
      <c r="AY61" s="236">
        <v>5816257.4500000011</v>
      </c>
      <c r="AZ61" s="236" t="s">
        <v>232</v>
      </c>
      <c r="BA61" s="242">
        <v>238925.74000000002</v>
      </c>
      <c r="BB61" s="242" t="s">
        <v>232</v>
      </c>
      <c r="BC61" s="242">
        <v>750605.11999999965</v>
      </c>
      <c r="BD61" s="242">
        <v>1269512.6000000003</v>
      </c>
      <c r="BE61" s="236">
        <v>6701233.2299999995</v>
      </c>
      <c r="BF61" s="242">
        <v>6600490.2499999991</v>
      </c>
      <c r="BG61" s="242">
        <v>629907.78999999992</v>
      </c>
      <c r="BH61" s="242">
        <v>20916569.929999992</v>
      </c>
      <c r="BI61" s="242">
        <v>7601138.3800000008</v>
      </c>
      <c r="BJ61" s="242">
        <v>3210344.7899999986</v>
      </c>
      <c r="BK61" s="242">
        <v>6595496.7999999998</v>
      </c>
      <c r="BL61" s="242">
        <v>4888710.290000001</v>
      </c>
      <c r="BM61" s="242">
        <v>1142576.4499999997</v>
      </c>
      <c r="BN61" s="242">
        <v>11481690.970000001</v>
      </c>
      <c r="BO61" s="242">
        <v>615826.2699999999</v>
      </c>
      <c r="BP61" s="242">
        <v>1470825.9599999997</v>
      </c>
      <c r="BQ61" s="242" t="s">
        <v>232</v>
      </c>
      <c r="BR61" s="242">
        <v>3121716.89</v>
      </c>
      <c r="BS61" s="242">
        <v>694.19</v>
      </c>
      <c r="BT61" s="242" t="s">
        <v>232</v>
      </c>
      <c r="BU61" s="242" t="s">
        <v>232</v>
      </c>
      <c r="BV61" s="242">
        <v>4186323.0900000003</v>
      </c>
      <c r="BW61" s="242">
        <v>1683559.3200000003</v>
      </c>
      <c r="BX61" s="242" t="s">
        <v>232</v>
      </c>
      <c r="BY61" s="242">
        <v>8326950.799999998</v>
      </c>
      <c r="BZ61" s="242">
        <v>3919936.4200000004</v>
      </c>
      <c r="CA61" s="242">
        <v>1220055.57</v>
      </c>
      <c r="CB61" s="242">
        <v>431254.29</v>
      </c>
      <c r="CC61" s="242">
        <v>2038601</v>
      </c>
      <c r="CD61" s="24" t="s">
        <v>249</v>
      </c>
      <c r="CE61" s="25">
        <v>454153618.14000005</v>
      </c>
    </row>
    <row r="62" spans="1:83" x14ac:dyDescent="0.25">
      <c r="A62" s="31" t="s">
        <v>11</v>
      </c>
      <c r="B62" s="16"/>
      <c r="C62" s="25">
        <v>1572787</v>
      </c>
      <c r="D62" s="25" t="s">
        <v>1057</v>
      </c>
      <c r="E62" s="25">
        <v>6566343</v>
      </c>
      <c r="F62" s="25" t="s">
        <v>1057</v>
      </c>
      <c r="G62" s="25" t="s">
        <v>1057</v>
      </c>
      <c r="H62" s="25" t="s">
        <v>1057</v>
      </c>
      <c r="I62" s="25" t="s">
        <v>1057</v>
      </c>
      <c r="J62" s="25" t="s">
        <v>1057</v>
      </c>
      <c r="K62" s="25" t="s">
        <v>1057</v>
      </c>
      <c r="L62" s="25" t="s">
        <v>1057</v>
      </c>
      <c r="M62" s="25" t="s">
        <v>1057</v>
      </c>
      <c r="N62" s="25" t="s">
        <v>1057</v>
      </c>
      <c r="O62" s="25">
        <v>1363751</v>
      </c>
      <c r="P62" s="25">
        <v>2563431</v>
      </c>
      <c r="Q62" s="25">
        <v>773883</v>
      </c>
      <c r="R62" s="25">
        <v>142171</v>
      </c>
      <c r="S62" s="25" t="s">
        <v>1057</v>
      </c>
      <c r="T62" s="25">
        <v>734279</v>
      </c>
      <c r="U62" s="25">
        <v>505812</v>
      </c>
      <c r="V62" s="25">
        <v>234789</v>
      </c>
      <c r="W62" s="25">
        <v>391102</v>
      </c>
      <c r="X62" s="25">
        <v>332473</v>
      </c>
      <c r="Y62" s="25">
        <v>1487248</v>
      </c>
      <c r="Z62" s="25">
        <v>265191</v>
      </c>
      <c r="AA62" s="25">
        <v>101607</v>
      </c>
      <c r="AB62" s="25">
        <v>1864003</v>
      </c>
      <c r="AC62" s="25">
        <v>487900</v>
      </c>
      <c r="AD62" s="25" t="s">
        <v>1057</v>
      </c>
      <c r="AE62" s="25">
        <v>1307066</v>
      </c>
      <c r="AF62" s="25" t="s">
        <v>1057</v>
      </c>
      <c r="AG62" s="25">
        <v>2000882</v>
      </c>
      <c r="AH62" s="25" t="s">
        <v>1057</v>
      </c>
      <c r="AI62" s="25" t="s">
        <v>1057</v>
      </c>
      <c r="AJ62" s="25">
        <v>8979115</v>
      </c>
      <c r="AK62" s="25" t="s">
        <v>1057</v>
      </c>
      <c r="AL62" s="25">
        <v>85916</v>
      </c>
      <c r="AM62" s="25" t="s">
        <v>1057</v>
      </c>
      <c r="AN62" s="25" t="s">
        <v>1057</v>
      </c>
      <c r="AO62" s="25" t="s">
        <v>1057</v>
      </c>
      <c r="AP62" s="25">
        <v>8240626</v>
      </c>
      <c r="AQ62" s="25" t="s">
        <v>1057</v>
      </c>
      <c r="AR62" s="25" t="s">
        <v>1057</v>
      </c>
      <c r="AS62" s="25" t="s">
        <v>1057</v>
      </c>
      <c r="AT62" s="25" t="s">
        <v>1057</v>
      </c>
      <c r="AU62" s="25" t="s">
        <v>1057</v>
      </c>
      <c r="AV62" s="25">
        <v>3723664</v>
      </c>
      <c r="AW62" s="25">
        <v>68601</v>
      </c>
      <c r="AX62" s="25">
        <v>307431</v>
      </c>
      <c r="AY62" s="25">
        <v>790603</v>
      </c>
      <c r="AZ62" s="25" t="s">
        <v>1057</v>
      </c>
      <c r="BA62" s="25">
        <v>27051</v>
      </c>
      <c r="BB62" s="25" t="s">
        <v>1057</v>
      </c>
      <c r="BC62" s="25">
        <v>104421</v>
      </c>
      <c r="BD62" s="25">
        <v>176956</v>
      </c>
      <c r="BE62" s="25">
        <v>911314</v>
      </c>
      <c r="BF62" s="25">
        <v>952050</v>
      </c>
      <c r="BG62" s="25">
        <v>82946</v>
      </c>
      <c r="BH62" s="25">
        <v>2798039</v>
      </c>
      <c r="BI62" s="25">
        <v>1035944</v>
      </c>
      <c r="BJ62" s="25">
        <v>486535</v>
      </c>
      <c r="BK62" s="25">
        <v>992330</v>
      </c>
      <c r="BL62" s="25">
        <v>735082</v>
      </c>
      <c r="BM62" s="25">
        <v>152565</v>
      </c>
      <c r="BN62" s="25">
        <v>1240455</v>
      </c>
      <c r="BO62" s="25">
        <v>95961</v>
      </c>
      <c r="BP62" s="25">
        <v>181851</v>
      </c>
      <c r="BQ62" s="25" t="s">
        <v>1057</v>
      </c>
      <c r="BR62" s="25">
        <v>62279483</v>
      </c>
      <c r="BS62" s="25">
        <v>87</v>
      </c>
      <c r="BT62" s="25" t="s">
        <v>1057</v>
      </c>
      <c r="BU62" s="25" t="s">
        <v>1057</v>
      </c>
      <c r="BV62" s="25">
        <v>623586</v>
      </c>
      <c r="BW62" s="25">
        <v>166339</v>
      </c>
      <c r="BX62" s="25" t="s">
        <v>1057</v>
      </c>
      <c r="BY62" s="25">
        <v>962943</v>
      </c>
      <c r="BZ62" s="25">
        <v>2343053</v>
      </c>
      <c r="CA62" s="25">
        <v>157570</v>
      </c>
      <c r="CB62" s="25">
        <v>55998</v>
      </c>
      <c r="CC62" s="25">
        <v>139298</v>
      </c>
      <c r="CD62" s="24" t="s">
        <v>249</v>
      </c>
      <c r="CE62" s="25" t="s">
        <v>1057</v>
      </c>
    </row>
    <row r="63" spans="1:83" x14ac:dyDescent="0.25">
      <c r="A63" s="31" t="s">
        <v>265</v>
      </c>
      <c r="B63" s="16"/>
      <c r="C63" s="234">
        <v>1263714.3</v>
      </c>
      <c r="D63" s="234" t="s">
        <v>232</v>
      </c>
      <c r="E63" s="234">
        <v>661560.99</v>
      </c>
      <c r="F63" s="234" t="s">
        <v>232</v>
      </c>
      <c r="G63" s="234" t="s">
        <v>232</v>
      </c>
      <c r="H63" s="234" t="s">
        <v>232</v>
      </c>
      <c r="I63" s="234" t="s">
        <v>232</v>
      </c>
      <c r="J63" s="234" t="s">
        <v>232</v>
      </c>
      <c r="K63" s="234" t="s">
        <v>232</v>
      </c>
      <c r="L63" s="234" t="s">
        <v>232</v>
      </c>
      <c r="M63" s="234" t="s">
        <v>232</v>
      </c>
      <c r="N63" s="234" t="s">
        <v>232</v>
      </c>
      <c r="O63" s="234">
        <v>2061217.49</v>
      </c>
      <c r="P63" s="236">
        <v>1188651.8600000001</v>
      </c>
      <c r="Q63" s="236" t="s">
        <v>232</v>
      </c>
      <c r="R63" s="236">
        <v>1399730.04</v>
      </c>
      <c r="S63" s="242" t="s">
        <v>232</v>
      </c>
      <c r="T63" s="242" t="s">
        <v>232</v>
      </c>
      <c r="U63" s="237">
        <v>1253349.48</v>
      </c>
      <c r="V63" s="236">
        <v>98042.23</v>
      </c>
      <c r="W63" s="236">
        <v>1085</v>
      </c>
      <c r="X63" s="236" t="s">
        <v>232</v>
      </c>
      <c r="Y63" s="236">
        <v>376249.4</v>
      </c>
      <c r="Z63" s="236">
        <v>21006</v>
      </c>
      <c r="AA63" s="236">
        <v>9685</v>
      </c>
      <c r="AB63" s="243" t="s">
        <v>232</v>
      </c>
      <c r="AC63" s="236" t="s">
        <v>232</v>
      </c>
      <c r="AD63" s="236" t="s">
        <v>232</v>
      </c>
      <c r="AE63" s="236" t="s">
        <v>232</v>
      </c>
      <c r="AF63" s="236" t="s">
        <v>232</v>
      </c>
      <c r="AG63" s="236">
        <v>1656036.3</v>
      </c>
      <c r="AH63" s="236" t="s">
        <v>232</v>
      </c>
      <c r="AI63" s="236" t="s">
        <v>232</v>
      </c>
      <c r="AJ63" s="236">
        <v>669965.59000000008</v>
      </c>
      <c r="AK63" s="236" t="s">
        <v>232</v>
      </c>
      <c r="AL63" s="236" t="s">
        <v>232</v>
      </c>
      <c r="AM63" s="236" t="s">
        <v>232</v>
      </c>
      <c r="AN63" s="236" t="s">
        <v>232</v>
      </c>
      <c r="AO63" s="236" t="s">
        <v>232</v>
      </c>
      <c r="AP63" s="236">
        <v>807981.15</v>
      </c>
      <c r="AQ63" s="236" t="s">
        <v>232</v>
      </c>
      <c r="AR63" s="236" t="s">
        <v>232</v>
      </c>
      <c r="AS63" s="236" t="s">
        <v>232</v>
      </c>
      <c r="AT63" s="236" t="s">
        <v>232</v>
      </c>
      <c r="AU63" s="236" t="s">
        <v>232</v>
      </c>
      <c r="AV63" s="242">
        <v>305685.23</v>
      </c>
      <c r="AW63" s="242" t="s">
        <v>232</v>
      </c>
      <c r="AX63" s="242" t="s">
        <v>232</v>
      </c>
      <c r="AY63" s="236" t="s">
        <v>232</v>
      </c>
      <c r="AZ63" s="236" t="s">
        <v>232</v>
      </c>
      <c r="BA63" s="242" t="s">
        <v>232</v>
      </c>
      <c r="BB63" s="242" t="s">
        <v>232</v>
      </c>
      <c r="BC63" s="242" t="s">
        <v>232</v>
      </c>
      <c r="BD63" s="242">
        <v>-1056.82</v>
      </c>
      <c r="BE63" s="236">
        <v>274521.56</v>
      </c>
      <c r="BF63" s="242" t="s">
        <v>232</v>
      </c>
      <c r="BG63" s="242" t="s">
        <v>232</v>
      </c>
      <c r="BH63" s="242">
        <v>648766.4</v>
      </c>
      <c r="BI63" s="242" t="s">
        <v>232</v>
      </c>
      <c r="BJ63" s="242">
        <v>210067.41</v>
      </c>
      <c r="BK63" s="242" t="s">
        <v>232</v>
      </c>
      <c r="BL63" s="242" t="s">
        <v>232</v>
      </c>
      <c r="BM63" s="242" t="s">
        <v>232</v>
      </c>
      <c r="BN63" s="242">
        <v>2394660.83</v>
      </c>
      <c r="BO63" s="242" t="s">
        <v>232</v>
      </c>
      <c r="BP63" s="242">
        <v>225567</v>
      </c>
      <c r="BQ63" s="242" t="s">
        <v>232</v>
      </c>
      <c r="BR63" s="242">
        <v>54604</v>
      </c>
      <c r="BS63" s="242" t="s">
        <v>232</v>
      </c>
      <c r="BT63" s="242" t="s">
        <v>232</v>
      </c>
      <c r="BU63" s="242" t="s">
        <v>232</v>
      </c>
      <c r="BV63" s="242" t="s">
        <v>232</v>
      </c>
      <c r="BW63" s="242">
        <v>7950</v>
      </c>
      <c r="BX63" s="242" t="s">
        <v>232</v>
      </c>
      <c r="BY63" s="242" t="s">
        <v>232</v>
      </c>
      <c r="BZ63" s="242" t="s">
        <v>232</v>
      </c>
      <c r="CA63" s="242" t="s">
        <v>232</v>
      </c>
      <c r="CB63" s="242" t="s">
        <v>232</v>
      </c>
      <c r="CC63" s="242">
        <v>520872.11</v>
      </c>
      <c r="CD63" s="24" t="s">
        <v>249</v>
      </c>
      <c r="CE63" s="25">
        <v>16109912.550000003</v>
      </c>
    </row>
    <row r="64" spans="1:83" x14ac:dyDescent="0.25">
      <c r="A64" s="31" t="s">
        <v>266</v>
      </c>
      <c r="B64" s="16"/>
      <c r="C64" s="234">
        <v>2040485.53</v>
      </c>
      <c r="D64" s="234" t="s">
        <v>232</v>
      </c>
      <c r="E64" s="234">
        <v>4263911.03</v>
      </c>
      <c r="F64" s="234" t="s">
        <v>232</v>
      </c>
      <c r="G64" s="234" t="s">
        <v>232</v>
      </c>
      <c r="H64" s="234" t="s">
        <v>232</v>
      </c>
      <c r="I64" s="234" t="s">
        <v>232</v>
      </c>
      <c r="J64" s="234" t="s">
        <v>232</v>
      </c>
      <c r="K64" s="234" t="s">
        <v>232</v>
      </c>
      <c r="L64" s="234" t="s">
        <v>232</v>
      </c>
      <c r="M64" s="234" t="s">
        <v>232</v>
      </c>
      <c r="N64" s="234" t="s">
        <v>232</v>
      </c>
      <c r="O64" s="234">
        <v>879773.17</v>
      </c>
      <c r="P64" s="236">
        <v>27424619.820000008</v>
      </c>
      <c r="Q64" s="236">
        <v>386054.79999999993</v>
      </c>
      <c r="R64" s="236">
        <v>806229.68</v>
      </c>
      <c r="S64" s="242">
        <v>271310.05000000005</v>
      </c>
      <c r="T64" s="242">
        <v>861648.48</v>
      </c>
      <c r="U64" s="237">
        <v>2519473.1</v>
      </c>
      <c r="V64" s="236">
        <v>268941.12</v>
      </c>
      <c r="W64" s="236">
        <v>416526.71</v>
      </c>
      <c r="X64" s="236">
        <v>614825.67000000004</v>
      </c>
      <c r="Y64" s="236">
        <v>14534605.499999998</v>
      </c>
      <c r="Z64" s="236">
        <v>47105.530000000006</v>
      </c>
      <c r="AA64" s="236">
        <v>794123.09000000008</v>
      </c>
      <c r="AB64" s="243">
        <v>63509020.679999992</v>
      </c>
      <c r="AC64" s="236">
        <v>746214.64999999991</v>
      </c>
      <c r="AD64" s="236">
        <v>7229.5</v>
      </c>
      <c r="AE64" s="236">
        <v>98986.819999999992</v>
      </c>
      <c r="AF64" s="236" t="s">
        <v>232</v>
      </c>
      <c r="AG64" s="236">
        <v>2541852.3599999994</v>
      </c>
      <c r="AH64" s="236" t="s">
        <v>232</v>
      </c>
      <c r="AI64" s="236" t="s">
        <v>232</v>
      </c>
      <c r="AJ64" s="236">
        <v>5152041.5599999996</v>
      </c>
      <c r="AK64" s="236" t="s">
        <v>232</v>
      </c>
      <c r="AL64" s="236">
        <v>2824.69</v>
      </c>
      <c r="AM64" s="236" t="s">
        <v>232</v>
      </c>
      <c r="AN64" s="236" t="s">
        <v>232</v>
      </c>
      <c r="AO64" s="236" t="s">
        <v>232</v>
      </c>
      <c r="AP64" s="236">
        <v>3499352.28</v>
      </c>
      <c r="AQ64" s="236" t="s">
        <v>232</v>
      </c>
      <c r="AR64" s="236" t="s">
        <v>232</v>
      </c>
      <c r="AS64" s="236" t="s">
        <v>232</v>
      </c>
      <c r="AT64" s="236" t="s">
        <v>232</v>
      </c>
      <c r="AU64" s="236" t="s">
        <v>232</v>
      </c>
      <c r="AV64" s="242">
        <v>434144.67000000004</v>
      </c>
      <c r="AW64" s="242" t="s">
        <v>232</v>
      </c>
      <c r="AX64" s="242">
        <v>-28061.859999999997</v>
      </c>
      <c r="AY64" s="236">
        <v>81930.289999999994</v>
      </c>
      <c r="AZ64" s="236" t="s">
        <v>232</v>
      </c>
      <c r="BA64" s="242" t="s">
        <v>232</v>
      </c>
      <c r="BB64" s="242" t="s">
        <v>232</v>
      </c>
      <c r="BC64" s="242" t="s">
        <v>232</v>
      </c>
      <c r="BD64" s="242">
        <v>-1480267.52</v>
      </c>
      <c r="BE64" s="236">
        <v>3279.79</v>
      </c>
      <c r="BF64" s="242">
        <v>6360.27</v>
      </c>
      <c r="BG64" s="242">
        <v>1051.33</v>
      </c>
      <c r="BH64" s="242">
        <v>1147.29</v>
      </c>
      <c r="BI64" s="242">
        <v>5906.87</v>
      </c>
      <c r="BJ64" s="242" t="s">
        <v>232</v>
      </c>
      <c r="BK64" s="242">
        <v>186.09</v>
      </c>
      <c r="BL64" s="242">
        <v>782.45</v>
      </c>
      <c r="BM64" s="242">
        <v>27.16</v>
      </c>
      <c r="BN64" s="242">
        <v>1457.44</v>
      </c>
      <c r="BO64" s="242">
        <v>74763.77</v>
      </c>
      <c r="BP64" s="242" t="s">
        <v>232</v>
      </c>
      <c r="BQ64" s="242" t="s">
        <v>232</v>
      </c>
      <c r="BR64" s="242" t="s">
        <v>232</v>
      </c>
      <c r="BS64" s="242">
        <v>144.12</v>
      </c>
      <c r="BT64" s="242" t="s">
        <v>232</v>
      </c>
      <c r="BU64" s="242" t="s">
        <v>232</v>
      </c>
      <c r="BV64" s="242">
        <v>975.74</v>
      </c>
      <c r="BW64" s="242">
        <v>6.99</v>
      </c>
      <c r="BX64" s="242" t="s">
        <v>232</v>
      </c>
      <c r="BY64" s="242">
        <v>2721.47</v>
      </c>
      <c r="BZ64" s="242">
        <v>606.71</v>
      </c>
      <c r="CA64" s="242">
        <v>170.49</v>
      </c>
      <c r="CB64" s="242">
        <v>2323.58</v>
      </c>
      <c r="CC64" s="242">
        <v>840914.42</v>
      </c>
      <c r="CD64" s="24" t="s">
        <v>249</v>
      </c>
      <c r="CE64" s="25">
        <v>131637727.38000001</v>
      </c>
    </row>
    <row r="65" spans="1:83" x14ac:dyDescent="0.25">
      <c r="A65" s="31" t="s">
        <v>267</v>
      </c>
      <c r="B65" s="16"/>
      <c r="C65" s="234" t="s">
        <v>232</v>
      </c>
      <c r="D65" s="234" t="s">
        <v>232</v>
      </c>
      <c r="E65" s="234">
        <v>0</v>
      </c>
      <c r="F65" s="234" t="s">
        <v>232</v>
      </c>
      <c r="G65" s="234" t="s">
        <v>232</v>
      </c>
      <c r="H65" s="234" t="s">
        <v>232</v>
      </c>
      <c r="I65" s="234" t="s">
        <v>232</v>
      </c>
      <c r="J65" s="234" t="s">
        <v>232</v>
      </c>
      <c r="K65" s="234" t="s">
        <v>232</v>
      </c>
      <c r="L65" s="234" t="s">
        <v>232</v>
      </c>
      <c r="M65" s="234" t="s">
        <v>232</v>
      </c>
      <c r="N65" s="234" t="s">
        <v>232</v>
      </c>
      <c r="O65" s="234">
        <v>1717.56</v>
      </c>
      <c r="P65" s="236">
        <v>4835.3599999999997</v>
      </c>
      <c r="Q65" s="236">
        <v>1104.32</v>
      </c>
      <c r="R65" s="236" t="s">
        <v>232</v>
      </c>
      <c r="S65" s="242" t="s">
        <v>232</v>
      </c>
      <c r="T65" s="242">
        <v>0</v>
      </c>
      <c r="U65" s="237">
        <v>1087.32</v>
      </c>
      <c r="V65" s="236" t="s">
        <v>232</v>
      </c>
      <c r="W65" s="236" t="s">
        <v>232</v>
      </c>
      <c r="X65" s="236">
        <v>-77947.83</v>
      </c>
      <c r="Y65" s="236" t="s">
        <v>232</v>
      </c>
      <c r="Z65" s="236" t="s">
        <v>232</v>
      </c>
      <c r="AA65" s="236" t="s">
        <v>232</v>
      </c>
      <c r="AB65" s="243" t="s">
        <v>232</v>
      </c>
      <c r="AC65" s="236" t="s">
        <v>232</v>
      </c>
      <c r="AD65" s="236" t="s">
        <v>232</v>
      </c>
      <c r="AE65" s="236">
        <v>20516.099999999999</v>
      </c>
      <c r="AF65" s="236" t="s">
        <v>232</v>
      </c>
      <c r="AG65" s="236" t="s">
        <v>232</v>
      </c>
      <c r="AH65" s="236" t="s">
        <v>232</v>
      </c>
      <c r="AI65" s="236" t="s">
        <v>232</v>
      </c>
      <c r="AJ65" s="236">
        <v>362056.88000000006</v>
      </c>
      <c r="AK65" s="236" t="s">
        <v>232</v>
      </c>
      <c r="AL65" s="236" t="s">
        <v>232</v>
      </c>
      <c r="AM65" s="236" t="s">
        <v>232</v>
      </c>
      <c r="AN65" s="236" t="s">
        <v>232</v>
      </c>
      <c r="AO65" s="236" t="s">
        <v>232</v>
      </c>
      <c r="AP65" s="236">
        <v>281611.65999999992</v>
      </c>
      <c r="AQ65" s="236" t="s">
        <v>232</v>
      </c>
      <c r="AR65" s="236" t="s">
        <v>232</v>
      </c>
      <c r="AS65" s="236" t="s">
        <v>232</v>
      </c>
      <c r="AT65" s="236" t="s">
        <v>232</v>
      </c>
      <c r="AU65" s="236" t="s">
        <v>232</v>
      </c>
      <c r="AV65" s="242">
        <v>10963.64</v>
      </c>
      <c r="AW65" s="242" t="s">
        <v>232</v>
      </c>
      <c r="AX65" s="242" t="s">
        <v>232</v>
      </c>
      <c r="AY65" s="236" t="s">
        <v>232</v>
      </c>
      <c r="AZ65" s="236" t="s">
        <v>232</v>
      </c>
      <c r="BA65" s="242" t="s">
        <v>232</v>
      </c>
      <c r="BB65" s="242" t="s">
        <v>232</v>
      </c>
      <c r="BC65" s="242" t="s">
        <v>232</v>
      </c>
      <c r="BD65" s="242" t="s">
        <v>232</v>
      </c>
      <c r="BE65" s="236">
        <v>5197755.92</v>
      </c>
      <c r="BF65" s="242" t="s">
        <v>232</v>
      </c>
      <c r="BG65" s="242" t="s">
        <v>232</v>
      </c>
      <c r="BH65" s="242">
        <v>1148712.3699999999</v>
      </c>
      <c r="BI65" s="242" t="s">
        <v>232</v>
      </c>
      <c r="BJ65" s="242">
        <v>4507.82</v>
      </c>
      <c r="BK65" s="242" t="s">
        <v>232</v>
      </c>
      <c r="BL65" s="242" t="s">
        <v>232</v>
      </c>
      <c r="BM65" s="242" t="s">
        <v>232</v>
      </c>
      <c r="BN65" s="242">
        <v>29788.18</v>
      </c>
      <c r="BO65" s="242" t="s">
        <v>232</v>
      </c>
      <c r="BP65" s="242" t="s">
        <v>232</v>
      </c>
      <c r="BQ65" s="242" t="s">
        <v>232</v>
      </c>
      <c r="BR65" s="242">
        <v>4607.37</v>
      </c>
      <c r="BS65" s="242" t="s">
        <v>232</v>
      </c>
      <c r="BT65" s="242" t="s">
        <v>232</v>
      </c>
      <c r="BU65" s="242">
        <v>7544.72</v>
      </c>
      <c r="BV65" s="242" t="s">
        <v>232</v>
      </c>
      <c r="BW65" s="242" t="s">
        <v>232</v>
      </c>
      <c r="BX65" s="242" t="s">
        <v>232</v>
      </c>
      <c r="BY65" s="242">
        <v>562.17999999999995</v>
      </c>
      <c r="BZ65" s="242" t="s">
        <v>232</v>
      </c>
      <c r="CA65" s="242">
        <v>38.53</v>
      </c>
      <c r="CB65" s="242">
        <v>15935.36</v>
      </c>
      <c r="CC65" s="242" t="s">
        <v>232</v>
      </c>
      <c r="CD65" s="24" t="s">
        <v>249</v>
      </c>
      <c r="CE65" s="25">
        <v>7015397.46</v>
      </c>
    </row>
    <row r="66" spans="1:83" x14ac:dyDescent="0.25">
      <c r="A66" s="31" t="s">
        <v>268</v>
      </c>
      <c r="B66" s="16"/>
      <c r="C66" s="234">
        <v>3211.1</v>
      </c>
      <c r="D66" s="234" t="s">
        <v>232</v>
      </c>
      <c r="E66" s="234">
        <v>425549.11</v>
      </c>
      <c r="F66" s="234" t="s">
        <v>232</v>
      </c>
      <c r="G66" s="234" t="s">
        <v>232</v>
      </c>
      <c r="H66" s="234" t="s">
        <v>232</v>
      </c>
      <c r="I66" s="234" t="s">
        <v>232</v>
      </c>
      <c r="J66" s="234" t="s">
        <v>232</v>
      </c>
      <c r="K66" s="234" t="s">
        <v>232</v>
      </c>
      <c r="L66" s="234" t="s">
        <v>232</v>
      </c>
      <c r="M66" s="234" t="s">
        <v>232</v>
      </c>
      <c r="N66" s="234" t="s">
        <v>232</v>
      </c>
      <c r="O66" s="234">
        <v>21567.09</v>
      </c>
      <c r="P66" s="236">
        <v>1124839.3399999999</v>
      </c>
      <c r="Q66" s="236">
        <v>1541.4</v>
      </c>
      <c r="R66" s="236">
        <v>1097.0999999999999</v>
      </c>
      <c r="S66" s="242" t="s">
        <v>232</v>
      </c>
      <c r="T66" s="242">
        <v>12824.57</v>
      </c>
      <c r="U66" s="237">
        <v>843957.11</v>
      </c>
      <c r="V66" s="236" t="s">
        <v>232</v>
      </c>
      <c r="W66" s="236">
        <v>8298.3799999998882</v>
      </c>
      <c r="X66" s="236">
        <v>8298.4599999999627</v>
      </c>
      <c r="Y66" s="236">
        <v>2647166.5299999998</v>
      </c>
      <c r="Z66" s="236">
        <v>678655</v>
      </c>
      <c r="AA66" s="236">
        <v>142879.19999999995</v>
      </c>
      <c r="AB66" s="243">
        <v>7517693.9300000006</v>
      </c>
      <c r="AC66" s="236">
        <v>20474.419999999998</v>
      </c>
      <c r="AD66" s="236">
        <v>2454984.5</v>
      </c>
      <c r="AE66" s="236">
        <v>1483650.15</v>
      </c>
      <c r="AF66" s="236" t="s">
        <v>232</v>
      </c>
      <c r="AG66" s="236">
        <v>4848.53</v>
      </c>
      <c r="AH66" s="236" t="s">
        <v>232</v>
      </c>
      <c r="AI66" s="236" t="s">
        <v>232</v>
      </c>
      <c r="AJ66" s="236">
        <v>419580.59</v>
      </c>
      <c r="AK66" s="236" t="s">
        <v>232</v>
      </c>
      <c r="AL66" s="236" t="s">
        <v>232</v>
      </c>
      <c r="AM66" s="236" t="s">
        <v>232</v>
      </c>
      <c r="AN66" s="236" t="s">
        <v>232</v>
      </c>
      <c r="AO66" s="236" t="s">
        <v>232</v>
      </c>
      <c r="AP66" s="236">
        <v>562860.66000000015</v>
      </c>
      <c r="AQ66" s="236" t="s">
        <v>232</v>
      </c>
      <c r="AR66" s="236" t="s">
        <v>232</v>
      </c>
      <c r="AS66" s="236" t="s">
        <v>232</v>
      </c>
      <c r="AT66" s="236" t="s">
        <v>232</v>
      </c>
      <c r="AU66" s="236" t="s">
        <v>232</v>
      </c>
      <c r="AV66" s="242">
        <v>1582340.71</v>
      </c>
      <c r="AW66" s="242">
        <v>53.01</v>
      </c>
      <c r="AX66" s="242">
        <v>921945.5</v>
      </c>
      <c r="AY66" s="236">
        <v>9869.15</v>
      </c>
      <c r="AZ66" s="236" t="s">
        <v>232</v>
      </c>
      <c r="BA66" s="242" t="s">
        <v>232</v>
      </c>
      <c r="BB66" s="242" t="s">
        <v>232</v>
      </c>
      <c r="BC66" s="242">
        <v>88.08</v>
      </c>
      <c r="BD66" s="242">
        <v>247079.05000000002</v>
      </c>
      <c r="BE66" s="236">
        <v>778250.75</v>
      </c>
      <c r="BF66" s="242">
        <v>497135.06</v>
      </c>
      <c r="BG66" s="242">
        <v>5943.61</v>
      </c>
      <c r="BH66" s="242">
        <v>1546592.6299999997</v>
      </c>
      <c r="BI66" s="242">
        <v>5299964.8100000005</v>
      </c>
      <c r="BJ66" s="242">
        <v>559994.53</v>
      </c>
      <c r="BK66" s="242">
        <v>896725.30999999994</v>
      </c>
      <c r="BL66" s="242">
        <v>30561.8</v>
      </c>
      <c r="BM66" s="242">
        <v>704855.68</v>
      </c>
      <c r="BN66" s="242">
        <v>3390973.7100000004</v>
      </c>
      <c r="BO66" s="242">
        <v>12894.31</v>
      </c>
      <c r="BP66" s="242">
        <v>371935.95</v>
      </c>
      <c r="BQ66" s="242" t="s">
        <v>232</v>
      </c>
      <c r="BR66" s="242">
        <v>695335.09</v>
      </c>
      <c r="BS66" s="242">
        <v>299.52999999999997</v>
      </c>
      <c r="BT66" s="242" t="s">
        <v>232</v>
      </c>
      <c r="BU66" s="242" t="s">
        <v>232</v>
      </c>
      <c r="BV66" s="242">
        <v>381202.82</v>
      </c>
      <c r="BW66" s="242">
        <v>117341.7</v>
      </c>
      <c r="BX66" s="242" t="s">
        <v>232</v>
      </c>
      <c r="BY66" s="242">
        <v>88.08</v>
      </c>
      <c r="BZ66" s="242">
        <v>0</v>
      </c>
      <c r="CA66" s="242">
        <v>70</v>
      </c>
      <c r="CB66" s="242">
        <v>65716.210000000006</v>
      </c>
      <c r="CC66" s="242">
        <v>701149.54</v>
      </c>
      <c r="CD66" s="24" t="s">
        <v>249</v>
      </c>
      <c r="CE66" s="25">
        <v>37202383.790000014</v>
      </c>
    </row>
    <row r="67" spans="1:83" x14ac:dyDescent="0.25">
      <c r="A67" s="31" t="s">
        <v>16</v>
      </c>
      <c r="B67" s="16"/>
      <c r="C67" s="25" t="s">
        <v>1057</v>
      </c>
      <c r="D67" s="25" t="s">
        <v>1057</v>
      </c>
      <c r="E67" s="25" t="s">
        <v>1057</v>
      </c>
      <c r="F67" s="25" t="s">
        <v>1057</v>
      </c>
      <c r="G67" s="25" t="s">
        <v>1057</v>
      </c>
      <c r="H67" s="25" t="s">
        <v>1057</v>
      </c>
      <c r="I67" s="25" t="s">
        <v>1057</v>
      </c>
      <c r="J67" s="25" t="s">
        <v>1057</v>
      </c>
      <c r="K67" s="25" t="s">
        <v>1057</v>
      </c>
      <c r="L67" s="25" t="s">
        <v>1057</v>
      </c>
      <c r="M67" s="25" t="s">
        <v>1057</v>
      </c>
      <c r="N67" s="25" t="s">
        <v>1057</v>
      </c>
      <c r="O67" s="25" t="s">
        <v>1057</v>
      </c>
      <c r="P67" s="25">
        <v>28135</v>
      </c>
      <c r="Q67" s="25" t="s">
        <v>1057</v>
      </c>
      <c r="R67" s="25" t="s">
        <v>1057</v>
      </c>
      <c r="S67" s="25" t="s">
        <v>1057</v>
      </c>
      <c r="T67" s="25" t="s">
        <v>1057</v>
      </c>
      <c r="U67" s="25" t="s">
        <v>1057</v>
      </c>
      <c r="V67" s="25" t="s">
        <v>1057</v>
      </c>
      <c r="W67" s="25" t="s">
        <v>1057</v>
      </c>
      <c r="X67" s="25" t="s">
        <v>1057</v>
      </c>
      <c r="Y67" s="25">
        <v>1863483</v>
      </c>
      <c r="Z67" s="25" t="s">
        <v>1057</v>
      </c>
      <c r="AA67" s="25" t="s">
        <v>1057</v>
      </c>
      <c r="AB67" s="25">
        <v>287250</v>
      </c>
      <c r="AC67" s="25">
        <v>30740</v>
      </c>
      <c r="AD67" s="25" t="s">
        <v>1057</v>
      </c>
      <c r="AE67" s="25">
        <v>691585</v>
      </c>
      <c r="AF67" s="25" t="s">
        <v>1057</v>
      </c>
      <c r="AG67" s="25" t="s">
        <v>1057</v>
      </c>
      <c r="AH67" s="25" t="s">
        <v>1057</v>
      </c>
      <c r="AI67" s="25" t="s">
        <v>1057</v>
      </c>
      <c r="AJ67" s="25">
        <v>3154706</v>
      </c>
      <c r="AK67" s="25" t="s">
        <v>1057</v>
      </c>
      <c r="AL67" s="25" t="s">
        <v>1057</v>
      </c>
      <c r="AM67" s="25" t="s">
        <v>1057</v>
      </c>
      <c r="AN67" s="25" t="s">
        <v>1057</v>
      </c>
      <c r="AO67" s="25" t="s">
        <v>1057</v>
      </c>
      <c r="AP67" s="25">
        <v>3686988</v>
      </c>
      <c r="AQ67" s="25" t="s">
        <v>1057</v>
      </c>
      <c r="AR67" s="25" t="s">
        <v>1057</v>
      </c>
      <c r="AS67" s="25" t="s">
        <v>1057</v>
      </c>
      <c r="AT67" s="25" t="s">
        <v>1057</v>
      </c>
      <c r="AU67" s="25" t="s">
        <v>1057</v>
      </c>
      <c r="AV67" s="25">
        <v>263178</v>
      </c>
      <c r="AW67" s="25" t="s">
        <v>1057</v>
      </c>
      <c r="AX67" s="25" t="s">
        <v>1057</v>
      </c>
      <c r="AY67" s="25">
        <v>53426</v>
      </c>
      <c r="AZ67" s="25" t="s">
        <v>1057</v>
      </c>
      <c r="BA67" s="25" t="s">
        <v>1057</v>
      </c>
      <c r="BB67" s="25" t="s">
        <v>1057</v>
      </c>
      <c r="BC67" s="25" t="s">
        <v>1057</v>
      </c>
      <c r="BD67" s="25">
        <v>35514</v>
      </c>
      <c r="BE67" s="25">
        <v>32769336</v>
      </c>
      <c r="BF67" s="25" t="s">
        <v>1057</v>
      </c>
      <c r="BG67" s="25" t="s">
        <v>1057</v>
      </c>
      <c r="BH67" s="25">
        <v>5392004</v>
      </c>
      <c r="BI67" s="25">
        <v>250300</v>
      </c>
      <c r="BJ67" s="25">
        <v>62226</v>
      </c>
      <c r="BK67" s="25">
        <v>91642</v>
      </c>
      <c r="BL67" s="25" t="s">
        <v>1057</v>
      </c>
      <c r="BM67" s="25" t="s">
        <v>1057</v>
      </c>
      <c r="BN67" s="25" t="s">
        <v>1057</v>
      </c>
      <c r="BO67" s="25">
        <v>20674</v>
      </c>
      <c r="BP67" s="25" t="s">
        <v>1057</v>
      </c>
      <c r="BQ67" s="25" t="s">
        <v>1057</v>
      </c>
      <c r="BR67" s="25">
        <v>77552</v>
      </c>
      <c r="BS67" s="25">
        <v>0</v>
      </c>
      <c r="BT67" s="25" t="s">
        <v>1057</v>
      </c>
      <c r="BU67" s="25" t="s">
        <v>1057</v>
      </c>
      <c r="BV67" s="25" t="s">
        <v>1057</v>
      </c>
      <c r="BW67" s="25" t="s">
        <v>1057</v>
      </c>
      <c r="BX67" s="25" t="s">
        <v>1057</v>
      </c>
      <c r="BY67" s="25">
        <v>31551</v>
      </c>
      <c r="BZ67" s="25" t="s">
        <v>1057</v>
      </c>
      <c r="CA67" s="25" t="s">
        <v>1057</v>
      </c>
      <c r="CB67" s="25">
        <v>510640</v>
      </c>
      <c r="CC67" s="25">
        <v>83035</v>
      </c>
      <c r="CD67" s="24" t="s">
        <v>249</v>
      </c>
      <c r="CE67" s="25" t="s">
        <v>1057</v>
      </c>
    </row>
    <row r="68" spans="1:83" x14ac:dyDescent="0.25">
      <c r="A68" s="31" t="s">
        <v>269</v>
      </c>
      <c r="B68" s="25"/>
      <c r="C68" s="234">
        <v>4680.47</v>
      </c>
      <c r="D68" s="234" t="s">
        <v>232</v>
      </c>
      <c r="E68" s="234">
        <v>317085.95</v>
      </c>
      <c r="F68" s="234" t="s">
        <v>232</v>
      </c>
      <c r="G68" s="234" t="s">
        <v>232</v>
      </c>
      <c r="H68" s="234" t="s">
        <v>232</v>
      </c>
      <c r="I68" s="234" t="s">
        <v>232</v>
      </c>
      <c r="J68" s="234" t="s">
        <v>232</v>
      </c>
      <c r="K68" s="234" t="s">
        <v>232</v>
      </c>
      <c r="L68" s="234" t="s">
        <v>232</v>
      </c>
      <c r="M68" s="234" t="s">
        <v>232</v>
      </c>
      <c r="N68" s="234" t="s">
        <v>232</v>
      </c>
      <c r="O68" s="234" t="s">
        <v>232</v>
      </c>
      <c r="P68" s="236">
        <v>23893.52</v>
      </c>
      <c r="Q68" s="236" t="s">
        <v>232</v>
      </c>
      <c r="R68" s="236" t="s">
        <v>232</v>
      </c>
      <c r="S68" s="242" t="s">
        <v>232</v>
      </c>
      <c r="T68" s="242" t="s">
        <v>232</v>
      </c>
      <c r="U68" s="237">
        <v>15056.560000000001</v>
      </c>
      <c r="V68" s="236">
        <v>2301.2600000000002</v>
      </c>
      <c r="W68" s="236" t="s">
        <v>232</v>
      </c>
      <c r="X68" s="236" t="s">
        <v>232</v>
      </c>
      <c r="Y68" s="236">
        <v>394745.33999999997</v>
      </c>
      <c r="Z68" s="236" t="s">
        <v>232</v>
      </c>
      <c r="AA68" s="236" t="s">
        <v>232</v>
      </c>
      <c r="AB68" s="243">
        <v>503272.6</v>
      </c>
      <c r="AC68" s="236">
        <v>80030.98000000001</v>
      </c>
      <c r="AD68" s="236" t="s">
        <v>232</v>
      </c>
      <c r="AE68" s="236">
        <v>188141.05</v>
      </c>
      <c r="AF68" s="236" t="s">
        <v>232</v>
      </c>
      <c r="AG68" s="236">
        <v>0</v>
      </c>
      <c r="AH68" s="236" t="s">
        <v>232</v>
      </c>
      <c r="AI68" s="236" t="s">
        <v>232</v>
      </c>
      <c r="AJ68" s="236">
        <v>1091208.3999999999</v>
      </c>
      <c r="AK68" s="236" t="s">
        <v>232</v>
      </c>
      <c r="AL68" s="236" t="s">
        <v>232</v>
      </c>
      <c r="AM68" s="236" t="s">
        <v>232</v>
      </c>
      <c r="AN68" s="236" t="s">
        <v>232</v>
      </c>
      <c r="AO68" s="236" t="s">
        <v>232</v>
      </c>
      <c r="AP68" s="236">
        <v>1589404.07</v>
      </c>
      <c r="AQ68" s="236" t="s">
        <v>232</v>
      </c>
      <c r="AR68" s="236" t="s">
        <v>232</v>
      </c>
      <c r="AS68" s="236" t="s">
        <v>232</v>
      </c>
      <c r="AT68" s="236" t="s">
        <v>232</v>
      </c>
      <c r="AU68" s="236" t="s">
        <v>232</v>
      </c>
      <c r="AV68" s="242">
        <v>138583.16</v>
      </c>
      <c r="AW68" s="242" t="s">
        <v>232</v>
      </c>
      <c r="AX68" s="242" t="s">
        <v>232</v>
      </c>
      <c r="AY68" s="236">
        <v>27371.15</v>
      </c>
      <c r="AZ68" s="236" t="s">
        <v>232</v>
      </c>
      <c r="BA68" s="242" t="s">
        <v>232</v>
      </c>
      <c r="BB68" s="242" t="s">
        <v>232</v>
      </c>
      <c r="BC68" s="242" t="s">
        <v>232</v>
      </c>
      <c r="BD68" s="242">
        <v>2543.25</v>
      </c>
      <c r="BE68" s="236">
        <v>190257.31000000003</v>
      </c>
      <c r="BF68" s="242" t="s">
        <v>232</v>
      </c>
      <c r="BG68" s="242" t="s">
        <v>232</v>
      </c>
      <c r="BH68" s="242">
        <v>3405.91</v>
      </c>
      <c r="BI68" s="242">
        <v>133877.10999999999</v>
      </c>
      <c r="BJ68" s="242">
        <v>10339.829999999998</v>
      </c>
      <c r="BK68" s="242">
        <v>15596.45</v>
      </c>
      <c r="BL68" s="242" t="s">
        <v>232</v>
      </c>
      <c r="BM68" s="242" t="s">
        <v>232</v>
      </c>
      <c r="BN68" s="242" t="s">
        <v>232</v>
      </c>
      <c r="BO68" s="242">
        <v>12342.68</v>
      </c>
      <c r="BP68" s="242" t="s">
        <v>232</v>
      </c>
      <c r="BQ68" s="242" t="s">
        <v>232</v>
      </c>
      <c r="BR68" s="242" t="s">
        <v>232</v>
      </c>
      <c r="BS68" s="242">
        <v>0</v>
      </c>
      <c r="BT68" s="242" t="s">
        <v>232</v>
      </c>
      <c r="BU68" s="242" t="s">
        <v>232</v>
      </c>
      <c r="BV68" s="242" t="s">
        <v>232</v>
      </c>
      <c r="BW68" s="242" t="s">
        <v>232</v>
      </c>
      <c r="BX68" s="242" t="s">
        <v>232</v>
      </c>
      <c r="BY68" s="242">
        <v>218031.35</v>
      </c>
      <c r="BZ68" s="242" t="s">
        <v>232</v>
      </c>
      <c r="CA68" s="242" t="s">
        <v>232</v>
      </c>
      <c r="CB68" s="242">
        <v>173617.05</v>
      </c>
      <c r="CC68" s="242">
        <v>24747.18</v>
      </c>
      <c r="CD68" s="24" t="s">
        <v>249</v>
      </c>
      <c r="CE68" s="25">
        <v>5160532.63</v>
      </c>
    </row>
    <row r="69" spans="1:83" x14ac:dyDescent="0.25">
      <c r="A69" s="31" t="s">
        <v>270</v>
      </c>
      <c r="B69" s="16"/>
      <c r="C69" s="25">
        <v>11564789.580000002</v>
      </c>
      <c r="D69" s="25">
        <v>0</v>
      </c>
      <c r="E69" s="25">
        <v>4417477.5599999996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732733.53999999992</v>
      </c>
      <c r="P69" s="25">
        <v>3244009.55</v>
      </c>
      <c r="Q69" s="25">
        <v>403812.54</v>
      </c>
      <c r="R69" s="25">
        <v>12586.42</v>
      </c>
      <c r="S69" s="25">
        <v>110.47</v>
      </c>
      <c r="T69" s="25">
        <v>113651.6</v>
      </c>
      <c r="U69" s="25">
        <v>9433547.75</v>
      </c>
      <c r="V69" s="25">
        <v>154220.38999999998</v>
      </c>
      <c r="W69" s="25">
        <v>657758.4</v>
      </c>
      <c r="X69" s="25">
        <v>996893.54</v>
      </c>
      <c r="Y69" s="25">
        <v>1821832.5999999999</v>
      </c>
      <c r="Z69" s="25">
        <v>27153.170000000002</v>
      </c>
      <c r="AA69" s="25">
        <v>187671.21999999997</v>
      </c>
      <c r="AB69" s="25">
        <v>540258.38</v>
      </c>
      <c r="AC69" s="25">
        <v>115594.69</v>
      </c>
      <c r="AD69" s="25">
        <v>1702.99</v>
      </c>
      <c r="AE69" s="25">
        <v>181850.13</v>
      </c>
      <c r="AF69" s="25">
        <v>0</v>
      </c>
      <c r="AG69" s="25">
        <v>2084351.5100000002</v>
      </c>
      <c r="AH69" s="25">
        <v>0</v>
      </c>
      <c r="AI69" s="25">
        <v>0</v>
      </c>
      <c r="AJ69" s="25">
        <v>763696.80999999994</v>
      </c>
      <c r="AK69" s="25">
        <v>0</v>
      </c>
      <c r="AL69" s="25">
        <v>4317.16</v>
      </c>
      <c r="AM69" s="25">
        <v>0</v>
      </c>
      <c r="AN69" s="25">
        <v>0</v>
      </c>
      <c r="AO69" s="25">
        <v>0</v>
      </c>
      <c r="AP69" s="25">
        <v>698967.16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5211105.4200000009</v>
      </c>
      <c r="AW69" s="25">
        <v>2486.96</v>
      </c>
      <c r="AX69" s="25">
        <v>345498.43</v>
      </c>
      <c r="AY69" s="25">
        <v>2721228.4899999998</v>
      </c>
      <c r="AZ69" s="25">
        <v>0</v>
      </c>
      <c r="BA69" s="25">
        <v>78106.17</v>
      </c>
      <c r="BB69" s="25">
        <v>0</v>
      </c>
      <c r="BC69" s="25">
        <v>1214.8</v>
      </c>
      <c r="BD69" s="25">
        <v>236973.40000000002</v>
      </c>
      <c r="BE69" s="25">
        <v>6272557.25</v>
      </c>
      <c r="BF69" s="25">
        <v>590067.98</v>
      </c>
      <c r="BG69" s="25">
        <v>1016.96</v>
      </c>
      <c r="BH69" s="25">
        <v>18243073.439999998</v>
      </c>
      <c r="BI69" s="25">
        <v>5621870.1199999992</v>
      </c>
      <c r="BJ69" s="25">
        <v>1205619.83</v>
      </c>
      <c r="BK69" s="25">
        <v>413859.35</v>
      </c>
      <c r="BL69" s="25">
        <v>162503.29999999999</v>
      </c>
      <c r="BM69" s="25">
        <v>18019.370000000003</v>
      </c>
      <c r="BN69" s="25">
        <v>1808703.26</v>
      </c>
      <c r="BO69" s="25">
        <v>50876.11</v>
      </c>
      <c r="BP69" s="25">
        <v>407762.16</v>
      </c>
      <c r="BQ69" s="25">
        <v>0</v>
      </c>
      <c r="BR69" s="25">
        <v>1207814.8399999999</v>
      </c>
      <c r="BS69" s="25">
        <v>16214.34</v>
      </c>
      <c r="BT69" s="25">
        <v>0</v>
      </c>
      <c r="BU69" s="25">
        <v>0</v>
      </c>
      <c r="BV69" s="25">
        <v>165469.34000000003</v>
      </c>
      <c r="BW69" s="25">
        <v>521451.99</v>
      </c>
      <c r="BX69" s="25">
        <v>0</v>
      </c>
      <c r="BY69" s="25">
        <v>95245.76999999999</v>
      </c>
      <c r="BZ69" s="25">
        <v>251913.13999999998</v>
      </c>
      <c r="CA69" s="25">
        <v>48807.860000000008</v>
      </c>
      <c r="CB69" s="25">
        <v>43623.03</v>
      </c>
      <c r="CC69" s="25">
        <v>8237272.7000000002</v>
      </c>
      <c r="CD69" s="25">
        <v>0</v>
      </c>
      <c r="CE69" s="25">
        <v>92139342.969999999</v>
      </c>
    </row>
    <row r="70" spans="1:83" x14ac:dyDescent="0.25">
      <c r="A70" s="26" t="s">
        <v>271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92</v>
      </c>
      <c r="Q70" s="244">
        <v>0</v>
      </c>
      <c r="R70" s="244">
        <v>0</v>
      </c>
      <c r="S70" s="244">
        <v>0</v>
      </c>
      <c r="T70" s="244">
        <v>0</v>
      </c>
      <c r="U70" s="244">
        <v>3238152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3238244</v>
      </c>
    </row>
    <row r="71" spans="1:83" x14ac:dyDescent="0.25">
      <c r="A71" s="26" t="s">
        <v>272</v>
      </c>
      <c r="B71" s="27"/>
      <c r="C71" s="244">
        <v>11199930.960000001</v>
      </c>
      <c r="D71" s="244" t="s">
        <v>232</v>
      </c>
      <c r="E71" s="244">
        <v>3116867.58</v>
      </c>
      <c r="F71" s="244" t="s">
        <v>232</v>
      </c>
      <c r="G71" s="244" t="s">
        <v>232</v>
      </c>
      <c r="H71" s="244" t="s">
        <v>232</v>
      </c>
      <c r="I71" s="244" t="s">
        <v>232</v>
      </c>
      <c r="J71" s="244" t="s">
        <v>232</v>
      </c>
      <c r="K71" s="244" t="s">
        <v>232</v>
      </c>
      <c r="L71" s="244" t="s">
        <v>232</v>
      </c>
      <c r="M71" s="244" t="s">
        <v>232</v>
      </c>
      <c r="N71" s="244" t="s">
        <v>232</v>
      </c>
      <c r="O71" s="244">
        <v>536768.72</v>
      </c>
      <c r="P71" s="244">
        <v>2656557.2199999997</v>
      </c>
      <c r="Q71" s="244">
        <v>357731.91</v>
      </c>
      <c r="R71" s="244" t="s">
        <v>232</v>
      </c>
      <c r="S71" s="244" t="s">
        <v>232</v>
      </c>
      <c r="T71" s="244">
        <v>45826.29</v>
      </c>
      <c r="U71" s="244">
        <v>2003041.2599999998</v>
      </c>
      <c r="V71" s="244">
        <v>115406</v>
      </c>
      <c r="W71" s="244">
        <v>473308.21</v>
      </c>
      <c r="X71" s="244">
        <v>650780.87</v>
      </c>
      <c r="Y71" s="244">
        <v>1611592.7899999998</v>
      </c>
      <c r="Z71" s="244" t="s">
        <v>232</v>
      </c>
      <c r="AA71" s="244">
        <v>161805.35999999999</v>
      </c>
      <c r="AB71" s="244">
        <v>88851.85</v>
      </c>
      <c r="AC71" s="244">
        <v>77694.55</v>
      </c>
      <c r="AD71" s="244" t="s">
        <v>232</v>
      </c>
      <c r="AE71" s="244">
        <v>67968</v>
      </c>
      <c r="AF71" s="244" t="s">
        <v>232</v>
      </c>
      <c r="AG71" s="244">
        <v>1578466.11</v>
      </c>
      <c r="AH71" s="244" t="s">
        <v>232</v>
      </c>
      <c r="AI71" s="244" t="s">
        <v>232</v>
      </c>
      <c r="AJ71" s="244">
        <v>132579.69</v>
      </c>
      <c r="AK71" s="244" t="s">
        <v>232</v>
      </c>
      <c r="AL71" s="244" t="s">
        <v>232</v>
      </c>
      <c r="AM71" s="244" t="s">
        <v>232</v>
      </c>
      <c r="AN71" s="244" t="s">
        <v>232</v>
      </c>
      <c r="AO71" s="244" t="s">
        <v>232</v>
      </c>
      <c r="AP71" s="244">
        <v>18275.39</v>
      </c>
      <c r="AQ71" s="244" t="s">
        <v>232</v>
      </c>
      <c r="AR71" s="244" t="s">
        <v>232</v>
      </c>
      <c r="AS71" s="244" t="s">
        <v>232</v>
      </c>
      <c r="AT71" s="244" t="s">
        <v>232</v>
      </c>
      <c r="AU71" s="244" t="s">
        <v>232</v>
      </c>
      <c r="AV71" s="244">
        <v>927279.19000000006</v>
      </c>
      <c r="AW71" s="244" t="s">
        <v>232</v>
      </c>
      <c r="AX71" s="244" t="s">
        <v>232</v>
      </c>
      <c r="AY71" s="244" t="s">
        <v>232</v>
      </c>
      <c r="AZ71" s="244" t="s">
        <v>232</v>
      </c>
      <c r="BA71" s="244" t="s">
        <v>232</v>
      </c>
      <c r="BB71" s="244" t="s">
        <v>232</v>
      </c>
      <c r="BC71" s="244" t="s">
        <v>232</v>
      </c>
      <c r="BD71" s="244" t="s">
        <v>232</v>
      </c>
      <c r="BE71" s="244">
        <v>179667.48</v>
      </c>
      <c r="BF71" s="244" t="s">
        <v>232</v>
      </c>
      <c r="BG71" s="244" t="s">
        <v>232</v>
      </c>
      <c r="BH71" s="244">
        <v>102617.75</v>
      </c>
      <c r="BI71" s="244">
        <v>671973.94</v>
      </c>
      <c r="BJ71" s="244" t="s">
        <v>232</v>
      </c>
      <c r="BK71" s="244" t="s">
        <v>232</v>
      </c>
      <c r="BL71" s="244">
        <v>108947.05</v>
      </c>
      <c r="BM71" s="244" t="s">
        <v>232</v>
      </c>
      <c r="BN71" s="244" t="s">
        <v>232</v>
      </c>
      <c r="BO71" s="244" t="s">
        <v>232</v>
      </c>
      <c r="BP71" s="244" t="s">
        <v>232</v>
      </c>
      <c r="BQ71" s="244" t="s">
        <v>232</v>
      </c>
      <c r="BR71" s="244">
        <v>116969.5</v>
      </c>
      <c r="BS71" s="244" t="s">
        <v>232</v>
      </c>
      <c r="BT71" s="244" t="s">
        <v>232</v>
      </c>
      <c r="BU71" s="244" t="s">
        <v>232</v>
      </c>
      <c r="BV71" s="244">
        <v>154522.95000000001</v>
      </c>
      <c r="BW71" s="244">
        <v>285992.82</v>
      </c>
      <c r="BX71" s="244" t="s">
        <v>232</v>
      </c>
      <c r="BY71" s="244">
        <v>-17210.66</v>
      </c>
      <c r="BZ71" s="244">
        <v>231554.06</v>
      </c>
      <c r="CA71" s="244" t="s">
        <v>232</v>
      </c>
      <c r="CB71" s="244" t="s">
        <v>232</v>
      </c>
      <c r="CC71" s="244">
        <v>2099.52</v>
      </c>
      <c r="CD71" s="244" t="s">
        <v>232</v>
      </c>
      <c r="CE71" s="25">
        <v>27657866.360000003</v>
      </c>
    </row>
    <row r="72" spans="1:83" x14ac:dyDescent="0.25">
      <c r="A72" s="26" t="s">
        <v>273</v>
      </c>
      <c r="B72" s="27"/>
      <c r="C72" s="244" t="s">
        <v>232</v>
      </c>
      <c r="D72" s="244" t="s">
        <v>232</v>
      </c>
      <c r="E72" s="244" t="s">
        <v>232</v>
      </c>
      <c r="F72" s="244" t="s">
        <v>232</v>
      </c>
      <c r="G72" s="244" t="s">
        <v>232</v>
      </c>
      <c r="H72" s="244" t="s">
        <v>232</v>
      </c>
      <c r="I72" s="244" t="s">
        <v>232</v>
      </c>
      <c r="J72" s="244" t="s">
        <v>232</v>
      </c>
      <c r="K72" s="244" t="s">
        <v>232</v>
      </c>
      <c r="L72" s="244" t="s">
        <v>232</v>
      </c>
      <c r="M72" s="244" t="s">
        <v>232</v>
      </c>
      <c r="N72" s="244" t="s">
        <v>232</v>
      </c>
      <c r="O72" s="244" t="s">
        <v>232</v>
      </c>
      <c r="P72" s="244" t="s">
        <v>232</v>
      </c>
      <c r="Q72" s="244" t="s">
        <v>232</v>
      </c>
      <c r="R72" s="244" t="s">
        <v>232</v>
      </c>
      <c r="S72" s="244" t="s">
        <v>232</v>
      </c>
      <c r="T72" s="244" t="s">
        <v>232</v>
      </c>
      <c r="U72" s="244" t="s">
        <v>232</v>
      </c>
      <c r="V72" s="244" t="s">
        <v>232</v>
      </c>
      <c r="W72" s="244" t="s">
        <v>232</v>
      </c>
      <c r="X72" s="244" t="s">
        <v>232</v>
      </c>
      <c r="Y72" s="244" t="s">
        <v>232</v>
      </c>
      <c r="Z72" s="244" t="s">
        <v>232</v>
      </c>
      <c r="AA72" s="244" t="s">
        <v>232</v>
      </c>
      <c r="AB72" s="244" t="s">
        <v>232</v>
      </c>
      <c r="AC72" s="244" t="s">
        <v>232</v>
      </c>
      <c r="AD72" s="244" t="s">
        <v>232</v>
      </c>
      <c r="AE72" s="244" t="s">
        <v>232</v>
      </c>
      <c r="AF72" s="244" t="s">
        <v>232</v>
      </c>
      <c r="AG72" s="244" t="s">
        <v>232</v>
      </c>
      <c r="AH72" s="244" t="s">
        <v>232</v>
      </c>
      <c r="AI72" s="244" t="s">
        <v>232</v>
      </c>
      <c r="AJ72" s="244" t="s">
        <v>232</v>
      </c>
      <c r="AK72" s="244" t="s">
        <v>232</v>
      </c>
      <c r="AL72" s="244" t="s">
        <v>232</v>
      </c>
      <c r="AM72" s="244" t="s">
        <v>232</v>
      </c>
      <c r="AN72" s="244" t="s">
        <v>232</v>
      </c>
      <c r="AO72" s="244" t="s">
        <v>232</v>
      </c>
      <c r="AP72" s="244" t="s">
        <v>232</v>
      </c>
      <c r="AQ72" s="244" t="s">
        <v>232</v>
      </c>
      <c r="AR72" s="244" t="s">
        <v>232</v>
      </c>
      <c r="AS72" s="244" t="s">
        <v>232</v>
      </c>
      <c r="AT72" s="244" t="s">
        <v>232</v>
      </c>
      <c r="AU72" s="244" t="s">
        <v>232</v>
      </c>
      <c r="AV72" s="244">
        <v>1315.92</v>
      </c>
      <c r="AW72" s="244" t="s">
        <v>232</v>
      </c>
      <c r="AX72" s="244" t="s">
        <v>232</v>
      </c>
      <c r="AY72" s="244" t="s">
        <v>232</v>
      </c>
      <c r="AZ72" s="244" t="s">
        <v>232</v>
      </c>
      <c r="BA72" s="244" t="s">
        <v>232</v>
      </c>
      <c r="BB72" s="244" t="s">
        <v>232</v>
      </c>
      <c r="BC72" s="244" t="s">
        <v>232</v>
      </c>
      <c r="BD72" s="244">
        <v>5050</v>
      </c>
      <c r="BE72" s="244">
        <v>4976.13</v>
      </c>
      <c r="BF72" s="244" t="s">
        <v>232</v>
      </c>
      <c r="BG72" s="244" t="s">
        <v>232</v>
      </c>
      <c r="BH72" s="244">
        <v>17280807.329999998</v>
      </c>
      <c r="BI72" s="244" t="s">
        <v>232</v>
      </c>
      <c r="BJ72" s="244" t="s">
        <v>232</v>
      </c>
      <c r="BK72" s="244" t="s">
        <v>232</v>
      </c>
      <c r="BL72" s="244" t="s">
        <v>232</v>
      </c>
      <c r="BM72" s="244" t="s">
        <v>232</v>
      </c>
      <c r="BN72" s="244" t="s">
        <v>232</v>
      </c>
      <c r="BO72" s="244" t="s">
        <v>232</v>
      </c>
      <c r="BP72" s="244" t="s">
        <v>232</v>
      </c>
      <c r="BQ72" s="244" t="s">
        <v>232</v>
      </c>
      <c r="BR72" s="244">
        <v>10200</v>
      </c>
      <c r="BS72" s="244" t="s">
        <v>232</v>
      </c>
      <c r="BT72" s="244" t="s">
        <v>232</v>
      </c>
      <c r="BU72" s="244" t="s">
        <v>232</v>
      </c>
      <c r="BV72" s="244" t="s">
        <v>232</v>
      </c>
      <c r="BW72" s="244" t="s">
        <v>232</v>
      </c>
      <c r="BX72" s="244" t="s">
        <v>232</v>
      </c>
      <c r="BY72" s="244" t="s">
        <v>232</v>
      </c>
      <c r="BZ72" s="244" t="s">
        <v>232</v>
      </c>
      <c r="CA72" s="244" t="s">
        <v>232</v>
      </c>
      <c r="CB72" s="244" t="s">
        <v>232</v>
      </c>
      <c r="CC72" s="244">
        <v>91979.99</v>
      </c>
      <c r="CD72" s="244" t="s">
        <v>232</v>
      </c>
      <c r="CE72" s="25">
        <v>17394329.369999997</v>
      </c>
    </row>
    <row r="73" spans="1:83" x14ac:dyDescent="0.25">
      <c r="A73" s="26" t="s">
        <v>274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3803252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v>3803252</v>
      </c>
    </row>
    <row r="74" spans="1:83" x14ac:dyDescent="0.25">
      <c r="A74" s="26" t="s">
        <v>275</v>
      </c>
      <c r="B74" s="27"/>
      <c r="C74" s="244">
        <v>77196.56</v>
      </c>
      <c r="D74" s="244" t="s">
        <v>232</v>
      </c>
      <c r="E74" s="244">
        <v>545766.87</v>
      </c>
      <c r="F74" s="244" t="s">
        <v>232</v>
      </c>
      <c r="G74" s="244" t="s">
        <v>232</v>
      </c>
      <c r="H74" s="244" t="s">
        <v>232</v>
      </c>
      <c r="I74" s="244" t="s">
        <v>232</v>
      </c>
      <c r="J74" s="244" t="s">
        <v>232</v>
      </c>
      <c r="K74" s="244" t="s">
        <v>232</v>
      </c>
      <c r="L74" s="244" t="s">
        <v>232</v>
      </c>
      <c r="M74" s="244" t="s">
        <v>232</v>
      </c>
      <c r="N74" s="244" t="s">
        <v>232</v>
      </c>
      <c r="O74" s="244">
        <v>123370.44</v>
      </c>
      <c r="P74" s="244">
        <v>218907.99000000002</v>
      </c>
      <c r="Q74" s="244">
        <v>8305.1</v>
      </c>
      <c r="R74" s="244" t="s">
        <v>232</v>
      </c>
      <c r="S74" s="244" t="s">
        <v>232</v>
      </c>
      <c r="T74" s="244">
        <v>14229.93</v>
      </c>
      <c r="U74" s="244">
        <v>1345.76</v>
      </c>
      <c r="V74" s="244">
        <v>23098.15</v>
      </c>
      <c r="W74" s="244">
        <v>23097.83</v>
      </c>
      <c r="X74" s="244" t="s">
        <v>232</v>
      </c>
      <c r="Y74" s="244">
        <v>102260.05</v>
      </c>
      <c r="Z74" s="244">
        <v>18484.810000000001</v>
      </c>
      <c r="AA74" s="244" t="s">
        <v>232</v>
      </c>
      <c r="AB74" s="244" t="s">
        <v>232</v>
      </c>
      <c r="AC74" s="244" t="s">
        <v>232</v>
      </c>
      <c r="AD74" s="244" t="s">
        <v>232</v>
      </c>
      <c r="AE74" s="244">
        <v>29281.75</v>
      </c>
      <c r="AF74" s="244" t="s">
        <v>232</v>
      </c>
      <c r="AG74" s="244">
        <v>295684.01</v>
      </c>
      <c r="AH74" s="244" t="s">
        <v>232</v>
      </c>
      <c r="AI74" s="244" t="s">
        <v>232</v>
      </c>
      <c r="AJ74" s="244">
        <v>30153.56</v>
      </c>
      <c r="AK74" s="244" t="s">
        <v>232</v>
      </c>
      <c r="AL74" s="244" t="s">
        <v>232</v>
      </c>
      <c r="AM74" s="244" t="s">
        <v>232</v>
      </c>
      <c r="AN74" s="244" t="s">
        <v>232</v>
      </c>
      <c r="AO74" s="244" t="s">
        <v>232</v>
      </c>
      <c r="AP74" s="244">
        <v>30858.59</v>
      </c>
      <c r="AQ74" s="244" t="s">
        <v>232</v>
      </c>
      <c r="AR74" s="244" t="s">
        <v>232</v>
      </c>
      <c r="AS74" s="244" t="s">
        <v>232</v>
      </c>
      <c r="AT74" s="244" t="s">
        <v>232</v>
      </c>
      <c r="AU74" s="244" t="s">
        <v>232</v>
      </c>
      <c r="AV74" s="244">
        <v>17886.12</v>
      </c>
      <c r="AW74" s="244" t="s">
        <v>232</v>
      </c>
      <c r="AX74" s="244" t="s">
        <v>232</v>
      </c>
      <c r="AY74" s="244">
        <v>2262.85</v>
      </c>
      <c r="AZ74" s="244" t="s">
        <v>232</v>
      </c>
      <c r="BA74" s="244">
        <v>63471.86</v>
      </c>
      <c r="BB74" s="244" t="s">
        <v>232</v>
      </c>
      <c r="BC74" s="244" t="s">
        <v>232</v>
      </c>
      <c r="BD74" s="244">
        <v>2393.92</v>
      </c>
      <c r="BE74" s="244" t="s">
        <v>232</v>
      </c>
      <c r="BF74" s="244">
        <v>107.93</v>
      </c>
      <c r="BG74" s="244" t="s">
        <v>232</v>
      </c>
      <c r="BH74" s="244" t="s">
        <v>232</v>
      </c>
      <c r="BI74" s="244" t="s">
        <v>232</v>
      </c>
      <c r="BJ74" s="244" t="s">
        <v>232</v>
      </c>
      <c r="BK74" s="244" t="s">
        <v>232</v>
      </c>
      <c r="BL74" s="244" t="s">
        <v>232</v>
      </c>
      <c r="BM74" s="244" t="s">
        <v>232</v>
      </c>
      <c r="BN74" s="244" t="s">
        <v>232</v>
      </c>
      <c r="BO74" s="244" t="s">
        <v>232</v>
      </c>
      <c r="BP74" s="244" t="s">
        <v>232</v>
      </c>
      <c r="BQ74" s="244" t="s">
        <v>232</v>
      </c>
      <c r="BR74" s="244" t="s">
        <v>232</v>
      </c>
      <c r="BS74" s="244" t="s">
        <v>232</v>
      </c>
      <c r="BT74" s="244" t="s">
        <v>232</v>
      </c>
      <c r="BU74" s="244" t="s">
        <v>232</v>
      </c>
      <c r="BV74" s="244" t="s">
        <v>232</v>
      </c>
      <c r="BW74" s="244" t="s">
        <v>232</v>
      </c>
      <c r="BX74" s="244" t="s">
        <v>232</v>
      </c>
      <c r="BY74" s="244" t="s">
        <v>232</v>
      </c>
      <c r="BZ74" s="244" t="s">
        <v>232</v>
      </c>
      <c r="CA74" s="244" t="s">
        <v>232</v>
      </c>
      <c r="CB74" s="244" t="s">
        <v>232</v>
      </c>
      <c r="CC74" s="244" t="s">
        <v>232</v>
      </c>
      <c r="CD74" s="244" t="s">
        <v>232</v>
      </c>
      <c r="CE74" s="25">
        <v>1628164.0800000003</v>
      </c>
    </row>
    <row r="75" spans="1:83" x14ac:dyDescent="0.25">
      <c r="A75" s="26" t="s">
        <v>276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128751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998513</v>
      </c>
      <c r="BO75" s="244">
        <v>0</v>
      </c>
      <c r="BP75" s="244">
        <v>0</v>
      </c>
      <c r="BQ75" s="244">
        <v>0</v>
      </c>
      <c r="BR75" s="244">
        <v>622643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v>1749907</v>
      </c>
    </row>
    <row r="76" spans="1:83" x14ac:dyDescent="0.25">
      <c r="A76" s="26" t="s">
        <v>277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4035141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20790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126990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47036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30257</v>
      </c>
      <c r="CD76" s="244">
        <v>0</v>
      </c>
      <c r="CE76" s="25">
        <v>4260214</v>
      </c>
    </row>
    <row r="77" spans="1:83" x14ac:dyDescent="0.25">
      <c r="A77" s="26" t="s">
        <v>278</v>
      </c>
      <c r="B77" s="27"/>
      <c r="C77" s="244" t="s">
        <v>232</v>
      </c>
      <c r="D77" s="244" t="s">
        <v>232</v>
      </c>
      <c r="E77" s="244">
        <v>26.38</v>
      </c>
      <c r="F77" s="244" t="s">
        <v>232</v>
      </c>
      <c r="G77" s="244" t="s">
        <v>232</v>
      </c>
      <c r="H77" s="244" t="s">
        <v>232</v>
      </c>
      <c r="I77" s="244" t="s">
        <v>232</v>
      </c>
      <c r="J77" s="244" t="s">
        <v>232</v>
      </c>
      <c r="K77" s="244" t="s">
        <v>232</v>
      </c>
      <c r="L77" s="244" t="s">
        <v>232</v>
      </c>
      <c r="M77" s="244" t="s">
        <v>232</v>
      </c>
      <c r="N77" s="244" t="s">
        <v>232</v>
      </c>
      <c r="O77" s="244">
        <v>0</v>
      </c>
      <c r="P77" s="244">
        <v>70846.12</v>
      </c>
      <c r="Q77" s="244">
        <v>0</v>
      </c>
      <c r="R77" s="244">
        <v>5112.82</v>
      </c>
      <c r="S77" s="244" t="s">
        <v>232</v>
      </c>
      <c r="T77" s="244" t="s">
        <v>232</v>
      </c>
      <c r="U77" s="244">
        <v>69266.66</v>
      </c>
      <c r="V77" s="244" t="s">
        <v>232</v>
      </c>
      <c r="W77" s="244">
        <v>9659.93</v>
      </c>
      <c r="X77" s="244">
        <v>225094.67</v>
      </c>
      <c r="Y77" s="244">
        <v>2179.98</v>
      </c>
      <c r="Z77" s="244">
        <v>0</v>
      </c>
      <c r="AA77" s="244">
        <v>0</v>
      </c>
      <c r="AB77" s="244">
        <v>214358.61000000002</v>
      </c>
      <c r="AC77" s="244" t="s">
        <v>232</v>
      </c>
      <c r="AD77" s="244" t="s">
        <v>232</v>
      </c>
      <c r="AE77" s="244" t="s">
        <v>232</v>
      </c>
      <c r="AF77" s="244" t="s">
        <v>232</v>
      </c>
      <c r="AG77" s="244">
        <v>0</v>
      </c>
      <c r="AH77" s="244" t="s">
        <v>232</v>
      </c>
      <c r="AI77" s="244" t="s">
        <v>232</v>
      </c>
      <c r="AJ77" s="244">
        <v>0</v>
      </c>
      <c r="AK77" s="244" t="s">
        <v>232</v>
      </c>
      <c r="AL77" s="244" t="s">
        <v>232</v>
      </c>
      <c r="AM77" s="244" t="s">
        <v>232</v>
      </c>
      <c r="AN77" s="244" t="s">
        <v>232</v>
      </c>
      <c r="AO77" s="244" t="s">
        <v>232</v>
      </c>
      <c r="AP77" s="244">
        <v>0</v>
      </c>
      <c r="AQ77" s="244" t="s">
        <v>232</v>
      </c>
      <c r="AR77" s="244" t="s">
        <v>232</v>
      </c>
      <c r="AS77" s="244" t="s">
        <v>232</v>
      </c>
      <c r="AT77" s="244" t="s">
        <v>232</v>
      </c>
      <c r="AU77" s="244" t="s">
        <v>232</v>
      </c>
      <c r="AV77" s="244">
        <v>0</v>
      </c>
      <c r="AW77" s="244" t="s">
        <v>232</v>
      </c>
      <c r="AX77" s="244">
        <v>0</v>
      </c>
      <c r="AY77" s="244">
        <v>8719.18</v>
      </c>
      <c r="AZ77" s="244" t="s">
        <v>232</v>
      </c>
      <c r="BA77" s="244" t="s">
        <v>232</v>
      </c>
      <c r="BB77" s="244" t="s">
        <v>232</v>
      </c>
      <c r="BC77" s="244" t="s">
        <v>232</v>
      </c>
      <c r="BD77" s="244" t="s">
        <v>232</v>
      </c>
      <c r="BE77" s="244">
        <v>4301508.3</v>
      </c>
      <c r="BF77" s="244">
        <v>6116.54</v>
      </c>
      <c r="BG77" s="244" t="s">
        <v>232</v>
      </c>
      <c r="BH77" s="244" t="s">
        <v>232</v>
      </c>
      <c r="BI77" s="244">
        <v>4875096.74</v>
      </c>
      <c r="BJ77" s="244">
        <v>0</v>
      </c>
      <c r="BK77" s="244" t="s">
        <v>232</v>
      </c>
      <c r="BL77" s="244" t="s">
        <v>232</v>
      </c>
      <c r="BM77" s="244" t="s">
        <v>232</v>
      </c>
      <c r="BN77" s="244" t="s">
        <v>232</v>
      </c>
      <c r="BO77" s="244" t="s">
        <v>232</v>
      </c>
      <c r="BP77" s="244" t="s">
        <v>232</v>
      </c>
      <c r="BQ77" s="244" t="s">
        <v>232</v>
      </c>
      <c r="BR77" s="244" t="s">
        <v>232</v>
      </c>
      <c r="BS77" s="244" t="s">
        <v>232</v>
      </c>
      <c r="BT77" s="244" t="s">
        <v>232</v>
      </c>
      <c r="BU77" s="244" t="s">
        <v>232</v>
      </c>
      <c r="BV77" s="244" t="s">
        <v>232</v>
      </c>
      <c r="BW77" s="244" t="s">
        <v>232</v>
      </c>
      <c r="BX77" s="244" t="s">
        <v>232</v>
      </c>
      <c r="BY77" s="244" t="s">
        <v>232</v>
      </c>
      <c r="BZ77" s="244" t="s">
        <v>232</v>
      </c>
      <c r="CA77" s="244" t="s">
        <v>232</v>
      </c>
      <c r="CB77" s="244" t="s">
        <v>232</v>
      </c>
      <c r="CC77" s="244" t="s">
        <v>232</v>
      </c>
      <c r="CD77" s="244" t="s">
        <v>232</v>
      </c>
      <c r="CE77" s="25">
        <v>9787985.9299999997</v>
      </c>
    </row>
    <row r="78" spans="1:83" x14ac:dyDescent="0.25">
      <c r="A78" s="26" t="s">
        <v>279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v>0</v>
      </c>
    </row>
    <row r="79" spans="1:83" x14ac:dyDescent="0.25">
      <c r="A79" s="26" t="s">
        <v>280</v>
      </c>
      <c r="B79" s="16"/>
      <c r="C79" s="244">
        <v>365.16</v>
      </c>
      <c r="D79" s="244" t="s">
        <v>232</v>
      </c>
      <c r="E79" s="244" t="s">
        <v>232</v>
      </c>
      <c r="F79" s="244" t="s">
        <v>232</v>
      </c>
      <c r="G79" s="244" t="s">
        <v>232</v>
      </c>
      <c r="H79" s="244" t="s">
        <v>232</v>
      </c>
      <c r="I79" s="244" t="s">
        <v>232</v>
      </c>
      <c r="J79" s="244" t="s">
        <v>232</v>
      </c>
      <c r="K79" s="244" t="s">
        <v>232</v>
      </c>
      <c r="L79" s="244" t="s">
        <v>232</v>
      </c>
      <c r="M79" s="244" t="s">
        <v>232</v>
      </c>
      <c r="N79" s="244" t="s">
        <v>232</v>
      </c>
      <c r="O79" s="244" t="s">
        <v>232</v>
      </c>
      <c r="P79" s="244" t="s">
        <v>232</v>
      </c>
      <c r="Q79" s="244" t="s">
        <v>232</v>
      </c>
      <c r="R79" s="244" t="s">
        <v>232</v>
      </c>
      <c r="S79" s="244" t="s">
        <v>232</v>
      </c>
      <c r="T79" s="244" t="s">
        <v>232</v>
      </c>
      <c r="U79" s="244" t="s">
        <v>232</v>
      </c>
      <c r="V79" s="244" t="s">
        <v>232</v>
      </c>
      <c r="W79" s="244" t="s">
        <v>232</v>
      </c>
      <c r="X79" s="244" t="s">
        <v>232</v>
      </c>
      <c r="Y79" s="244">
        <v>500</v>
      </c>
      <c r="Z79" s="244" t="s">
        <v>232</v>
      </c>
      <c r="AA79" s="244" t="s">
        <v>232</v>
      </c>
      <c r="AB79" s="244" t="s">
        <v>232</v>
      </c>
      <c r="AC79" s="244" t="s">
        <v>232</v>
      </c>
      <c r="AD79" s="244" t="s">
        <v>232</v>
      </c>
      <c r="AE79" s="244" t="s">
        <v>232</v>
      </c>
      <c r="AF79" s="244" t="s">
        <v>232</v>
      </c>
      <c r="AG79" s="244" t="s">
        <v>232</v>
      </c>
      <c r="AH79" s="244" t="s">
        <v>232</v>
      </c>
      <c r="AI79" s="244" t="s">
        <v>232</v>
      </c>
      <c r="AJ79" s="244">
        <v>11739.980000000001</v>
      </c>
      <c r="AK79" s="244" t="s">
        <v>232</v>
      </c>
      <c r="AL79" s="244" t="s">
        <v>232</v>
      </c>
      <c r="AM79" s="244" t="s">
        <v>232</v>
      </c>
      <c r="AN79" s="244" t="s">
        <v>232</v>
      </c>
      <c r="AO79" s="244" t="s">
        <v>232</v>
      </c>
      <c r="AP79" s="244">
        <v>-31183.239999999998</v>
      </c>
      <c r="AQ79" s="244" t="s">
        <v>232</v>
      </c>
      <c r="AR79" s="244" t="s">
        <v>232</v>
      </c>
      <c r="AS79" s="244" t="s">
        <v>232</v>
      </c>
      <c r="AT79" s="244" t="s">
        <v>232</v>
      </c>
      <c r="AU79" s="244" t="s">
        <v>232</v>
      </c>
      <c r="AV79" s="244">
        <v>-10098.32</v>
      </c>
      <c r="AW79" s="244" t="s">
        <v>232</v>
      </c>
      <c r="AX79" s="244" t="s">
        <v>232</v>
      </c>
      <c r="AY79" s="244">
        <v>195</v>
      </c>
      <c r="AZ79" s="244" t="s">
        <v>232</v>
      </c>
      <c r="BA79" s="244" t="s">
        <v>232</v>
      </c>
      <c r="BB79" s="244" t="s">
        <v>232</v>
      </c>
      <c r="BC79" s="244" t="s">
        <v>232</v>
      </c>
      <c r="BD79" s="244" t="s">
        <v>232</v>
      </c>
      <c r="BE79" s="244" t="s">
        <v>232</v>
      </c>
      <c r="BF79" s="244" t="s">
        <v>232</v>
      </c>
      <c r="BG79" s="244" t="s">
        <v>232</v>
      </c>
      <c r="BH79" s="244">
        <v>18800</v>
      </c>
      <c r="BI79" s="244" t="s">
        <v>232</v>
      </c>
      <c r="BJ79" s="244" t="s">
        <v>232</v>
      </c>
      <c r="BK79" s="244" t="s">
        <v>232</v>
      </c>
      <c r="BL79" s="244" t="s">
        <v>232</v>
      </c>
      <c r="BM79" s="244" t="s">
        <v>232</v>
      </c>
      <c r="BN79" s="244">
        <v>61615</v>
      </c>
      <c r="BO79" s="244" t="s">
        <v>232</v>
      </c>
      <c r="BP79" s="244">
        <v>35000</v>
      </c>
      <c r="BQ79" s="244" t="s">
        <v>232</v>
      </c>
      <c r="BR79" s="244">
        <v>445457.94</v>
      </c>
      <c r="BS79" s="244" t="s">
        <v>232</v>
      </c>
      <c r="BT79" s="244" t="s">
        <v>232</v>
      </c>
      <c r="BU79" s="244" t="s">
        <v>232</v>
      </c>
      <c r="BV79" s="244" t="s">
        <v>232</v>
      </c>
      <c r="BW79" s="244">
        <v>145516.37</v>
      </c>
      <c r="BX79" s="244" t="s">
        <v>232</v>
      </c>
      <c r="BY79" s="244" t="s">
        <v>232</v>
      </c>
      <c r="BZ79" s="244" t="s">
        <v>232</v>
      </c>
      <c r="CA79" s="244" t="s">
        <v>232</v>
      </c>
      <c r="CB79" s="244" t="s">
        <v>232</v>
      </c>
      <c r="CC79" s="244" t="s">
        <v>232</v>
      </c>
      <c r="CD79" s="244" t="s">
        <v>232</v>
      </c>
      <c r="CE79" s="25">
        <v>677907.89</v>
      </c>
    </row>
    <row r="80" spans="1:83" x14ac:dyDescent="0.25">
      <c r="A80" s="26" t="s">
        <v>281</v>
      </c>
      <c r="B80" s="16"/>
      <c r="C80" s="244">
        <v>25452.83</v>
      </c>
      <c r="D80" s="244" t="s">
        <v>232</v>
      </c>
      <c r="E80" s="244">
        <v>48199.82</v>
      </c>
      <c r="F80" s="244" t="s">
        <v>232</v>
      </c>
      <c r="G80" s="244" t="s">
        <v>232</v>
      </c>
      <c r="H80" s="244" t="s">
        <v>232</v>
      </c>
      <c r="I80" s="244" t="s">
        <v>232</v>
      </c>
      <c r="J80" s="244" t="s">
        <v>232</v>
      </c>
      <c r="K80" s="244" t="s">
        <v>232</v>
      </c>
      <c r="L80" s="244" t="s">
        <v>232</v>
      </c>
      <c r="M80" s="244" t="s">
        <v>232</v>
      </c>
      <c r="N80" s="244" t="s">
        <v>232</v>
      </c>
      <c r="O80" s="244">
        <v>31336.329999999998</v>
      </c>
      <c r="P80" s="244">
        <v>33634.78</v>
      </c>
      <c r="Q80" s="244">
        <v>16340.220000000001</v>
      </c>
      <c r="R80" s="244">
        <v>4735</v>
      </c>
      <c r="S80" s="244" t="s">
        <v>232</v>
      </c>
      <c r="T80" s="244">
        <v>12408.76</v>
      </c>
      <c r="U80" s="244">
        <v>4569.0600000000004</v>
      </c>
      <c r="V80" s="244">
        <v>2163</v>
      </c>
      <c r="W80" s="244">
        <v>408</v>
      </c>
      <c r="X80" s="244">
        <v>1162</v>
      </c>
      <c r="Y80" s="244">
        <v>12262.32</v>
      </c>
      <c r="Z80" s="244">
        <v>2201.9299999999998</v>
      </c>
      <c r="AA80" s="244">
        <v>803</v>
      </c>
      <c r="AB80" s="244">
        <v>56925.909999999989</v>
      </c>
      <c r="AC80" s="244">
        <v>27358.53</v>
      </c>
      <c r="AD80" s="244" t="s">
        <v>232</v>
      </c>
      <c r="AE80" s="244">
        <v>48664.24</v>
      </c>
      <c r="AF80" s="244" t="s">
        <v>232</v>
      </c>
      <c r="AG80" s="244">
        <v>53032.83</v>
      </c>
      <c r="AH80" s="244" t="s">
        <v>232</v>
      </c>
      <c r="AI80" s="244" t="s">
        <v>232</v>
      </c>
      <c r="AJ80" s="244">
        <v>349282.12</v>
      </c>
      <c r="AK80" s="244" t="s">
        <v>232</v>
      </c>
      <c r="AL80" s="244">
        <v>1714.85</v>
      </c>
      <c r="AM80" s="244" t="s">
        <v>232</v>
      </c>
      <c r="AN80" s="244" t="s">
        <v>232</v>
      </c>
      <c r="AO80" s="244" t="s">
        <v>232</v>
      </c>
      <c r="AP80" s="244">
        <v>307961.24000000005</v>
      </c>
      <c r="AQ80" s="244" t="s">
        <v>232</v>
      </c>
      <c r="AR80" s="244" t="s">
        <v>232</v>
      </c>
      <c r="AS80" s="244" t="s">
        <v>232</v>
      </c>
      <c r="AT80" s="244" t="s">
        <v>232</v>
      </c>
      <c r="AU80" s="244" t="s">
        <v>232</v>
      </c>
      <c r="AV80" s="244">
        <v>120856.15000000002</v>
      </c>
      <c r="AW80" s="244">
        <v>1168</v>
      </c>
      <c r="AX80" s="244" t="s">
        <v>232</v>
      </c>
      <c r="AY80" s="244">
        <v>4223.21</v>
      </c>
      <c r="AZ80" s="244" t="s">
        <v>232</v>
      </c>
      <c r="BA80" s="244" t="s">
        <v>232</v>
      </c>
      <c r="BB80" s="244" t="s">
        <v>232</v>
      </c>
      <c r="BC80" s="244">
        <v>314</v>
      </c>
      <c r="BD80" s="244">
        <v>224707.44</v>
      </c>
      <c r="BE80" s="244">
        <v>89111.83</v>
      </c>
      <c r="BF80" s="244">
        <v>2714.86</v>
      </c>
      <c r="BG80" s="244" t="s">
        <v>232</v>
      </c>
      <c r="BH80" s="244">
        <v>108118.89000000001</v>
      </c>
      <c r="BI80" s="244">
        <v>7338.26</v>
      </c>
      <c r="BJ80" s="244">
        <v>32264.690000000002</v>
      </c>
      <c r="BK80" s="244">
        <v>22110.82</v>
      </c>
      <c r="BL80" s="244">
        <v>629</v>
      </c>
      <c r="BM80" s="244">
        <v>16739.440000000002</v>
      </c>
      <c r="BN80" s="244">
        <v>602781.18999999994</v>
      </c>
      <c r="BO80" s="244">
        <v>1188.6599999999999</v>
      </c>
      <c r="BP80" s="244">
        <v>14467</v>
      </c>
      <c r="BQ80" s="244" t="s">
        <v>232</v>
      </c>
      <c r="BR80" s="244">
        <v>4560</v>
      </c>
      <c r="BS80" s="244">
        <v>600</v>
      </c>
      <c r="BT80" s="244" t="s">
        <v>232</v>
      </c>
      <c r="BU80" s="244" t="s">
        <v>232</v>
      </c>
      <c r="BV80" s="244">
        <v>9377.57</v>
      </c>
      <c r="BW80" s="244">
        <v>55014.259999999995</v>
      </c>
      <c r="BX80" s="244" t="s">
        <v>232</v>
      </c>
      <c r="BY80" s="244">
        <v>98884.87</v>
      </c>
      <c r="BZ80" s="244">
        <v>12657.33</v>
      </c>
      <c r="CA80" s="244">
        <v>40679.990000000005</v>
      </c>
      <c r="CB80" s="244">
        <v>11513.43</v>
      </c>
      <c r="CC80" s="244">
        <v>4147.6400000000003</v>
      </c>
      <c r="CD80" s="244" t="s">
        <v>232</v>
      </c>
      <c r="CE80" s="25">
        <v>2526785.3000000003</v>
      </c>
    </row>
    <row r="81" spans="1:84" x14ac:dyDescent="0.25">
      <c r="A81" s="26" t="s">
        <v>282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7497241.25</v>
      </c>
      <c r="CD81" s="244">
        <v>0</v>
      </c>
      <c r="CE81" s="25">
        <v>7497241.25</v>
      </c>
    </row>
    <row r="82" spans="1:84" x14ac:dyDescent="0.25">
      <c r="A82" s="26" t="s">
        <v>283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25">
      <c r="A83" s="26" t="s">
        <v>284</v>
      </c>
      <c r="B83" s="16"/>
      <c r="C83" s="234">
        <v>261844.07</v>
      </c>
      <c r="D83" s="234" t="s">
        <v>232</v>
      </c>
      <c r="E83" s="236">
        <v>706616.90999999992</v>
      </c>
      <c r="F83" s="236" t="s">
        <v>232</v>
      </c>
      <c r="G83" s="234" t="s">
        <v>232</v>
      </c>
      <c r="H83" s="234" t="s">
        <v>232</v>
      </c>
      <c r="I83" s="236" t="s">
        <v>232</v>
      </c>
      <c r="J83" s="236" t="s">
        <v>232</v>
      </c>
      <c r="K83" s="236" t="s">
        <v>232</v>
      </c>
      <c r="L83" s="236" t="s">
        <v>232</v>
      </c>
      <c r="M83" s="234" t="s">
        <v>232</v>
      </c>
      <c r="N83" s="234" t="s">
        <v>232</v>
      </c>
      <c r="O83" s="234">
        <v>41258.050000000003</v>
      </c>
      <c r="P83" s="236">
        <v>263971.43999999989</v>
      </c>
      <c r="Q83" s="236">
        <v>21435.31</v>
      </c>
      <c r="R83" s="237">
        <v>2738.6</v>
      </c>
      <c r="S83" s="236">
        <v>110.47</v>
      </c>
      <c r="T83" s="234">
        <v>41186.620000000003</v>
      </c>
      <c r="U83" s="236">
        <v>82032.009999999995</v>
      </c>
      <c r="V83" s="236">
        <v>13553.24</v>
      </c>
      <c r="W83" s="234">
        <v>151284.43</v>
      </c>
      <c r="X83" s="236">
        <v>119856</v>
      </c>
      <c r="Y83" s="236">
        <v>93037.459999999992</v>
      </c>
      <c r="Z83" s="236">
        <v>6466.43</v>
      </c>
      <c r="AA83" s="236">
        <v>25062.86</v>
      </c>
      <c r="AB83" s="236">
        <v>180122.01</v>
      </c>
      <c r="AC83" s="236">
        <v>10541.61</v>
      </c>
      <c r="AD83" s="236">
        <v>1702.99</v>
      </c>
      <c r="AE83" s="236">
        <v>35936.14</v>
      </c>
      <c r="AF83" s="236" t="s">
        <v>232</v>
      </c>
      <c r="AG83" s="236">
        <v>157168.56</v>
      </c>
      <c r="AH83" s="236" t="s">
        <v>232</v>
      </c>
      <c r="AI83" s="236" t="s">
        <v>232</v>
      </c>
      <c r="AJ83" s="236">
        <v>219151.46</v>
      </c>
      <c r="AK83" s="236" t="s">
        <v>232</v>
      </c>
      <c r="AL83" s="236">
        <v>2602.31</v>
      </c>
      <c r="AM83" s="236" t="s">
        <v>232</v>
      </c>
      <c r="AN83" s="236" t="s">
        <v>232</v>
      </c>
      <c r="AO83" s="234" t="s">
        <v>232</v>
      </c>
      <c r="AP83" s="236">
        <v>246065.18</v>
      </c>
      <c r="AQ83" s="234" t="s">
        <v>232</v>
      </c>
      <c r="AR83" s="234" t="s">
        <v>232</v>
      </c>
      <c r="AS83" s="234" t="s">
        <v>232</v>
      </c>
      <c r="AT83" s="234" t="s">
        <v>232</v>
      </c>
      <c r="AU83" s="236" t="s">
        <v>232</v>
      </c>
      <c r="AV83" s="236">
        <v>221863.36</v>
      </c>
      <c r="AW83" s="236">
        <v>1318.96</v>
      </c>
      <c r="AX83" s="236">
        <v>345498.43</v>
      </c>
      <c r="AY83" s="236">
        <v>2705828.2499999995</v>
      </c>
      <c r="AZ83" s="236" t="s">
        <v>232</v>
      </c>
      <c r="BA83" s="236">
        <v>14634.310000000001</v>
      </c>
      <c r="BB83" s="236" t="s">
        <v>232</v>
      </c>
      <c r="BC83" s="236">
        <v>900.8</v>
      </c>
      <c r="BD83" s="236">
        <v>4822.04</v>
      </c>
      <c r="BE83" s="236">
        <v>1697293.51</v>
      </c>
      <c r="BF83" s="236">
        <v>581128.65</v>
      </c>
      <c r="BG83" s="236">
        <v>1016.96</v>
      </c>
      <c r="BH83" s="237">
        <v>732729.47000000009</v>
      </c>
      <c r="BI83" s="236">
        <v>67461.179999999993</v>
      </c>
      <c r="BJ83" s="236">
        <v>1173355.1400000001</v>
      </c>
      <c r="BK83" s="236">
        <v>391748.52999999997</v>
      </c>
      <c r="BL83" s="236">
        <v>52927.25</v>
      </c>
      <c r="BM83" s="236">
        <v>1279.93</v>
      </c>
      <c r="BN83" s="236">
        <v>145794.07</v>
      </c>
      <c r="BO83" s="236">
        <v>2651.45</v>
      </c>
      <c r="BP83" s="236">
        <v>358295.16</v>
      </c>
      <c r="BQ83" s="236" t="s">
        <v>232</v>
      </c>
      <c r="BR83" s="236">
        <v>7984.4</v>
      </c>
      <c r="BS83" s="236">
        <v>15614.34</v>
      </c>
      <c r="BT83" s="236" t="s">
        <v>232</v>
      </c>
      <c r="BU83" s="236" t="s">
        <v>232</v>
      </c>
      <c r="BV83" s="236">
        <v>1568.82</v>
      </c>
      <c r="BW83" s="236">
        <v>34928.54</v>
      </c>
      <c r="BX83" s="236" t="s">
        <v>232</v>
      </c>
      <c r="BY83" s="236">
        <v>13571.56</v>
      </c>
      <c r="BZ83" s="236">
        <v>7701.75</v>
      </c>
      <c r="CA83" s="236">
        <v>8127.87</v>
      </c>
      <c r="CB83" s="236">
        <v>32109.599999999999</v>
      </c>
      <c r="CC83" s="236">
        <v>611547.29999999993</v>
      </c>
      <c r="CD83" s="244" t="s">
        <v>232</v>
      </c>
      <c r="CE83" s="25">
        <v>11917445.789999999</v>
      </c>
    </row>
    <row r="84" spans="1:84" x14ac:dyDescent="0.25">
      <c r="A84" s="31" t="s">
        <v>285</v>
      </c>
      <c r="B84" s="16"/>
      <c r="C84" s="234" t="s">
        <v>232</v>
      </c>
      <c r="D84" s="234" t="s">
        <v>232</v>
      </c>
      <c r="E84" s="234" t="s">
        <v>232</v>
      </c>
      <c r="F84" s="234" t="s">
        <v>232</v>
      </c>
      <c r="G84" s="234" t="s">
        <v>232</v>
      </c>
      <c r="H84" s="234" t="s">
        <v>232</v>
      </c>
      <c r="I84" s="234" t="s">
        <v>232</v>
      </c>
      <c r="J84" s="234" t="s">
        <v>232</v>
      </c>
      <c r="K84" s="234" t="s">
        <v>232</v>
      </c>
      <c r="L84" s="234" t="s">
        <v>232</v>
      </c>
      <c r="M84" s="234" t="s">
        <v>232</v>
      </c>
      <c r="N84" s="234" t="s">
        <v>232</v>
      </c>
      <c r="O84" s="234" t="s">
        <v>232</v>
      </c>
      <c r="P84" s="234">
        <v>1000</v>
      </c>
      <c r="Q84" s="234" t="s">
        <v>232</v>
      </c>
      <c r="R84" s="234" t="s">
        <v>232</v>
      </c>
      <c r="S84" s="234" t="s">
        <v>232</v>
      </c>
      <c r="T84" s="234" t="s">
        <v>232</v>
      </c>
      <c r="U84" s="234" t="s">
        <v>232</v>
      </c>
      <c r="V84" s="234" t="s">
        <v>232</v>
      </c>
      <c r="W84" s="234" t="s">
        <v>232</v>
      </c>
      <c r="X84" s="234" t="s">
        <v>232</v>
      </c>
      <c r="Y84" s="234" t="s">
        <v>232</v>
      </c>
      <c r="Z84" s="234" t="s">
        <v>232</v>
      </c>
      <c r="AA84" s="234" t="s">
        <v>232</v>
      </c>
      <c r="AB84" s="234">
        <v>73972554.899999991</v>
      </c>
      <c r="AC84" s="234" t="s">
        <v>232</v>
      </c>
      <c r="AD84" s="234" t="s">
        <v>232</v>
      </c>
      <c r="AE84" s="234">
        <v>283777.55</v>
      </c>
      <c r="AF84" s="234" t="s">
        <v>232</v>
      </c>
      <c r="AG84" s="234">
        <v>83677.260000000009</v>
      </c>
      <c r="AH84" s="234" t="s">
        <v>232</v>
      </c>
      <c r="AI84" s="234" t="s">
        <v>232</v>
      </c>
      <c r="AJ84" s="234">
        <v>575455.36</v>
      </c>
      <c r="AK84" s="234" t="s">
        <v>232</v>
      </c>
      <c r="AL84" s="234" t="s">
        <v>232</v>
      </c>
      <c r="AM84" s="234" t="s">
        <v>232</v>
      </c>
      <c r="AN84" s="234" t="s">
        <v>232</v>
      </c>
      <c r="AO84" s="234" t="s">
        <v>232</v>
      </c>
      <c r="AP84" s="234">
        <v>338915.37</v>
      </c>
      <c r="AQ84" s="234" t="s">
        <v>232</v>
      </c>
      <c r="AR84" s="234" t="s">
        <v>232</v>
      </c>
      <c r="AS84" s="234" t="s">
        <v>232</v>
      </c>
      <c r="AT84" s="234" t="s">
        <v>232</v>
      </c>
      <c r="AU84" s="234" t="s">
        <v>232</v>
      </c>
      <c r="AV84" s="234" t="s">
        <v>232</v>
      </c>
      <c r="AW84" s="234">
        <v>224792.84999999995</v>
      </c>
      <c r="AX84" s="234" t="s">
        <v>232</v>
      </c>
      <c r="AY84" s="234">
        <v>2901433.74</v>
      </c>
      <c r="AZ84" s="234" t="s">
        <v>232</v>
      </c>
      <c r="BA84" s="234" t="s">
        <v>232</v>
      </c>
      <c r="BB84" s="234" t="s">
        <v>232</v>
      </c>
      <c r="BC84" s="234" t="s">
        <v>232</v>
      </c>
      <c r="BD84" s="234">
        <v>0</v>
      </c>
      <c r="BE84" s="234">
        <v>6659.95</v>
      </c>
      <c r="BF84" s="234">
        <v>188139.57</v>
      </c>
      <c r="BG84" s="234">
        <v>66352.34</v>
      </c>
      <c r="BH84" s="234">
        <v>64877.649999999994</v>
      </c>
      <c r="BI84" s="234">
        <v>42600</v>
      </c>
      <c r="BJ84" s="234" t="s">
        <v>232</v>
      </c>
      <c r="BK84" s="234">
        <v>70</v>
      </c>
      <c r="BL84" s="234">
        <v>14320</v>
      </c>
      <c r="BM84" s="234" t="s">
        <v>232</v>
      </c>
      <c r="BN84" s="234">
        <v>577491.21</v>
      </c>
      <c r="BO84" s="234">
        <v>10002.59</v>
      </c>
      <c r="BP84" s="234" t="s">
        <v>232</v>
      </c>
      <c r="BQ84" s="234" t="s">
        <v>232</v>
      </c>
      <c r="BR84" s="234" t="s">
        <v>232</v>
      </c>
      <c r="BS84" s="234" t="s">
        <v>232</v>
      </c>
      <c r="BT84" s="234" t="s">
        <v>232</v>
      </c>
      <c r="BU84" s="234" t="s">
        <v>232</v>
      </c>
      <c r="BV84" s="234">
        <v>44560.480000000003</v>
      </c>
      <c r="BW84" s="234">
        <v>41300</v>
      </c>
      <c r="BX84" s="234" t="s">
        <v>232</v>
      </c>
      <c r="BY84" s="234" t="s">
        <v>232</v>
      </c>
      <c r="BZ84" s="234" t="s">
        <v>232</v>
      </c>
      <c r="CA84" s="234" t="s">
        <v>232</v>
      </c>
      <c r="CB84" s="234">
        <v>257409.24</v>
      </c>
      <c r="CC84" s="234" t="s">
        <v>232</v>
      </c>
      <c r="CD84" s="244">
        <v>12368641</v>
      </c>
      <c r="CE84" s="25">
        <v>92064031.059999987</v>
      </c>
    </row>
    <row r="85" spans="1:84" x14ac:dyDescent="0.25">
      <c r="A85" s="31" t="s">
        <v>286</v>
      </c>
      <c r="B85" s="25"/>
      <c r="C85" s="25" t="s">
        <v>1057</v>
      </c>
      <c r="D85" s="25" t="s">
        <v>1057</v>
      </c>
      <c r="E85" s="25" t="s">
        <v>1057</v>
      </c>
      <c r="F85" s="25" t="s">
        <v>1057</v>
      </c>
      <c r="G85" s="25" t="s">
        <v>1057</v>
      </c>
      <c r="H85" s="25" t="s">
        <v>1057</v>
      </c>
      <c r="I85" s="25" t="s">
        <v>1057</v>
      </c>
      <c r="J85" s="25" t="s">
        <v>1057</v>
      </c>
      <c r="K85" s="25" t="s">
        <v>1057</v>
      </c>
      <c r="L85" s="25" t="s">
        <v>1057</v>
      </c>
      <c r="M85" s="25" t="s">
        <v>1057</v>
      </c>
      <c r="N85" s="25" t="s">
        <v>1057</v>
      </c>
      <c r="O85" s="25" t="s">
        <v>1057</v>
      </c>
      <c r="P85" s="25">
        <v>52866819.270000018</v>
      </c>
      <c r="Q85" s="25" t="s">
        <v>1057</v>
      </c>
      <c r="R85" s="25" t="s">
        <v>1057</v>
      </c>
      <c r="S85" s="25" t="s">
        <v>1057</v>
      </c>
      <c r="T85" s="25" t="s">
        <v>1057</v>
      </c>
      <c r="U85" s="25" t="s">
        <v>1057</v>
      </c>
      <c r="V85" s="25" t="s">
        <v>1057</v>
      </c>
      <c r="W85" s="25" t="s">
        <v>1057</v>
      </c>
      <c r="X85" s="25" t="s">
        <v>1057</v>
      </c>
      <c r="Y85" s="25" t="s">
        <v>1057</v>
      </c>
      <c r="Z85" s="25" t="s">
        <v>1057</v>
      </c>
      <c r="AA85" s="25" t="s">
        <v>1057</v>
      </c>
      <c r="AB85" s="25">
        <v>13923084.430000007</v>
      </c>
      <c r="AC85" s="25" t="s">
        <v>1057</v>
      </c>
      <c r="AD85" s="25" t="s">
        <v>1057</v>
      </c>
      <c r="AE85" s="25">
        <v>12893847.970000001</v>
      </c>
      <c r="AF85" s="25" t="s">
        <v>1057</v>
      </c>
      <c r="AG85" s="25" t="s">
        <v>1057</v>
      </c>
      <c r="AH85" s="25" t="s">
        <v>1057</v>
      </c>
      <c r="AI85" s="25" t="s">
        <v>1057</v>
      </c>
      <c r="AJ85" s="25">
        <v>93351850.959999979</v>
      </c>
      <c r="AK85" s="25" t="s">
        <v>1057</v>
      </c>
      <c r="AL85" s="25" t="s">
        <v>1057</v>
      </c>
      <c r="AM85" s="25" t="s">
        <v>1057</v>
      </c>
      <c r="AN85" s="25" t="s">
        <v>1057</v>
      </c>
      <c r="AO85" s="25" t="s">
        <v>1057</v>
      </c>
      <c r="AP85" s="25">
        <v>89055090.219999924</v>
      </c>
      <c r="AQ85" s="25" t="s">
        <v>1057</v>
      </c>
      <c r="AR85" s="25" t="s">
        <v>1057</v>
      </c>
      <c r="AS85" s="25" t="s">
        <v>1057</v>
      </c>
      <c r="AT85" s="25" t="s">
        <v>1057</v>
      </c>
      <c r="AU85" s="25" t="s">
        <v>1057</v>
      </c>
      <c r="AV85" s="25" t="s">
        <v>1057</v>
      </c>
      <c r="AW85" s="25" t="s">
        <v>1057</v>
      </c>
      <c r="AX85" s="25" t="s">
        <v>1057</v>
      </c>
      <c r="AY85" s="25">
        <v>6599251.790000001</v>
      </c>
      <c r="AZ85" s="25" t="s">
        <v>1057</v>
      </c>
      <c r="BA85" s="25" t="s">
        <v>1057</v>
      </c>
      <c r="BB85" s="25" t="s">
        <v>1057</v>
      </c>
      <c r="BC85" s="25" t="s">
        <v>1057</v>
      </c>
      <c r="BD85" s="25">
        <v>487253.96000000031</v>
      </c>
      <c r="BE85" s="25">
        <v>53091845.859999999</v>
      </c>
      <c r="BF85" s="25" t="s">
        <v>1057</v>
      </c>
      <c r="BG85" s="25" t="s">
        <v>1057</v>
      </c>
      <c r="BH85" s="25">
        <v>50633433.319999985</v>
      </c>
      <c r="BI85" s="25">
        <v>19906401.289999999</v>
      </c>
      <c r="BJ85" s="25" t="s">
        <v>1057</v>
      </c>
      <c r="BK85" s="25">
        <v>9005765.9999999981</v>
      </c>
      <c r="BL85" s="25" t="s">
        <v>1057</v>
      </c>
      <c r="BM85" s="25" t="s">
        <v>1057</v>
      </c>
      <c r="BN85" s="25" t="s">
        <v>1057</v>
      </c>
      <c r="BO85" s="25">
        <v>873335.55</v>
      </c>
      <c r="BP85" s="25" t="s">
        <v>1057</v>
      </c>
      <c r="BQ85" s="25" t="s">
        <v>1057</v>
      </c>
      <c r="BR85" s="25" t="s">
        <v>1057</v>
      </c>
      <c r="BS85" s="25" t="s">
        <v>1057</v>
      </c>
      <c r="BT85" s="25" t="s">
        <v>1057</v>
      </c>
      <c r="BU85" s="25" t="s">
        <v>1057</v>
      </c>
      <c r="BV85" s="25" t="s">
        <v>1057</v>
      </c>
      <c r="BW85" s="25" t="s">
        <v>1057</v>
      </c>
      <c r="BX85" s="25" t="s">
        <v>1057</v>
      </c>
      <c r="BY85" s="25" t="s">
        <v>1057</v>
      </c>
      <c r="BZ85" s="25" t="s">
        <v>1057</v>
      </c>
      <c r="CA85" s="25" t="s">
        <v>1057</v>
      </c>
      <c r="CB85" s="25">
        <v>1041698.28</v>
      </c>
      <c r="CC85" s="25" t="s">
        <v>1057</v>
      </c>
      <c r="CD85" s="25">
        <v>-12368641</v>
      </c>
      <c r="CE85" s="25" t="s">
        <v>1057</v>
      </c>
    </row>
    <row r="86" spans="1:84" x14ac:dyDescent="0.25">
      <c r="A86" s="31" t="s">
        <v>287</v>
      </c>
      <c r="B86" s="25"/>
      <c r="C86" s="24" t="s">
        <v>249</v>
      </c>
      <c r="D86" s="24" t="s">
        <v>249</v>
      </c>
      <c r="E86" s="24" t="s">
        <v>249</v>
      </c>
      <c r="F86" s="24" t="s">
        <v>249</v>
      </c>
      <c r="G86" s="24" t="s">
        <v>249</v>
      </c>
      <c r="H86" s="24" t="s">
        <v>249</v>
      </c>
      <c r="I86" s="24" t="s">
        <v>249</v>
      </c>
      <c r="J86" s="24" t="s">
        <v>249</v>
      </c>
      <c r="K86" s="28" t="s">
        <v>249</v>
      </c>
      <c r="L86" s="24" t="s">
        <v>249</v>
      </c>
      <c r="M86" s="24" t="s">
        <v>249</v>
      </c>
      <c r="N86" s="24" t="s">
        <v>249</v>
      </c>
      <c r="O86" s="24" t="s">
        <v>249</v>
      </c>
      <c r="P86" s="24" t="s">
        <v>249</v>
      </c>
      <c r="Q86" s="24" t="s">
        <v>249</v>
      </c>
      <c r="R86" s="24" t="s">
        <v>249</v>
      </c>
      <c r="S86" s="24" t="s">
        <v>249</v>
      </c>
      <c r="T86" s="24" t="s">
        <v>249</v>
      </c>
      <c r="U86" s="24" t="s">
        <v>249</v>
      </c>
      <c r="V86" s="24" t="s">
        <v>249</v>
      </c>
      <c r="W86" s="24" t="s">
        <v>249</v>
      </c>
      <c r="X86" s="24" t="s">
        <v>249</v>
      </c>
      <c r="Y86" s="24" t="s">
        <v>249</v>
      </c>
      <c r="Z86" s="24" t="s">
        <v>249</v>
      </c>
      <c r="AA86" s="24" t="s">
        <v>249</v>
      </c>
      <c r="AB86" s="24" t="s">
        <v>249</v>
      </c>
      <c r="AC86" s="24" t="s">
        <v>249</v>
      </c>
      <c r="AD86" s="24" t="s">
        <v>249</v>
      </c>
      <c r="AE86" s="24" t="s">
        <v>249</v>
      </c>
      <c r="AF86" s="24" t="s">
        <v>249</v>
      </c>
      <c r="AG86" s="24" t="s">
        <v>249</v>
      </c>
      <c r="AH86" s="24" t="s">
        <v>249</v>
      </c>
      <c r="AI86" s="24" t="s">
        <v>249</v>
      </c>
      <c r="AJ86" s="24" t="s">
        <v>249</v>
      </c>
      <c r="AK86" s="24" t="s">
        <v>249</v>
      </c>
      <c r="AL86" s="24" t="s">
        <v>249</v>
      </c>
      <c r="AM86" s="24" t="s">
        <v>249</v>
      </c>
      <c r="AN86" s="24" t="s">
        <v>249</v>
      </c>
      <c r="AO86" s="24" t="s">
        <v>249</v>
      </c>
      <c r="AP86" s="24" t="s">
        <v>249</v>
      </c>
      <c r="AQ86" s="24" t="s">
        <v>249</v>
      </c>
      <c r="AR86" s="24" t="s">
        <v>249</v>
      </c>
      <c r="AS86" s="24" t="s">
        <v>249</v>
      </c>
      <c r="AT86" s="24" t="s">
        <v>249</v>
      </c>
      <c r="AU86" s="24" t="s">
        <v>249</v>
      </c>
      <c r="AV86" s="24" t="s">
        <v>249</v>
      </c>
      <c r="AW86" s="24" t="s">
        <v>249</v>
      </c>
      <c r="AX86" s="24" t="s">
        <v>249</v>
      </c>
      <c r="AY86" s="24" t="s">
        <v>249</v>
      </c>
      <c r="AZ86" s="24" t="s">
        <v>249</v>
      </c>
      <c r="BA86" s="24" t="s">
        <v>249</v>
      </c>
      <c r="BB86" s="24" t="s">
        <v>249</v>
      </c>
      <c r="BC86" s="24" t="s">
        <v>249</v>
      </c>
      <c r="BD86" s="24" t="s">
        <v>249</v>
      </c>
      <c r="BE86" s="24" t="s">
        <v>249</v>
      </c>
      <c r="BF86" s="24" t="s">
        <v>249</v>
      </c>
      <c r="BG86" s="24" t="s">
        <v>249</v>
      </c>
      <c r="BH86" s="24" t="s">
        <v>249</v>
      </c>
      <c r="BI86" s="24" t="s">
        <v>249</v>
      </c>
      <c r="BJ86" s="24" t="s">
        <v>249</v>
      </c>
      <c r="BK86" s="24" t="s">
        <v>249</v>
      </c>
      <c r="BL86" s="24" t="s">
        <v>249</v>
      </c>
      <c r="BM86" s="24" t="s">
        <v>249</v>
      </c>
      <c r="BN86" s="24" t="s">
        <v>249</v>
      </c>
      <c r="BO86" s="24" t="s">
        <v>249</v>
      </c>
      <c r="BP86" s="24" t="s">
        <v>249</v>
      </c>
      <c r="BQ86" s="24" t="s">
        <v>249</v>
      </c>
      <c r="BR86" s="24" t="s">
        <v>249</v>
      </c>
      <c r="BS86" s="24" t="s">
        <v>249</v>
      </c>
      <c r="BT86" s="24" t="s">
        <v>249</v>
      </c>
      <c r="BU86" s="24" t="s">
        <v>249</v>
      </c>
      <c r="BV86" s="24" t="s">
        <v>249</v>
      </c>
      <c r="BW86" s="24" t="s">
        <v>249</v>
      </c>
      <c r="BX86" s="24" t="s">
        <v>249</v>
      </c>
      <c r="BY86" s="24" t="s">
        <v>249</v>
      </c>
      <c r="BZ86" s="24" t="s">
        <v>249</v>
      </c>
      <c r="CA86" s="24" t="s">
        <v>249</v>
      </c>
      <c r="CB86" s="24" t="s">
        <v>249</v>
      </c>
      <c r="CC86" s="24" t="s">
        <v>249</v>
      </c>
      <c r="CD86" s="24" t="s">
        <v>249</v>
      </c>
      <c r="CE86" s="244">
        <v>0</v>
      </c>
    </row>
    <row r="87" spans="1:84" x14ac:dyDescent="0.25">
      <c r="A87" s="21" t="s">
        <v>288</v>
      </c>
      <c r="B87" s="16"/>
      <c r="C87" s="234">
        <v>125521652.76000001</v>
      </c>
      <c r="D87" s="234" t="s">
        <v>232</v>
      </c>
      <c r="E87" s="234">
        <v>272308601.11000001</v>
      </c>
      <c r="F87" s="234" t="s">
        <v>232</v>
      </c>
      <c r="G87" s="234" t="s">
        <v>232</v>
      </c>
      <c r="H87" s="234" t="s">
        <v>232</v>
      </c>
      <c r="I87" s="234" t="s">
        <v>232</v>
      </c>
      <c r="J87" s="234" t="s">
        <v>232</v>
      </c>
      <c r="K87" s="234" t="s">
        <v>232</v>
      </c>
      <c r="L87" s="234" t="s">
        <v>232</v>
      </c>
      <c r="M87" s="234" t="s">
        <v>232</v>
      </c>
      <c r="N87" s="234" t="s">
        <v>232</v>
      </c>
      <c r="O87" s="234">
        <v>38957073.740000002</v>
      </c>
      <c r="P87" s="234">
        <v>161754636.56999999</v>
      </c>
      <c r="Q87" s="234">
        <v>5910637.3799999999</v>
      </c>
      <c r="R87" s="234">
        <v>22533225.27</v>
      </c>
      <c r="S87" s="234" t="s">
        <v>232</v>
      </c>
      <c r="T87" s="234">
        <v>3710647.59</v>
      </c>
      <c r="U87" s="234">
        <v>58277178.620000005</v>
      </c>
      <c r="V87" s="234">
        <v>9411787.9199999999</v>
      </c>
      <c r="W87" s="234">
        <v>4241604.7</v>
      </c>
      <c r="X87" s="234">
        <v>39950810.260000005</v>
      </c>
      <c r="Y87" s="234">
        <v>87530358.360000014</v>
      </c>
      <c r="Z87" s="234">
        <v>1814200.07</v>
      </c>
      <c r="AA87" s="234">
        <v>434589.10000000003</v>
      </c>
      <c r="AB87" s="234">
        <v>37455046.759999998</v>
      </c>
      <c r="AC87" s="234">
        <v>59676885.840000004</v>
      </c>
      <c r="AD87" s="234">
        <v>8723414.1099999994</v>
      </c>
      <c r="AE87" s="234">
        <v>10714536.08</v>
      </c>
      <c r="AF87" s="234" t="s">
        <v>232</v>
      </c>
      <c r="AG87" s="234">
        <v>101167046.70999999</v>
      </c>
      <c r="AH87" s="234" t="s">
        <v>232</v>
      </c>
      <c r="AI87" s="234" t="s">
        <v>232</v>
      </c>
      <c r="AJ87" s="234" t="s">
        <v>232</v>
      </c>
      <c r="AK87" s="234" t="s">
        <v>232</v>
      </c>
      <c r="AL87" s="234">
        <v>2388196.96</v>
      </c>
      <c r="AM87" s="234" t="s">
        <v>232</v>
      </c>
      <c r="AN87" s="234" t="s">
        <v>232</v>
      </c>
      <c r="AO87" s="234" t="s">
        <v>232</v>
      </c>
      <c r="AP87" s="234">
        <v>172833.9</v>
      </c>
      <c r="AQ87" s="234" t="s">
        <v>232</v>
      </c>
      <c r="AR87" s="234" t="s">
        <v>232</v>
      </c>
      <c r="AS87" s="234" t="s">
        <v>232</v>
      </c>
      <c r="AT87" s="234" t="s">
        <v>232</v>
      </c>
      <c r="AU87" s="234" t="s">
        <v>232</v>
      </c>
      <c r="AV87" s="234">
        <v>3485120.18</v>
      </c>
      <c r="AW87" s="24" t="s">
        <v>249</v>
      </c>
      <c r="AX87" s="24" t="s">
        <v>249</v>
      </c>
      <c r="AY87" s="24" t="s">
        <v>249</v>
      </c>
      <c r="AZ87" s="24" t="s">
        <v>249</v>
      </c>
      <c r="BA87" s="24" t="s">
        <v>249</v>
      </c>
      <c r="BB87" s="24" t="s">
        <v>249</v>
      </c>
      <c r="BC87" s="24" t="s">
        <v>249</v>
      </c>
      <c r="BD87" s="24" t="s">
        <v>249</v>
      </c>
      <c r="BE87" s="24" t="s">
        <v>249</v>
      </c>
      <c r="BF87" s="24" t="s">
        <v>249</v>
      </c>
      <c r="BG87" s="24" t="s">
        <v>249</v>
      </c>
      <c r="BH87" s="24" t="s">
        <v>249</v>
      </c>
      <c r="BI87" s="24" t="s">
        <v>249</v>
      </c>
      <c r="BJ87" s="24" t="s">
        <v>249</v>
      </c>
      <c r="BK87" s="24" t="s">
        <v>249</v>
      </c>
      <c r="BL87" s="24" t="s">
        <v>249</v>
      </c>
      <c r="BM87" s="24" t="s">
        <v>249</v>
      </c>
      <c r="BN87" s="24" t="s">
        <v>249</v>
      </c>
      <c r="BO87" s="24" t="s">
        <v>249</v>
      </c>
      <c r="BP87" s="24" t="s">
        <v>249</v>
      </c>
      <c r="BQ87" s="24" t="s">
        <v>249</v>
      </c>
      <c r="BR87" s="24" t="s">
        <v>249</v>
      </c>
      <c r="BS87" s="24" t="s">
        <v>249</v>
      </c>
      <c r="BT87" s="24" t="s">
        <v>249</v>
      </c>
      <c r="BU87" s="24" t="s">
        <v>249</v>
      </c>
      <c r="BV87" s="24" t="s">
        <v>249</v>
      </c>
      <c r="BW87" s="24" t="s">
        <v>249</v>
      </c>
      <c r="BX87" s="24" t="s">
        <v>249</v>
      </c>
      <c r="BY87" s="24" t="s">
        <v>249</v>
      </c>
      <c r="BZ87" s="24" t="s">
        <v>249</v>
      </c>
      <c r="CA87" s="24" t="s">
        <v>249</v>
      </c>
      <c r="CB87" s="24" t="s">
        <v>249</v>
      </c>
      <c r="CC87" s="24" t="s">
        <v>249</v>
      </c>
      <c r="CD87" s="24" t="s">
        <v>249</v>
      </c>
      <c r="CE87" s="25">
        <v>1056140083.9900002</v>
      </c>
    </row>
    <row r="88" spans="1:84" x14ac:dyDescent="0.25">
      <c r="A88" s="21" t="s">
        <v>289</v>
      </c>
      <c r="B88" s="16"/>
      <c r="C88" s="234">
        <v>2178012.9300000002</v>
      </c>
      <c r="D88" s="234" t="s">
        <v>232</v>
      </c>
      <c r="E88" s="234">
        <v>20464614.469999999</v>
      </c>
      <c r="F88" s="234" t="s">
        <v>232</v>
      </c>
      <c r="G88" s="234" t="s">
        <v>232</v>
      </c>
      <c r="H88" s="234" t="s">
        <v>232</v>
      </c>
      <c r="I88" s="234" t="s">
        <v>232</v>
      </c>
      <c r="J88" s="234" t="s">
        <v>232</v>
      </c>
      <c r="K88" s="234" t="s">
        <v>232</v>
      </c>
      <c r="L88" s="234" t="s">
        <v>232</v>
      </c>
      <c r="M88" s="234" t="s">
        <v>232</v>
      </c>
      <c r="N88" s="234" t="s">
        <v>232</v>
      </c>
      <c r="O88" s="234">
        <v>13680280.93</v>
      </c>
      <c r="P88" s="234">
        <v>293852712.15999997</v>
      </c>
      <c r="Q88" s="234">
        <v>29593786.199999999</v>
      </c>
      <c r="R88" s="234">
        <v>50004934.469999999</v>
      </c>
      <c r="S88" s="234" t="s">
        <v>232</v>
      </c>
      <c r="T88" s="234">
        <v>32266027.220000003</v>
      </c>
      <c r="U88" s="234">
        <v>50994277.269999996</v>
      </c>
      <c r="V88" s="234">
        <v>20612186.240000002</v>
      </c>
      <c r="W88" s="234">
        <v>25905599.760000002</v>
      </c>
      <c r="X88" s="234">
        <v>89464742.679999992</v>
      </c>
      <c r="Y88" s="234">
        <v>171879957.44999999</v>
      </c>
      <c r="Z88" s="234">
        <v>47139848.079999998</v>
      </c>
      <c r="AA88" s="234">
        <v>21214823.670000002</v>
      </c>
      <c r="AB88" s="234">
        <v>171290080.66999999</v>
      </c>
      <c r="AC88" s="234">
        <v>8672169.9000000004</v>
      </c>
      <c r="AD88" s="234">
        <v>744229.05</v>
      </c>
      <c r="AE88" s="234">
        <v>40123680.960000001</v>
      </c>
      <c r="AF88" s="234" t="s">
        <v>232</v>
      </c>
      <c r="AG88" s="234">
        <v>242417851.31</v>
      </c>
      <c r="AH88" s="234" t="s">
        <v>232</v>
      </c>
      <c r="AI88" s="234" t="s">
        <v>232</v>
      </c>
      <c r="AJ88" s="234">
        <v>163604871.16</v>
      </c>
      <c r="AK88" s="234" t="s">
        <v>232</v>
      </c>
      <c r="AL88" s="234">
        <v>1560399.48</v>
      </c>
      <c r="AM88" s="234" t="s">
        <v>232</v>
      </c>
      <c r="AN88" s="234" t="s">
        <v>232</v>
      </c>
      <c r="AO88" s="234" t="s">
        <v>232</v>
      </c>
      <c r="AP88" s="234">
        <v>159150380.31</v>
      </c>
      <c r="AQ88" s="234" t="s">
        <v>232</v>
      </c>
      <c r="AR88" s="234" t="s">
        <v>232</v>
      </c>
      <c r="AS88" s="234" t="s">
        <v>232</v>
      </c>
      <c r="AT88" s="234" t="s">
        <v>232</v>
      </c>
      <c r="AU88" s="234" t="s">
        <v>232</v>
      </c>
      <c r="AV88" s="234">
        <v>36711435</v>
      </c>
      <c r="AW88" s="24" t="s">
        <v>249</v>
      </c>
      <c r="AX88" s="24" t="s">
        <v>249</v>
      </c>
      <c r="AY88" s="24" t="s">
        <v>249</v>
      </c>
      <c r="AZ88" s="24" t="s">
        <v>249</v>
      </c>
      <c r="BA88" s="24" t="s">
        <v>249</v>
      </c>
      <c r="BB88" s="24" t="s">
        <v>249</v>
      </c>
      <c r="BC88" s="24" t="s">
        <v>249</v>
      </c>
      <c r="BD88" s="24" t="s">
        <v>249</v>
      </c>
      <c r="BE88" s="24" t="s">
        <v>249</v>
      </c>
      <c r="BF88" s="24" t="s">
        <v>249</v>
      </c>
      <c r="BG88" s="24" t="s">
        <v>249</v>
      </c>
      <c r="BH88" s="24" t="s">
        <v>249</v>
      </c>
      <c r="BI88" s="24" t="s">
        <v>249</v>
      </c>
      <c r="BJ88" s="24" t="s">
        <v>249</v>
      </c>
      <c r="BK88" s="24" t="s">
        <v>249</v>
      </c>
      <c r="BL88" s="24" t="s">
        <v>249</v>
      </c>
      <c r="BM88" s="24" t="s">
        <v>249</v>
      </c>
      <c r="BN88" s="24" t="s">
        <v>249</v>
      </c>
      <c r="BO88" s="24" t="s">
        <v>249</v>
      </c>
      <c r="BP88" s="24" t="s">
        <v>249</v>
      </c>
      <c r="BQ88" s="24" t="s">
        <v>249</v>
      </c>
      <c r="BR88" s="24" t="s">
        <v>249</v>
      </c>
      <c r="BS88" s="24" t="s">
        <v>249</v>
      </c>
      <c r="BT88" s="24" t="s">
        <v>249</v>
      </c>
      <c r="BU88" s="24" t="s">
        <v>249</v>
      </c>
      <c r="BV88" s="24" t="s">
        <v>249</v>
      </c>
      <c r="BW88" s="24" t="s">
        <v>249</v>
      </c>
      <c r="BX88" s="24" t="s">
        <v>249</v>
      </c>
      <c r="BY88" s="24" t="s">
        <v>249</v>
      </c>
      <c r="BZ88" s="24" t="s">
        <v>249</v>
      </c>
      <c r="CA88" s="24" t="s">
        <v>249</v>
      </c>
      <c r="CB88" s="24" t="s">
        <v>249</v>
      </c>
      <c r="CC88" s="24" t="s">
        <v>249</v>
      </c>
      <c r="CD88" s="24" t="s">
        <v>249</v>
      </c>
      <c r="CE88" s="25">
        <v>1693526901.3699999</v>
      </c>
    </row>
    <row r="89" spans="1:84" x14ac:dyDescent="0.25">
      <c r="A89" s="21" t="s">
        <v>290</v>
      </c>
      <c r="B89" s="16"/>
      <c r="C89" s="25">
        <v>127699665.69000001</v>
      </c>
      <c r="D89" s="25" t="s">
        <v>1057</v>
      </c>
      <c r="E89" s="25">
        <v>292773215.58000004</v>
      </c>
      <c r="F89" s="25" t="s">
        <v>1057</v>
      </c>
      <c r="G89" s="25" t="s">
        <v>1057</v>
      </c>
      <c r="H89" s="25" t="s">
        <v>1057</v>
      </c>
      <c r="I89" s="25" t="s">
        <v>1057</v>
      </c>
      <c r="J89" s="25" t="s">
        <v>1057</v>
      </c>
      <c r="K89" s="25" t="s">
        <v>1057</v>
      </c>
      <c r="L89" s="25" t="s">
        <v>1057</v>
      </c>
      <c r="M89" s="25" t="s">
        <v>1057</v>
      </c>
      <c r="N89" s="25" t="s">
        <v>1057</v>
      </c>
      <c r="O89" s="25">
        <v>52637354.670000002</v>
      </c>
      <c r="P89" s="25">
        <v>455607348.72999996</v>
      </c>
      <c r="Q89" s="25">
        <v>35504423.579999998</v>
      </c>
      <c r="R89" s="25">
        <v>72538159.739999995</v>
      </c>
      <c r="S89" s="25" t="s">
        <v>1057</v>
      </c>
      <c r="T89" s="25">
        <v>35976674.810000002</v>
      </c>
      <c r="U89" s="25">
        <v>109271455.89</v>
      </c>
      <c r="V89" s="25">
        <v>30023974.160000004</v>
      </c>
      <c r="W89" s="25">
        <v>30147204.460000001</v>
      </c>
      <c r="X89" s="25">
        <v>129415552.94</v>
      </c>
      <c r="Y89" s="25">
        <v>259410315.81</v>
      </c>
      <c r="Z89" s="25">
        <v>48954048.149999999</v>
      </c>
      <c r="AA89" s="25">
        <v>21649412.770000003</v>
      </c>
      <c r="AB89" s="25">
        <v>208745127.42999998</v>
      </c>
      <c r="AC89" s="25">
        <v>68349055.74000001</v>
      </c>
      <c r="AD89" s="25">
        <v>9467643.1600000001</v>
      </c>
      <c r="AE89" s="25">
        <v>50838217.039999999</v>
      </c>
      <c r="AF89" s="25" t="s">
        <v>1057</v>
      </c>
      <c r="AG89" s="25">
        <v>343584898.01999998</v>
      </c>
      <c r="AH89" s="25" t="s">
        <v>1057</v>
      </c>
      <c r="AI89" s="25" t="s">
        <v>1057</v>
      </c>
      <c r="AJ89" s="25" t="s">
        <v>1057</v>
      </c>
      <c r="AK89" s="25" t="s">
        <v>1057</v>
      </c>
      <c r="AL89" s="25">
        <v>3948596.44</v>
      </c>
      <c r="AM89" s="25" t="s">
        <v>1057</v>
      </c>
      <c r="AN89" s="25" t="s">
        <v>1057</v>
      </c>
      <c r="AO89" s="25" t="s">
        <v>1057</v>
      </c>
      <c r="AP89" s="25">
        <v>159323214.21000001</v>
      </c>
      <c r="AQ89" s="25" t="s">
        <v>1057</v>
      </c>
      <c r="AR89" s="25" t="s">
        <v>1057</v>
      </c>
      <c r="AS89" s="25" t="s">
        <v>1057</v>
      </c>
      <c r="AT89" s="25" t="s">
        <v>1057</v>
      </c>
      <c r="AU89" s="25" t="s">
        <v>1057</v>
      </c>
      <c r="AV89" s="25">
        <v>40196555.18</v>
      </c>
      <c r="AW89" s="24" t="s">
        <v>249</v>
      </c>
      <c r="AX89" s="24" t="s">
        <v>249</v>
      </c>
      <c r="AY89" s="24" t="s">
        <v>249</v>
      </c>
      <c r="AZ89" s="24" t="s">
        <v>249</v>
      </c>
      <c r="BA89" s="24" t="s">
        <v>249</v>
      </c>
      <c r="BB89" s="24" t="s">
        <v>249</v>
      </c>
      <c r="BC89" s="24" t="s">
        <v>249</v>
      </c>
      <c r="BD89" s="24" t="s">
        <v>249</v>
      </c>
      <c r="BE89" s="24" t="s">
        <v>249</v>
      </c>
      <c r="BF89" s="24" t="s">
        <v>249</v>
      </c>
      <c r="BG89" s="24" t="s">
        <v>249</v>
      </c>
      <c r="BH89" s="24" t="s">
        <v>249</v>
      </c>
      <c r="BI89" s="24" t="s">
        <v>249</v>
      </c>
      <c r="BJ89" s="24" t="s">
        <v>249</v>
      </c>
      <c r="BK89" s="24" t="s">
        <v>249</v>
      </c>
      <c r="BL89" s="24" t="s">
        <v>249</v>
      </c>
      <c r="BM89" s="24" t="s">
        <v>249</v>
      </c>
      <c r="BN89" s="24" t="s">
        <v>249</v>
      </c>
      <c r="BO89" s="24" t="s">
        <v>249</v>
      </c>
      <c r="BP89" s="24" t="s">
        <v>249</v>
      </c>
      <c r="BQ89" s="24" t="s">
        <v>249</v>
      </c>
      <c r="BR89" s="24" t="s">
        <v>249</v>
      </c>
      <c r="BS89" s="24" t="s">
        <v>249</v>
      </c>
      <c r="BT89" s="24" t="s">
        <v>249</v>
      </c>
      <c r="BU89" s="24" t="s">
        <v>249</v>
      </c>
      <c r="BV89" s="24" t="s">
        <v>249</v>
      </c>
      <c r="BW89" s="24" t="s">
        <v>249</v>
      </c>
      <c r="BX89" s="24" t="s">
        <v>249</v>
      </c>
      <c r="BY89" s="24" t="s">
        <v>249</v>
      </c>
      <c r="BZ89" s="24" t="s">
        <v>249</v>
      </c>
      <c r="CA89" s="24" t="s">
        <v>249</v>
      </c>
      <c r="CB89" s="24" t="s">
        <v>249</v>
      </c>
      <c r="CC89" s="24" t="s">
        <v>249</v>
      </c>
      <c r="CD89" s="24" t="s">
        <v>249</v>
      </c>
      <c r="CE89" s="25" t="s">
        <v>1057</v>
      </c>
    </row>
    <row r="90" spans="1:84" x14ac:dyDescent="0.25">
      <c r="A90" s="31" t="s">
        <v>291</v>
      </c>
      <c r="B90" s="25"/>
      <c r="C90" s="234">
        <v>22343.98</v>
      </c>
      <c r="D90" s="234" t="s">
        <v>232</v>
      </c>
      <c r="E90" s="234">
        <v>164861.29999999999</v>
      </c>
      <c r="F90" s="234" t="s">
        <v>232</v>
      </c>
      <c r="G90" s="234" t="s">
        <v>232</v>
      </c>
      <c r="H90" s="234" t="s">
        <v>232</v>
      </c>
      <c r="I90" s="234" t="s">
        <v>232</v>
      </c>
      <c r="J90" s="234" t="s">
        <v>232</v>
      </c>
      <c r="K90" s="234" t="s">
        <v>232</v>
      </c>
      <c r="L90" s="234" t="s">
        <v>232</v>
      </c>
      <c r="M90" s="234" t="s">
        <v>232</v>
      </c>
      <c r="N90" s="234" t="s">
        <v>232</v>
      </c>
      <c r="O90" s="234">
        <v>1094.7299999999998</v>
      </c>
      <c r="P90" s="234">
        <v>61708.11</v>
      </c>
      <c r="Q90" s="234">
        <v>10298.919999999998</v>
      </c>
      <c r="R90" s="234">
        <v>1576.6000000000001</v>
      </c>
      <c r="S90" s="234">
        <v>3463.44</v>
      </c>
      <c r="T90" s="234">
        <v>8427.19</v>
      </c>
      <c r="U90" s="234">
        <v>12837.890000000001</v>
      </c>
      <c r="V90" s="234">
        <v>6363.32</v>
      </c>
      <c r="W90" s="234">
        <v>8268.4699999999993</v>
      </c>
      <c r="X90" s="234">
        <v>0</v>
      </c>
      <c r="Y90" s="234">
        <v>50147.88</v>
      </c>
      <c r="Z90" s="234">
        <v>5506.0899999999992</v>
      </c>
      <c r="AA90" s="234">
        <v>2775.0299999999997</v>
      </c>
      <c r="AB90" s="234">
        <v>11156.500000000002</v>
      </c>
      <c r="AC90" s="234">
        <v>2799.36</v>
      </c>
      <c r="AD90" s="234">
        <v>92.01</v>
      </c>
      <c r="AE90" s="234">
        <v>41341.089999999997</v>
      </c>
      <c r="AF90" s="234" t="s">
        <v>232</v>
      </c>
      <c r="AG90" s="234">
        <v>33373.770000000026</v>
      </c>
      <c r="AH90" s="234" t="s">
        <v>232</v>
      </c>
      <c r="AI90" s="234" t="s">
        <v>232</v>
      </c>
      <c r="AJ90" s="234">
        <v>148341.91999999998</v>
      </c>
      <c r="AK90" s="234" t="s">
        <v>232</v>
      </c>
      <c r="AL90" s="234" t="s">
        <v>232</v>
      </c>
      <c r="AM90" s="234" t="s">
        <v>232</v>
      </c>
      <c r="AN90" s="234" t="s">
        <v>232</v>
      </c>
      <c r="AO90" s="234" t="s">
        <v>232</v>
      </c>
      <c r="AP90" s="234">
        <v>146193.34</v>
      </c>
      <c r="AQ90" s="234" t="s">
        <v>232</v>
      </c>
      <c r="AR90" s="234" t="s">
        <v>232</v>
      </c>
      <c r="AS90" s="234" t="s">
        <v>232</v>
      </c>
      <c r="AT90" s="234" t="s">
        <v>232</v>
      </c>
      <c r="AU90" s="234" t="s">
        <v>232</v>
      </c>
      <c r="AV90" s="234">
        <v>11990.74</v>
      </c>
      <c r="AW90" s="234">
        <v>2612.9500000000003</v>
      </c>
      <c r="AX90" s="234">
        <v>574.75</v>
      </c>
      <c r="AY90" s="234">
        <v>17783.870000000003</v>
      </c>
      <c r="AZ90" s="234" t="s">
        <v>232</v>
      </c>
      <c r="BA90" s="234">
        <v>1251.55</v>
      </c>
      <c r="BB90" s="234" t="s">
        <v>232</v>
      </c>
      <c r="BC90" s="234" t="s">
        <v>232</v>
      </c>
      <c r="BD90" s="234">
        <v>6628.7900000000018</v>
      </c>
      <c r="BE90" s="234">
        <v>303761.8000000001</v>
      </c>
      <c r="BF90" s="234">
        <v>91620.27</v>
      </c>
      <c r="BG90" s="234">
        <v>3832.6699999999992</v>
      </c>
      <c r="BH90" s="234">
        <v>14881.579999999998</v>
      </c>
      <c r="BI90" s="234">
        <v>19340.18</v>
      </c>
      <c r="BJ90" s="234">
        <v>2961.0199999999995</v>
      </c>
      <c r="BK90" s="234">
        <v>5072.08</v>
      </c>
      <c r="BL90" s="234">
        <v>3943.1499999999996</v>
      </c>
      <c r="BM90" s="234">
        <v>289.49</v>
      </c>
      <c r="BN90" s="234">
        <v>7982.99</v>
      </c>
      <c r="BO90" s="234">
        <v>1583.94</v>
      </c>
      <c r="BP90" s="234">
        <v>2526.84</v>
      </c>
      <c r="BQ90" s="234" t="s">
        <v>232</v>
      </c>
      <c r="BR90" s="234">
        <v>4619.8999999999996</v>
      </c>
      <c r="BS90" s="234">
        <v>1568.2800000000002</v>
      </c>
      <c r="BT90" s="234" t="s">
        <v>232</v>
      </c>
      <c r="BU90" s="234">
        <v>0</v>
      </c>
      <c r="BV90" s="234">
        <v>8997.9</v>
      </c>
      <c r="BW90" s="234">
        <v>1067.4299999999998</v>
      </c>
      <c r="BX90" s="234" t="s">
        <v>232</v>
      </c>
      <c r="BY90" s="234">
        <v>3133.75</v>
      </c>
      <c r="BZ90" s="234">
        <v>862.13</v>
      </c>
      <c r="CA90" s="234">
        <v>212.94</v>
      </c>
      <c r="CB90" s="234">
        <v>14184.830000000002</v>
      </c>
      <c r="CC90" s="234">
        <v>365.72</v>
      </c>
      <c r="CD90" s="223" t="s">
        <v>249</v>
      </c>
      <c r="CE90" s="25">
        <v>1276622.4799999997</v>
      </c>
      <c r="CF90" s="25">
        <v>-0.4799999997485429</v>
      </c>
    </row>
    <row r="91" spans="1:84" x14ac:dyDescent="0.25">
      <c r="A91" s="21" t="s">
        <v>292</v>
      </c>
      <c r="B91" s="16"/>
      <c r="C91" s="234">
        <v>55248</v>
      </c>
      <c r="D91" s="234">
        <v>0</v>
      </c>
      <c r="E91" s="234">
        <v>297730</v>
      </c>
      <c r="F91" s="234">
        <v>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0</v>
      </c>
      <c r="P91" s="234">
        <v>0</v>
      </c>
      <c r="Q91" s="234">
        <v>0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0</v>
      </c>
      <c r="AH91" s="234">
        <v>0</v>
      </c>
      <c r="AI91" s="234">
        <v>0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249</v>
      </c>
      <c r="AY91" s="230" t="s">
        <v>249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249</v>
      </c>
      <c r="BE91" s="24" t="s">
        <v>249</v>
      </c>
      <c r="BF91" s="234">
        <v>0</v>
      </c>
      <c r="BG91" s="24" t="s">
        <v>249</v>
      </c>
      <c r="BH91" s="234">
        <v>0</v>
      </c>
      <c r="BI91" s="234">
        <v>0</v>
      </c>
      <c r="BJ91" s="24" t="s">
        <v>249</v>
      </c>
      <c r="BK91" s="234">
        <v>0</v>
      </c>
      <c r="BL91" s="234">
        <v>0</v>
      </c>
      <c r="BM91" s="234">
        <v>0</v>
      </c>
      <c r="BN91" s="24" t="s">
        <v>249</v>
      </c>
      <c r="BO91" s="24" t="s">
        <v>249</v>
      </c>
      <c r="BP91" s="24" t="s">
        <v>249</v>
      </c>
      <c r="BQ91" s="24" t="s">
        <v>249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249</v>
      </c>
      <c r="CD91" s="24" t="s">
        <v>249</v>
      </c>
      <c r="CE91" s="25">
        <v>352978</v>
      </c>
      <c r="CF91" s="25">
        <v>0</v>
      </c>
    </row>
    <row r="92" spans="1:84" x14ac:dyDescent="0.25">
      <c r="A92" s="21" t="s">
        <v>293</v>
      </c>
      <c r="B92" s="16"/>
      <c r="C92" s="234">
        <v>1460</v>
      </c>
      <c r="D92" s="234">
        <v>0</v>
      </c>
      <c r="E92" s="234">
        <v>11258</v>
      </c>
      <c r="F92" s="234">
        <v>0</v>
      </c>
      <c r="G92" s="234">
        <v>0</v>
      </c>
      <c r="H92" s="234">
        <v>0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4928</v>
      </c>
      <c r="P92" s="234">
        <v>3770</v>
      </c>
      <c r="Q92" s="234">
        <v>1040</v>
      </c>
      <c r="R92" s="234">
        <v>390</v>
      </c>
      <c r="S92" s="234">
        <v>1825</v>
      </c>
      <c r="T92" s="234">
        <v>0</v>
      </c>
      <c r="U92" s="234">
        <v>1095</v>
      </c>
      <c r="V92" s="234">
        <v>1156</v>
      </c>
      <c r="W92" s="234">
        <v>0</v>
      </c>
      <c r="X92" s="234">
        <v>365</v>
      </c>
      <c r="Y92" s="234">
        <v>1825</v>
      </c>
      <c r="Z92" s="234">
        <v>1040</v>
      </c>
      <c r="AA92" s="234">
        <v>546</v>
      </c>
      <c r="AB92" s="234">
        <v>375</v>
      </c>
      <c r="AC92" s="234">
        <v>364</v>
      </c>
      <c r="AD92" s="234">
        <v>0</v>
      </c>
      <c r="AE92" s="234">
        <v>1040</v>
      </c>
      <c r="AF92" s="234">
        <v>0</v>
      </c>
      <c r="AG92" s="234">
        <v>4380</v>
      </c>
      <c r="AH92" s="234">
        <v>0</v>
      </c>
      <c r="AI92" s="234">
        <v>0</v>
      </c>
      <c r="AJ92" s="234">
        <v>0</v>
      </c>
      <c r="AK92" s="234">
        <v>609</v>
      </c>
      <c r="AL92" s="234">
        <v>609</v>
      </c>
      <c r="AM92" s="234">
        <v>0</v>
      </c>
      <c r="AN92" s="234">
        <v>0</v>
      </c>
      <c r="AO92" s="234">
        <v>0</v>
      </c>
      <c r="AP92" s="234">
        <v>650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0</v>
      </c>
      <c r="AW92" s="234">
        <v>0</v>
      </c>
      <c r="AX92" s="230" t="s">
        <v>249</v>
      </c>
      <c r="AY92" s="230" t="s">
        <v>249</v>
      </c>
      <c r="AZ92" s="24" t="s">
        <v>249</v>
      </c>
      <c r="BA92" s="234">
        <v>130</v>
      </c>
      <c r="BB92" s="234">
        <v>130</v>
      </c>
      <c r="BC92" s="234">
        <v>0</v>
      </c>
      <c r="BD92" s="24" t="s">
        <v>249</v>
      </c>
      <c r="BE92" s="24" t="s">
        <v>249</v>
      </c>
      <c r="BF92" s="24" t="s">
        <v>249</v>
      </c>
      <c r="BG92" s="24" t="s">
        <v>249</v>
      </c>
      <c r="BH92" s="234">
        <v>650</v>
      </c>
      <c r="BI92" s="234">
        <v>0</v>
      </c>
      <c r="BJ92" s="24" t="s">
        <v>249</v>
      </c>
      <c r="BK92" s="234">
        <v>0</v>
      </c>
      <c r="BL92" s="234">
        <v>183</v>
      </c>
      <c r="BM92" s="234">
        <v>0</v>
      </c>
      <c r="BN92" s="24" t="s">
        <v>249</v>
      </c>
      <c r="BO92" s="24" t="s">
        <v>249</v>
      </c>
      <c r="BP92" s="24" t="s">
        <v>249</v>
      </c>
      <c r="BQ92" s="24" t="s">
        <v>249</v>
      </c>
      <c r="BR92" s="24" t="s">
        <v>249</v>
      </c>
      <c r="BS92" s="234">
        <v>183</v>
      </c>
      <c r="BT92" s="234">
        <v>0</v>
      </c>
      <c r="BU92" s="234">
        <v>0</v>
      </c>
      <c r="BV92" s="234">
        <v>0</v>
      </c>
      <c r="BW92" s="234">
        <v>39</v>
      </c>
      <c r="BX92" s="234">
        <v>0</v>
      </c>
      <c r="BY92" s="234">
        <v>20</v>
      </c>
      <c r="BZ92" s="234">
        <v>55</v>
      </c>
      <c r="CA92" s="234">
        <v>1248</v>
      </c>
      <c r="CB92" s="234">
        <v>130</v>
      </c>
      <c r="CC92" s="24" t="s">
        <v>249</v>
      </c>
      <c r="CD92" s="24" t="s">
        <v>249</v>
      </c>
      <c r="CE92" s="25">
        <v>41493</v>
      </c>
      <c r="CF92" s="16"/>
    </row>
    <row r="93" spans="1:84" x14ac:dyDescent="0.25">
      <c r="A93" s="21" t="s">
        <v>294</v>
      </c>
      <c r="B93" s="16"/>
      <c r="C93" s="234" t="s">
        <v>1057</v>
      </c>
      <c r="D93" s="234" t="s">
        <v>1057</v>
      </c>
      <c r="E93" s="234" t="s">
        <v>1057</v>
      </c>
      <c r="F93" s="234" t="s">
        <v>1057</v>
      </c>
      <c r="G93" s="234" t="s">
        <v>1057</v>
      </c>
      <c r="H93" s="234" t="s">
        <v>1057</v>
      </c>
      <c r="I93" s="234" t="s">
        <v>1057</v>
      </c>
      <c r="J93" s="234" t="s">
        <v>1057</v>
      </c>
      <c r="K93" s="234" t="s">
        <v>1057</v>
      </c>
      <c r="L93" s="234" t="s">
        <v>1057</v>
      </c>
      <c r="M93" s="234" t="s">
        <v>1057</v>
      </c>
      <c r="N93" s="234" t="s">
        <v>1057</v>
      </c>
      <c r="O93" s="234" t="s">
        <v>1057</v>
      </c>
      <c r="P93" s="234" t="s">
        <v>1057</v>
      </c>
      <c r="Q93" s="234" t="s">
        <v>1057</v>
      </c>
      <c r="R93" s="234" t="s">
        <v>1057</v>
      </c>
      <c r="S93" s="234" t="s">
        <v>1057</v>
      </c>
      <c r="T93" s="234" t="s">
        <v>1057</v>
      </c>
      <c r="U93" s="234" t="s">
        <v>1057</v>
      </c>
      <c r="V93" s="234" t="s">
        <v>1057</v>
      </c>
      <c r="W93" s="234" t="s">
        <v>1057</v>
      </c>
      <c r="X93" s="234" t="s">
        <v>1057</v>
      </c>
      <c r="Y93" s="234" t="s">
        <v>1057</v>
      </c>
      <c r="Z93" s="234" t="s">
        <v>1057</v>
      </c>
      <c r="AA93" s="234" t="s">
        <v>1057</v>
      </c>
      <c r="AB93" s="234" t="s">
        <v>1057</v>
      </c>
      <c r="AC93" s="234" t="s">
        <v>1057</v>
      </c>
      <c r="AD93" s="234" t="s">
        <v>1057</v>
      </c>
      <c r="AE93" s="234" t="s">
        <v>1057</v>
      </c>
      <c r="AF93" s="234" t="s">
        <v>1057</v>
      </c>
      <c r="AG93" s="234" t="s">
        <v>1057</v>
      </c>
      <c r="AH93" s="234" t="s">
        <v>1057</v>
      </c>
      <c r="AI93" s="234" t="s">
        <v>1057</v>
      </c>
      <c r="AJ93" s="234" t="s">
        <v>1057</v>
      </c>
      <c r="AK93" s="234" t="s">
        <v>1057</v>
      </c>
      <c r="AL93" s="234" t="s">
        <v>1057</v>
      </c>
      <c r="AM93" s="234" t="s">
        <v>1057</v>
      </c>
      <c r="AN93" s="234" t="s">
        <v>1057</v>
      </c>
      <c r="AO93" s="234" t="s">
        <v>1057</v>
      </c>
      <c r="AP93" s="234" t="s">
        <v>1057</v>
      </c>
      <c r="AQ93" s="234" t="s">
        <v>1057</v>
      </c>
      <c r="AR93" s="234" t="s">
        <v>1057</v>
      </c>
      <c r="AS93" s="234" t="s">
        <v>1057</v>
      </c>
      <c r="AT93" s="234" t="s">
        <v>1057</v>
      </c>
      <c r="AU93" s="234" t="s">
        <v>1057</v>
      </c>
      <c r="AV93" s="234" t="s">
        <v>1057</v>
      </c>
      <c r="AW93" s="234" t="s">
        <v>1057</v>
      </c>
      <c r="AX93" s="230" t="s">
        <v>249</v>
      </c>
      <c r="AY93" s="230" t="s">
        <v>249</v>
      </c>
      <c r="AZ93" s="24" t="s">
        <v>249</v>
      </c>
      <c r="BA93" s="24" t="s">
        <v>249</v>
      </c>
      <c r="BB93" s="234" t="s">
        <v>1057</v>
      </c>
      <c r="BC93" s="234" t="s">
        <v>1057</v>
      </c>
      <c r="BD93" s="24" t="s">
        <v>249</v>
      </c>
      <c r="BE93" s="24" t="s">
        <v>249</v>
      </c>
      <c r="BF93" s="24" t="s">
        <v>249</v>
      </c>
      <c r="BG93" s="24" t="s">
        <v>249</v>
      </c>
      <c r="BH93" s="234" t="s">
        <v>1057</v>
      </c>
      <c r="BI93" s="234" t="s">
        <v>1057</v>
      </c>
      <c r="BJ93" s="24" t="s">
        <v>249</v>
      </c>
      <c r="BK93" s="234" t="s">
        <v>1057</v>
      </c>
      <c r="BL93" s="234" t="s">
        <v>1057</v>
      </c>
      <c r="BM93" s="234" t="s">
        <v>1057</v>
      </c>
      <c r="BN93" s="24" t="s">
        <v>249</v>
      </c>
      <c r="BO93" s="24" t="s">
        <v>249</v>
      </c>
      <c r="BP93" s="24" t="s">
        <v>249</v>
      </c>
      <c r="BQ93" s="24" t="s">
        <v>249</v>
      </c>
      <c r="BR93" s="24" t="s">
        <v>249</v>
      </c>
      <c r="BS93" s="234" t="s">
        <v>1057</v>
      </c>
      <c r="BT93" s="234" t="s">
        <v>1057</v>
      </c>
      <c r="BU93" s="234" t="s">
        <v>1057</v>
      </c>
      <c r="BV93" s="234" t="s">
        <v>1057</v>
      </c>
      <c r="BW93" s="234" t="s">
        <v>1057</v>
      </c>
      <c r="BX93" s="234" t="s">
        <v>1057</v>
      </c>
      <c r="BY93" s="234" t="s">
        <v>1057</v>
      </c>
      <c r="BZ93" s="234" t="s">
        <v>1057</v>
      </c>
      <c r="CA93" s="234" t="s">
        <v>1057</v>
      </c>
      <c r="CB93" s="234" t="s">
        <v>1057</v>
      </c>
      <c r="CC93" s="24" t="s">
        <v>249</v>
      </c>
      <c r="CD93" s="24" t="s">
        <v>249</v>
      </c>
      <c r="CE93" s="25" t="s">
        <v>1057</v>
      </c>
      <c r="CF93" s="25">
        <v>0</v>
      </c>
    </row>
    <row r="94" spans="1:84" x14ac:dyDescent="0.25">
      <c r="A94" s="21" t="s">
        <v>295</v>
      </c>
      <c r="B94" s="16"/>
      <c r="C94" s="238" t="s">
        <v>1057</v>
      </c>
      <c r="D94" s="238" t="s">
        <v>1057</v>
      </c>
      <c r="E94" s="238" t="s">
        <v>1057</v>
      </c>
      <c r="F94" s="238" t="s">
        <v>1057</v>
      </c>
      <c r="G94" s="238" t="s">
        <v>1057</v>
      </c>
      <c r="H94" s="238" t="s">
        <v>1057</v>
      </c>
      <c r="I94" s="238" t="s">
        <v>1057</v>
      </c>
      <c r="J94" s="238" t="s">
        <v>1057</v>
      </c>
      <c r="K94" s="238" t="s">
        <v>1057</v>
      </c>
      <c r="L94" s="238" t="s">
        <v>1057</v>
      </c>
      <c r="M94" s="238" t="s">
        <v>1057</v>
      </c>
      <c r="N94" s="238" t="s">
        <v>1057</v>
      </c>
      <c r="O94" s="238" t="s">
        <v>1057</v>
      </c>
      <c r="P94" s="239" t="s">
        <v>1057</v>
      </c>
      <c r="Q94" s="239" t="s">
        <v>1057</v>
      </c>
      <c r="R94" s="239" t="s">
        <v>1057</v>
      </c>
      <c r="S94" s="240" t="s">
        <v>1057</v>
      </c>
      <c r="T94" s="240" t="s">
        <v>1057</v>
      </c>
      <c r="U94" s="241" t="s">
        <v>1057</v>
      </c>
      <c r="V94" s="239" t="s">
        <v>1057</v>
      </c>
      <c r="W94" s="239" t="s">
        <v>1057</v>
      </c>
      <c r="X94" s="239" t="s">
        <v>1057</v>
      </c>
      <c r="Y94" s="239" t="s">
        <v>1057</v>
      </c>
      <c r="Z94" s="239" t="s">
        <v>1057</v>
      </c>
      <c r="AA94" s="239" t="s">
        <v>1057</v>
      </c>
      <c r="AB94" s="240" t="s">
        <v>1057</v>
      </c>
      <c r="AC94" s="239" t="s">
        <v>1057</v>
      </c>
      <c r="AD94" s="239" t="s">
        <v>1057</v>
      </c>
      <c r="AE94" s="239" t="s">
        <v>1057</v>
      </c>
      <c r="AF94" s="239" t="s">
        <v>1057</v>
      </c>
      <c r="AG94" s="239" t="s">
        <v>1057</v>
      </c>
      <c r="AH94" s="239" t="s">
        <v>1057</v>
      </c>
      <c r="AI94" s="239" t="s">
        <v>1057</v>
      </c>
      <c r="AJ94" s="239" t="s">
        <v>1057</v>
      </c>
      <c r="AK94" s="239" t="s">
        <v>1057</v>
      </c>
      <c r="AL94" s="239" t="s">
        <v>1057</v>
      </c>
      <c r="AM94" s="239" t="s">
        <v>1057</v>
      </c>
      <c r="AN94" s="239" t="s">
        <v>1057</v>
      </c>
      <c r="AO94" s="239" t="s">
        <v>1057</v>
      </c>
      <c r="AP94" s="239" t="s">
        <v>1057</v>
      </c>
      <c r="AQ94" s="239" t="s">
        <v>1057</v>
      </c>
      <c r="AR94" s="239" t="s">
        <v>1057</v>
      </c>
      <c r="AS94" s="239" t="s">
        <v>1057</v>
      </c>
      <c r="AT94" s="239" t="s">
        <v>1057</v>
      </c>
      <c r="AU94" s="239" t="s">
        <v>1057</v>
      </c>
      <c r="AV94" s="240">
        <v>0</v>
      </c>
      <c r="AW94" s="230" t="s">
        <v>249</v>
      </c>
      <c r="AX94" s="230" t="s">
        <v>249</v>
      </c>
      <c r="AY94" s="230" t="s">
        <v>249</v>
      </c>
      <c r="AZ94" s="24" t="s">
        <v>249</v>
      </c>
      <c r="BA94" s="24" t="s">
        <v>249</v>
      </c>
      <c r="BB94" s="24" t="s">
        <v>249</v>
      </c>
      <c r="BC94" s="24" t="s">
        <v>249</v>
      </c>
      <c r="BD94" s="24" t="s">
        <v>249</v>
      </c>
      <c r="BE94" s="24" t="s">
        <v>249</v>
      </c>
      <c r="BF94" s="24" t="s">
        <v>249</v>
      </c>
      <c r="BG94" s="24" t="s">
        <v>249</v>
      </c>
      <c r="BH94" s="24" t="s">
        <v>249</v>
      </c>
      <c r="BI94" s="24" t="s">
        <v>249</v>
      </c>
      <c r="BJ94" s="24" t="s">
        <v>249</v>
      </c>
      <c r="BK94" s="24" t="s">
        <v>249</v>
      </c>
      <c r="BL94" s="24" t="s">
        <v>249</v>
      </c>
      <c r="BM94" s="24" t="s">
        <v>249</v>
      </c>
      <c r="BN94" s="24" t="s">
        <v>249</v>
      </c>
      <c r="BO94" s="24" t="s">
        <v>249</v>
      </c>
      <c r="BP94" s="24" t="s">
        <v>249</v>
      </c>
      <c r="BQ94" s="24" t="s">
        <v>249</v>
      </c>
      <c r="BR94" s="24" t="s">
        <v>249</v>
      </c>
      <c r="BS94" s="24" t="s">
        <v>249</v>
      </c>
      <c r="BT94" s="24" t="s">
        <v>249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249</v>
      </c>
      <c r="CD94" s="24" t="s">
        <v>249</v>
      </c>
      <c r="CE94" s="225" t="s">
        <v>1057</v>
      </c>
      <c r="CF94" s="29"/>
    </row>
    <row r="95" spans="1:84" x14ac:dyDescent="0.25">
      <c r="A95" s="30" t="s">
        <v>296</v>
      </c>
      <c r="B95" s="30"/>
      <c r="C95" s="30"/>
      <c r="D95" s="30"/>
      <c r="E95" s="30"/>
    </row>
    <row r="96" spans="1:84" x14ac:dyDescent="0.25">
      <c r="A96" s="31" t="s">
        <v>297</v>
      </c>
      <c r="B96" s="32"/>
      <c r="C96" s="245" t="s">
        <v>298</v>
      </c>
      <c r="D96" s="246" t="s">
        <v>5</v>
      </c>
      <c r="E96" s="247" t="s">
        <v>5</v>
      </c>
      <c r="F96" s="12"/>
    </row>
    <row r="97" spans="1:6" x14ac:dyDescent="0.25">
      <c r="A97" s="25" t="s">
        <v>299</v>
      </c>
      <c r="B97" s="32" t="s">
        <v>300</v>
      </c>
      <c r="C97" s="248" t="s">
        <v>301</v>
      </c>
      <c r="D97" s="246" t="s">
        <v>5</v>
      </c>
      <c r="E97" s="247" t="s">
        <v>5</v>
      </c>
      <c r="F97" s="12"/>
    </row>
    <row r="98" spans="1:6" x14ac:dyDescent="0.25">
      <c r="A98" s="25" t="s">
        <v>302</v>
      </c>
      <c r="B98" s="32" t="s">
        <v>300</v>
      </c>
      <c r="C98" s="249" t="s">
        <v>303</v>
      </c>
      <c r="D98" s="246" t="s">
        <v>5</v>
      </c>
      <c r="E98" s="247" t="s">
        <v>5</v>
      </c>
      <c r="F98" s="12"/>
    </row>
    <row r="99" spans="1:6" x14ac:dyDescent="0.25">
      <c r="A99" s="25" t="s">
        <v>304</v>
      </c>
      <c r="B99" s="32" t="s">
        <v>300</v>
      </c>
      <c r="C99" s="250" t="s">
        <v>305</v>
      </c>
      <c r="D99" s="246" t="s">
        <v>5</v>
      </c>
      <c r="E99" s="247" t="s">
        <v>5</v>
      </c>
      <c r="F99" s="12"/>
    </row>
    <row r="100" spans="1:6" x14ac:dyDescent="0.25">
      <c r="A100" s="25" t="s">
        <v>306</v>
      </c>
      <c r="B100" s="32" t="s">
        <v>300</v>
      </c>
      <c r="C100" s="249" t="s">
        <v>307</v>
      </c>
      <c r="D100" s="246" t="s">
        <v>5</v>
      </c>
      <c r="E100" s="247" t="s">
        <v>5</v>
      </c>
      <c r="F100" s="12"/>
    </row>
    <row r="101" spans="1:6" x14ac:dyDescent="0.25">
      <c r="A101" s="25" t="s">
        <v>308</v>
      </c>
      <c r="B101" s="32" t="s">
        <v>300</v>
      </c>
      <c r="C101" s="249" t="s">
        <v>309</v>
      </c>
      <c r="D101" s="246" t="s">
        <v>5</v>
      </c>
      <c r="E101" s="247" t="s">
        <v>5</v>
      </c>
      <c r="F101" s="12"/>
    </row>
    <row r="102" spans="1:6" x14ac:dyDescent="0.25">
      <c r="A102" s="25" t="s">
        <v>310</v>
      </c>
      <c r="B102" s="32" t="s">
        <v>300</v>
      </c>
      <c r="C102" s="251">
        <v>98058</v>
      </c>
      <c r="D102" s="246" t="s">
        <v>5</v>
      </c>
      <c r="E102" s="247" t="s">
        <v>5</v>
      </c>
      <c r="F102" s="12"/>
    </row>
    <row r="103" spans="1:6" x14ac:dyDescent="0.25">
      <c r="A103" s="25" t="s">
        <v>311</v>
      </c>
      <c r="B103" s="32" t="s">
        <v>300</v>
      </c>
      <c r="C103" s="249" t="s">
        <v>312</v>
      </c>
      <c r="D103" s="246" t="s">
        <v>5</v>
      </c>
      <c r="E103" s="247" t="s">
        <v>5</v>
      </c>
      <c r="F103" s="12"/>
    </row>
    <row r="104" spans="1:6" x14ac:dyDescent="0.25">
      <c r="A104" s="25" t="s">
        <v>313</v>
      </c>
      <c r="B104" s="32" t="s">
        <v>300</v>
      </c>
      <c r="C104" s="252" t="s">
        <v>314</v>
      </c>
      <c r="D104" s="246" t="s">
        <v>5</v>
      </c>
      <c r="E104" s="247" t="s">
        <v>5</v>
      </c>
      <c r="F104" s="12"/>
    </row>
    <row r="105" spans="1:6" x14ac:dyDescent="0.25">
      <c r="A105" s="25" t="s">
        <v>315</v>
      </c>
      <c r="B105" s="32" t="s">
        <v>300</v>
      </c>
      <c r="C105" s="252" t="s">
        <v>316</v>
      </c>
      <c r="D105" s="246" t="s">
        <v>5</v>
      </c>
      <c r="E105" s="247" t="s">
        <v>5</v>
      </c>
      <c r="F105" s="12"/>
    </row>
    <row r="106" spans="1:6" x14ac:dyDescent="0.25">
      <c r="A106" s="25" t="s">
        <v>317</v>
      </c>
      <c r="B106" s="32" t="s">
        <v>300</v>
      </c>
      <c r="C106" s="249" t="s">
        <v>318</v>
      </c>
      <c r="D106" s="246" t="s">
        <v>5</v>
      </c>
      <c r="E106" s="247" t="s">
        <v>5</v>
      </c>
      <c r="F106" s="12"/>
    </row>
    <row r="107" spans="1:6" x14ac:dyDescent="0.25">
      <c r="A107" s="25" t="s">
        <v>319</v>
      </c>
      <c r="B107" s="32" t="s">
        <v>300</v>
      </c>
      <c r="C107" s="253" t="s">
        <v>320</v>
      </c>
      <c r="D107" s="246" t="s">
        <v>5</v>
      </c>
      <c r="E107" s="247" t="s">
        <v>5</v>
      </c>
      <c r="F107" s="12"/>
    </row>
    <row r="108" spans="1:6" x14ac:dyDescent="0.25">
      <c r="A108" s="25" t="s">
        <v>321</v>
      </c>
      <c r="B108" s="32" t="s">
        <v>300</v>
      </c>
      <c r="C108" s="253"/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300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300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308</v>
      </c>
      <c r="B113" s="35" t="s">
        <v>300</v>
      </c>
      <c r="C113" s="254">
        <v>0</v>
      </c>
      <c r="D113" s="16"/>
      <c r="E113" s="16"/>
    </row>
    <row r="114" spans="1:5" x14ac:dyDescent="0.25">
      <c r="A114" s="16" t="s">
        <v>311</v>
      </c>
      <c r="B114" s="35" t="s">
        <v>300</v>
      </c>
      <c r="C114" s="254">
        <v>0</v>
      </c>
      <c r="D114" s="16"/>
      <c r="E114" s="16"/>
    </row>
    <row r="115" spans="1:5" x14ac:dyDescent="0.25">
      <c r="A115" s="16" t="s">
        <v>328</v>
      </c>
      <c r="B115" s="35" t="s">
        <v>300</v>
      </c>
      <c r="C115" s="254">
        <v>1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300</v>
      </c>
      <c r="C117" s="255">
        <v>0</v>
      </c>
      <c r="D117" s="16"/>
      <c r="E117" s="16"/>
    </row>
    <row r="118" spans="1:5" x14ac:dyDescent="0.25">
      <c r="A118" s="16" t="s">
        <v>159</v>
      </c>
      <c r="B118" s="35" t="s">
        <v>300</v>
      </c>
      <c r="C118" s="256">
        <v>0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300</v>
      </c>
      <c r="C120" s="254">
        <v>0</v>
      </c>
      <c r="D120" s="16"/>
      <c r="E120" s="16"/>
    </row>
    <row r="121" spans="1:5" x14ac:dyDescent="0.25">
      <c r="A121" s="16" t="s">
        <v>333</v>
      </c>
      <c r="B121" s="35" t="s">
        <v>300</v>
      </c>
      <c r="C121" s="254">
        <v>0</v>
      </c>
      <c r="D121" s="16"/>
      <c r="E121" s="16"/>
    </row>
    <row r="122" spans="1:5" x14ac:dyDescent="0.25">
      <c r="A122" s="16" t="s">
        <v>334</v>
      </c>
      <c r="B122" s="35" t="s">
        <v>300</v>
      </c>
      <c r="C122" s="254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243</v>
      </c>
      <c r="E126" s="16"/>
    </row>
    <row r="127" spans="1:5" x14ac:dyDescent="0.25">
      <c r="A127" s="16" t="s">
        <v>338</v>
      </c>
      <c r="B127" s="35" t="s">
        <v>300</v>
      </c>
      <c r="C127" s="254">
        <v>16298</v>
      </c>
      <c r="D127" s="257">
        <v>84942</v>
      </c>
      <c r="E127" s="16"/>
    </row>
    <row r="128" spans="1:5" x14ac:dyDescent="0.25">
      <c r="A128" s="16" t="s">
        <v>339</v>
      </c>
      <c r="B128" s="35" t="s">
        <v>300</v>
      </c>
      <c r="C128" s="254">
        <v>0</v>
      </c>
      <c r="D128" s="257">
        <v>0</v>
      </c>
      <c r="E128" s="16"/>
    </row>
    <row r="129" spans="1:5" x14ac:dyDescent="0.25">
      <c r="A129" s="16" t="s">
        <v>340</v>
      </c>
      <c r="B129" s="35" t="s">
        <v>300</v>
      </c>
      <c r="C129" s="254">
        <v>0</v>
      </c>
      <c r="D129" s="257">
        <v>0</v>
      </c>
      <c r="E129" s="16"/>
    </row>
    <row r="130" spans="1:5" x14ac:dyDescent="0.25">
      <c r="A130" s="16" t="s">
        <v>341</v>
      </c>
      <c r="B130" s="35" t="s">
        <v>300</v>
      </c>
      <c r="C130" s="254">
        <v>2507</v>
      </c>
      <c r="D130" s="257">
        <v>3531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300</v>
      </c>
      <c r="C132" s="254">
        <v>30</v>
      </c>
      <c r="D132" s="16"/>
      <c r="E132" s="16"/>
    </row>
    <row r="133" spans="1:5" x14ac:dyDescent="0.25">
      <c r="A133" s="16" t="s">
        <v>344</v>
      </c>
      <c r="B133" s="35" t="s">
        <v>300</v>
      </c>
      <c r="C133" s="254">
        <v>0</v>
      </c>
      <c r="D133" s="16"/>
      <c r="E133" s="16"/>
    </row>
    <row r="134" spans="1:5" x14ac:dyDescent="0.25">
      <c r="A134" s="16" t="s">
        <v>345</v>
      </c>
      <c r="B134" s="35" t="s">
        <v>300</v>
      </c>
      <c r="C134" s="254">
        <v>229</v>
      </c>
      <c r="D134" s="16"/>
      <c r="E134" s="16"/>
    </row>
    <row r="135" spans="1:5" x14ac:dyDescent="0.25">
      <c r="A135" s="16" t="s">
        <v>346</v>
      </c>
      <c r="B135" s="35" t="s">
        <v>300</v>
      </c>
      <c r="C135" s="254">
        <v>34</v>
      </c>
      <c r="D135" s="16"/>
      <c r="E135" s="16"/>
    </row>
    <row r="136" spans="1:5" x14ac:dyDescent="0.25">
      <c r="A136" s="16" t="s">
        <v>347</v>
      </c>
      <c r="B136" s="35" t="s">
        <v>300</v>
      </c>
      <c r="C136" s="254">
        <v>36</v>
      </c>
      <c r="D136" s="16"/>
      <c r="E136" s="16"/>
    </row>
    <row r="137" spans="1:5" x14ac:dyDescent="0.25">
      <c r="A137" s="16" t="s">
        <v>348</v>
      </c>
      <c r="B137" s="35" t="s">
        <v>300</v>
      </c>
      <c r="C137" s="254">
        <v>0</v>
      </c>
      <c r="D137" s="16"/>
      <c r="E137" s="16"/>
    </row>
    <row r="138" spans="1:5" x14ac:dyDescent="0.25">
      <c r="A138" s="16" t="s">
        <v>123</v>
      </c>
      <c r="B138" s="35" t="s">
        <v>300</v>
      </c>
      <c r="C138" s="254">
        <v>0</v>
      </c>
      <c r="D138" s="16"/>
      <c r="E138" s="16"/>
    </row>
    <row r="139" spans="1:5" x14ac:dyDescent="0.25">
      <c r="A139" s="16" t="s">
        <v>349</v>
      </c>
      <c r="B139" s="35" t="s">
        <v>300</v>
      </c>
      <c r="C139" s="254">
        <v>0</v>
      </c>
      <c r="D139" s="16"/>
      <c r="E139" s="16"/>
    </row>
    <row r="140" spans="1:5" x14ac:dyDescent="0.25">
      <c r="A140" s="16" t="s">
        <v>350</v>
      </c>
      <c r="B140" s="35"/>
      <c r="C140" s="254">
        <v>0</v>
      </c>
      <c r="D140" s="16"/>
      <c r="E140" s="16"/>
    </row>
    <row r="141" spans="1:5" x14ac:dyDescent="0.25">
      <c r="A141" s="16" t="s">
        <v>340</v>
      </c>
      <c r="B141" s="35" t="s">
        <v>300</v>
      </c>
      <c r="C141" s="254">
        <v>0</v>
      </c>
      <c r="D141" s="16"/>
      <c r="E141" s="16"/>
    </row>
    <row r="142" spans="1:5" x14ac:dyDescent="0.25">
      <c r="A142" s="16" t="s">
        <v>351</v>
      </c>
      <c r="B142" s="35" t="s">
        <v>300</v>
      </c>
      <c r="C142" s="254">
        <v>0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v>329</v>
      </c>
    </row>
    <row r="144" spans="1:5" x14ac:dyDescent="0.25">
      <c r="A144" s="16" t="s">
        <v>353</v>
      </c>
      <c r="B144" s="35" t="s">
        <v>300</v>
      </c>
      <c r="C144" s="254">
        <v>341</v>
      </c>
      <c r="D144" s="16"/>
      <c r="E144" s="16"/>
    </row>
    <row r="145" spans="1:6" x14ac:dyDescent="0.25">
      <c r="A145" s="16" t="s">
        <v>354</v>
      </c>
      <c r="B145" s="35" t="s">
        <v>300</v>
      </c>
      <c r="C145" s="254">
        <v>20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300</v>
      </c>
      <c r="C147" s="25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7">
        <v>6758</v>
      </c>
      <c r="C154" s="257">
        <v>4414</v>
      </c>
      <c r="D154" s="257">
        <v>5126</v>
      </c>
      <c r="E154" s="25">
        <v>16298</v>
      </c>
    </row>
    <row r="155" spans="1:6" x14ac:dyDescent="0.25">
      <c r="A155" s="16" t="s">
        <v>243</v>
      </c>
      <c r="B155" s="257">
        <v>49007</v>
      </c>
      <c r="C155" s="257">
        <v>21641</v>
      </c>
      <c r="D155" s="257">
        <v>14294</v>
      </c>
      <c r="E155" s="25">
        <v>84942</v>
      </c>
    </row>
    <row r="156" spans="1:6" x14ac:dyDescent="0.25">
      <c r="A156" s="16" t="s">
        <v>360</v>
      </c>
      <c r="B156" s="257">
        <v>0</v>
      </c>
      <c r="C156" s="257">
        <v>0</v>
      </c>
      <c r="D156" s="257">
        <v>0</v>
      </c>
      <c r="E156" s="25">
        <v>0</v>
      </c>
    </row>
    <row r="157" spans="1:6" x14ac:dyDescent="0.25">
      <c r="A157" s="16" t="s">
        <v>288</v>
      </c>
      <c r="B157" s="257">
        <v>530418418.75</v>
      </c>
      <c r="C157" s="257">
        <v>236733594.17999995</v>
      </c>
      <c r="D157" s="257">
        <v>288988317.07000005</v>
      </c>
      <c r="E157" s="25">
        <v>1056140330</v>
      </c>
      <c r="F157" s="14"/>
    </row>
    <row r="158" spans="1:6" x14ac:dyDescent="0.25">
      <c r="A158" s="16" t="s">
        <v>289</v>
      </c>
      <c r="B158" s="257">
        <v>652756595.49000001</v>
      </c>
      <c r="C158" s="257">
        <v>316961878.98999995</v>
      </c>
      <c r="D158" s="257">
        <v>723808713.51999998</v>
      </c>
      <c r="E158" s="25">
        <v>1693527188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7">
        <v>0</v>
      </c>
      <c r="C160" s="257">
        <v>0</v>
      </c>
      <c r="D160" s="257">
        <v>0</v>
      </c>
      <c r="E160" s="25">
        <v>0</v>
      </c>
    </row>
    <row r="161" spans="1:5" x14ac:dyDescent="0.25">
      <c r="A161" s="16" t="s">
        <v>243</v>
      </c>
      <c r="B161" s="257">
        <v>0</v>
      </c>
      <c r="C161" s="257">
        <v>0</v>
      </c>
      <c r="D161" s="257">
        <v>0</v>
      </c>
      <c r="E161" s="25">
        <v>0</v>
      </c>
    </row>
    <row r="162" spans="1:5" x14ac:dyDescent="0.25">
      <c r="A162" s="16" t="s">
        <v>360</v>
      </c>
      <c r="B162" s="257">
        <v>0</v>
      </c>
      <c r="C162" s="257">
        <v>0</v>
      </c>
      <c r="D162" s="257">
        <v>0</v>
      </c>
      <c r="E162" s="25">
        <v>0</v>
      </c>
    </row>
    <row r="163" spans="1:5" x14ac:dyDescent="0.25">
      <c r="A163" s="16" t="s">
        <v>288</v>
      </c>
      <c r="B163" s="257">
        <v>0</v>
      </c>
      <c r="C163" s="257">
        <v>0</v>
      </c>
      <c r="D163" s="257">
        <v>0</v>
      </c>
      <c r="E163" s="25">
        <v>0</v>
      </c>
    </row>
    <row r="164" spans="1:5" x14ac:dyDescent="0.25">
      <c r="A164" s="16" t="s">
        <v>289</v>
      </c>
      <c r="B164" s="257">
        <v>0</v>
      </c>
      <c r="C164" s="257">
        <v>0</v>
      </c>
      <c r="D164" s="257">
        <v>0</v>
      </c>
      <c r="E164" s="25"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7">
        <v>0</v>
      </c>
      <c r="C166" s="257">
        <v>0</v>
      </c>
      <c r="D166" s="257">
        <v>0</v>
      </c>
      <c r="E166" s="25">
        <v>0</v>
      </c>
    </row>
    <row r="167" spans="1:5" x14ac:dyDescent="0.25">
      <c r="A167" s="16" t="s">
        <v>243</v>
      </c>
      <c r="B167" s="257">
        <v>0</v>
      </c>
      <c r="C167" s="257">
        <v>0</v>
      </c>
      <c r="D167" s="257">
        <v>0</v>
      </c>
      <c r="E167" s="25">
        <v>0</v>
      </c>
    </row>
    <row r="168" spans="1:5" x14ac:dyDescent="0.25">
      <c r="A168" s="16" t="s">
        <v>360</v>
      </c>
      <c r="B168" s="257">
        <v>0</v>
      </c>
      <c r="C168" s="257">
        <v>0</v>
      </c>
      <c r="D168" s="257">
        <v>0</v>
      </c>
      <c r="E168" s="25">
        <v>0</v>
      </c>
    </row>
    <row r="169" spans="1:5" x14ac:dyDescent="0.25">
      <c r="A169" s="16" t="s">
        <v>288</v>
      </c>
      <c r="B169" s="257">
        <v>0</v>
      </c>
      <c r="C169" s="257">
        <v>0</v>
      </c>
      <c r="D169" s="257">
        <v>0</v>
      </c>
      <c r="E169" s="25">
        <v>0</v>
      </c>
    </row>
    <row r="170" spans="1:5" x14ac:dyDescent="0.25">
      <c r="A170" s="16" t="s">
        <v>289</v>
      </c>
      <c r="B170" s="257">
        <v>0</v>
      </c>
      <c r="C170" s="257">
        <v>0</v>
      </c>
      <c r="D170" s="257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7">
        <v>0</v>
      </c>
      <c r="C173" s="257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300</v>
      </c>
      <c r="C181" s="254">
        <v>29605379</v>
      </c>
      <c r="D181" s="16"/>
      <c r="E181" s="16"/>
    </row>
    <row r="182" spans="1:5" x14ac:dyDescent="0.25">
      <c r="A182" s="16" t="s">
        <v>370</v>
      </c>
      <c r="B182" s="35" t="s">
        <v>300</v>
      </c>
      <c r="C182" s="254">
        <v>519009</v>
      </c>
      <c r="D182" s="16"/>
      <c r="E182" s="16"/>
    </row>
    <row r="183" spans="1:5" x14ac:dyDescent="0.25">
      <c r="A183" s="20" t="s">
        <v>371</v>
      </c>
      <c r="B183" s="35" t="s">
        <v>300</v>
      </c>
      <c r="C183" s="254">
        <v>1949421</v>
      </c>
      <c r="D183" s="16"/>
      <c r="E183" s="16"/>
    </row>
    <row r="184" spans="1:5" x14ac:dyDescent="0.25">
      <c r="A184" s="16" t="s">
        <v>372</v>
      </c>
      <c r="B184" s="35" t="s">
        <v>300</v>
      </c>
      <c r="C184" s="254">
        <v>58223133</v>
      </c>
      <c r="D184" s="16"/>
      <c r="E184" s="16"/>
    </row>
    <row r="185" spans="1:5" x14ac:dyDescent="0.25">
      <c r="A185" s="16" t="s">
        <v>373</v>
      </c>
      <c r="B185" s="35" t="s">
        <v>300</v>
      </c>
      <c r="C185" s="254">
        <v>411163</v>
      </c>
      <c r="D185" s="16"/>
      <c r="E185" s="16"/>
    </row>
    <row r="186" spans="1:5" x14ac:dyDescent="0.25">
      <c r="A186" s="16" t="s">
        <v>374</v>
      </c>
      <c r="B186" s="35" t="s">
        <v>300</v>
      </c>
      <c r="C186" s="254">
        <v>28586405</v>
      </c>
      <c r="D186" s="16"/>
      <c r="E186" s="16"/>
    </row>
    <row r="187" spans="1:5" x14ac:dyDescent="0.25">
      <c r="A187" s="16" t="s">
        <v>375</v>
      </c>
      <c r="B187" s="35" t="s">
        <v>300</v>
      </c>
      <c r="C187" s="254">
        <v>2298019</v>
      </c>
      <c r="D187" s="16"/>
      <c r="E187" s="16"/>
    </row>
    <row r="188" spans="1:5" x14ac:dyDescent="0.25">
      <c r="A188" s="16" t="s">
        <v>375</v>
      </c>
      <c r="B188" s="35" t="s">
        <v>300</v>
      </c>
      <c r="C188" s="254">
        <v>0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121592529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300</v>
      </c>
      <c r="C191" s="254">
        <v>4055130</v>
      </c>
      <c r="D191" s="16"/>
      <c r="E191" s="16"/>
    </row>
    <row r="192" spans="1:5" x14ac:dyDescent="0.25">
      <c r="A192" s="16" t="s">
        <v>378</v>
      </c>
      <c r="B192" s="35" t="s">
        <v>300</v>
      </c>
      <c r="C192" s="254">
        <v>636079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4691209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300</v>
      </c>
      <c r="C195" s="254">
        <v>2169791</v>
      </c>
      <c r="D195" s="16"/>
      <c r="E195" s="16"/>
    </row>
    <row r="196" spans="1:5" x14ac:dyDescent="0.25">
      <c r="A196" s="16" t="s">
        <v>381</v>
      </c>
      <c r="B196" s="35" t="s">
        <v>300</v>
      </c>
      <c r="C196" s="254">
        <v>1633462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3803253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300</v>
      </c>
      <c r="C199" s="254">
        <v>991934</v>
      </c>
      <c r="D199" s="16"/>
      <c r="E199" s="16"/>
    </row>
    <row r="200" spans="1:5" x14ac:dyDescent="0.25">
      <c r="A200" s="16" t="s">
        <v>384</v>
      </c>
      <c r="B200" s="35" t="s">
        <v>300</v>
      </c>
      <c r="C200" s="254">
        <v>7497241</v>
      </c>
      <c r="D200" s="16"/>
      <c r="E200" s="16"/>
    </row>
    <row r="201" spans="1:5" x14ac:dyDescent="0.25">
      <c r="A201" s="16" t="s">
        <v>159</v>
      </c>
      <c r="B201" s="35" t="s">
        <v>300</v>
      </c>
      <c r="C201" s="254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8489175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300</v>
      </c>
      <c r="C204" s="254">
        <v>0</v>
      </c>
      <c r="D204" s="16"/>
      <c r="E204" s="16"/>
    </row>
    <row r="205" spans="1:5" x14ac:dyDescent="0.25">
      <c r="A205" s="16" t="s">
        <v>387</v>
      </c>
      <c r="B205" s="35" t="s">
        <v>300</v>
      </c>
      <c r="C205" s="254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7">
        <v>14025533</v>
      </c>
      <c r="C211" s="254">
        <v>0</v>
      </c>
      <c r="D211" s="257">
        <v>880524.36</v>
      </c>
      <c r="E211" s="25">
        <v>13145008.640000001</v>
      </c>
    </row>
    <row r="212" spans="1:5" x14ac:dyDescent="0.25">
      <c r="A212" s="16" t="s">
        <v>395</v>
      </c>
      <c r="B212" s="257">
        <v>23985711</v>
      </c>
      <c r="C212" s="254">
        <v>539202.96</v>
      </c>
      <c r="D212" s="257">
        <v>0</v>
      </c>
      <c r="E212" s="25">
        <v>24524913.960000001</v>
      </c>
    </row>
    <row r="213" spans="1:5" x14ac:dyDescent="0.25">
      <c r="A213" s="16" t="s">
        <v>396</v>
      </c>
      <c r="B213" s="257">
        <v>510645545.86000001</v>
      </c>
      <c r="C213" s="254">
        <v>9674153.0500000007</v>
      </c>
      <c r="D213" s="257">
        <v>54963.839999999997</v>
      </c>
      <c r="E213" s="25">
        <v>520264735.07000005</v>
      </c>
    </row>
    <row r="214" spans="1:5" x14ac:dyDescent="0.25">
      <c r="A214" s="16" t="s">
        <v>397</v>
      </c>
      <c r="B214" s="257">
        <v>0</v>
      </c>
      <c r="C214" s="254">
        <v>0</v>
      </c>
      <c r="D214" s="257">
        <v>0</v>
      </c>
      <c r="E214" s="25">
        <v>0</v>
      </c>
    </row>
    <row r="215" spans="1:5" x14ac:dyDescent="0.25">
      <c r="A215" s="16" t="s">
        <v>398</v>
      </c>
      <c r="B215" s="257">
        <v>22707731</v>
      </c>
      <c r="C215" s="254">
        <v>7412</v>
      </c>
      <c r="D215" s="257">
        <v>81464.929999999993</v>
      </c>
      <c r="E215" s="25">
        <v>22633678.07</v>
      </c>
    </row>
    <row r="216" spans="1:5" x14ac:dyDescent="0.25">
      <c r="A216" s="16" t="s">
        <v>399</v>
      </c>
      <c r="B216" s="257">
        <v>236174241</v>
      </c>
      <c r="C216" s="254">
        <v>9243298</v>
      </c>
      <c r="D216" s="257">
        <v>1055522</v>
      </c>
      <c r="E216" s="25">
        <v>244362017</v>
      </c>
    </row>
    <row r="217" spans="1:5" x14ac:dyDescent="0.25">
      <c r="A217" s="16" t="s">
        <v>400</v>
      </c>
      <c r="B217" s="257">
        <v>22666604</v>
      </c>
      <c r="C217" s="254">
        <v>247388.83</v>
      </c>
      <c r="D217" s="257">
        <v>413293.81</v>
      </c>
      <c r="E217" s="25">
        <v>22500699.02</v>
      </c>
    </row>
    <row r="218" spans="1:5" x14ac:dyDescent="0.25">
      <c r="A218" s="16" t="s">
        <v>401</v>
      </c>
      <c r="B218" s="257">
        <v>26952601.879999999</v>
      </c>
      <c r="C218" s="254">
        <v>825040.55</v>
      </c>
      <c r="D218" s="257">
        <v>1427077.91</v>
      </c>
      <c r="E218" s="25">
        <v>26350564.52</v>
      </c>
    </row>
    <row r="219" spans="1:5" x14ac:dyDescent="0.25">
      <c r="A219" s="16" t="s">
        <v>402</v>
      </c>
      <c r="B219" s="257">
        <v>31173587.829999998</v>
      </c>
      <c r="C219" s="254">
        <v>-18831685.609999999</v>
      </c>
      <c r="D219" s="257">
        <v>0</v>
      </c>
      <c r="E219" s="25">
        <v>12341902.219999999</v>
      </c>
    </row>
    <row r="220" spans="1:5" x14ac:dyDescent="0.25">
      <c r="A220" s="16" t="s">
        <v>230</v>
      </c>
      <c r="B220" s="25">
        <v>888331555.57000005</v>
      </c>
      <c r="C220" s="224">
        <v>1704809.7800000012</v>
      </c>
      <c r="D220" s="25">
        <v>3912846.8499999996</v>
      </c>
      <c r="E220" s="25">
        <v>886123518.50000012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7">
        <v>13300270</v>
      </c>
      <c r="C225" s="254">
        <v>374230</v>
      </c>
      <c r="D225" s="257">
        <v>0</v>
      </c>
      <c r="E225" s="25">
        <v>13674500</v>
      </c>
    </row>
    <row r="226" spans="1:6" x14ac:dyDescent="0.25">
      <c r="A226" s="16" t="s">
        <v>396</v>
      </c>
      <c r="B226" s="257">
        <v>239360553</v>
      </c>
      <c r="C226" s="254">
        <v>14669944</v>
      </c>
      <c r="D226" s="257">
        <v>8958</v>
      </c>
      <c r="E226" s="25">
        <v>254021539</v>
      </c>
    </row>
    <row r="227" spans="1:6" x14ac:dyDescent="0.25">
      <c r="A227" s="16" t="s">
        <v>397</v>
      </c>
      <c r="B227" s="257">
        <v>0</v>
      </c>
      <c r="C227" s="254">
        <v>0</v>
      </c>
      <c r="D227" s="257">
        <v>0</v>
      </c>
      <c r="E227" s="25">
        <v>0</v>
      </c>
    </row>
    <row r="228" spans="1:6" x14ac:dyDescent="0.25">
      <c r="A228" s="16" t="s">
        <v>398</v>
      </c>
      <c r="B228" s="257">
        <v>21431743</v>
      </c>
      <c r="C228" s="254">
        <v>157871</v>
      </c>
      <c r="D228" s="257">
        <v>81351</v>
      </c>
      <c r="E228" s="25">
        <v>21508263</v>
      </c>
    </row>
    <row r="229" spans="1:6" x14ac:dyDescent="0.25">
      <c r="A229" s="16" t="s">
        <v>399</v>
      </c>
      <c r="B229" s="257">
        <v>180676475</v>
      </c>
      <c r="C229" s="254">
        <v>14240970</v>
      </c>
      <c r="D229" s="257">
        <v>1055522</v>
      </c>
      <c r="E229" s="25">
        <v>193861923</v>
      </c>
    </row>
    <row r="230" spans="1:6" x14ac:dyDescent="0.25">
      <c r="A230" s="16" t="s">
        <v>400</v>
      </c>
      <c r="B230" s="257">
        <v>19110836</v>
      </c>
      <c r="C230" s="254">
        <v>1125685</v>
      </c>
      <c r="D230" s="257">
        <v>413294</v>
      </c>
      <c r="E230" s="25">
        <v>19823227</v>
      </c>
    </row>
    <row r="231" spans="1:6" x14ac:dyDescent="0.25">
      <c r="A231" s="16" t="s">
        <v>401</v>
      </c>
      <c r="B231" s="257">
        <v>16250998</v>
      </c>
      <c r="C231" s="254">
        <v>1463194</v>
      </c>
      <c r="D231" s="257">
        <v>1242690</v>
      </c>
      <c r="E231" s="25">
        <v>16471502</v>
      </c>
    </row>
    <row r="232" spans="1:6" x14ac:dyDescent="0.25">
      <c r="A232" s="16" t="s">
        <v>402</v>
      </c>
      <c r="B232" s="257">
        <v>0</v>
      </c>
      <c r="C232" s="254">
        <v>0</v>
      </c>
      <c r="D232" s="257">
        <v>0</v>
      </c>
      <c r="E232" s="25">
        <v>0</v>
      </c>
    </row>
    <row r="233" spans="1:6" x14ac:dyDescent="0.25">
      <c r="A233" s="16" t="s">
        <v>230</v>
      </c>
      <c r="B233" s="25">
        <v>490130875</v>
      </c>
      <c r="C233" s="224">
        <v>32031894</v>
      </c>
      <c r="D233" s="25">
        <v>2801815</v>
      </c>
      <c r="E233" s="25">
        <v>519360954</v>
      </c>
    </row>
    <row r="234" spans="1:6" x14ac:dyDescent="0.25">
      <c r="A234" s="16"/>
      <c r="B234" s="16"/>
      <c r="C234" s="22"/>
      <c r="D234" s="16"/>
      <c r="E234" s="16"/>
      <c r="F234" s="11">
        <v>366762564.50000012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17" t="s">
        <v>405</v>
      </c>
      <c r="C236" s="317"/>
      <c r="D236" s="30"/>
      <c r="E236" s="30"/>
    </row>
    <row r="237" spans="1:6" x14ac:dyDescent="0.25">
      <c r="A237" s="43" t="s">
        <v>405</v>
      </c>
      <c r="B237" s="30"/>
      <c r="C237" s="254">
        <v>19534032.280000001</v>
      </c>
      <c r="D237" s="32">
        <v>19534032.280000001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300</v>
      </c>
      <c r="C239" s="254">
        <v>883200179.687644</v>
      </c>
      <c r="D239" s="16"/>
      <c r="E239" s="16"/>
    </row>
    <row r="240" spans="1:6" x14ac:dyDescent="0.25">
      <c r="A240" s="16" t="s">
        <v>408</v>
      </c>
      <c r="B240" s="35" t="s">
        <v>300</v>
      </c>
      <c r="C240" s="254">
        <v>415337853.492356</v>
      </c>
      <c r="D240" s="16"/>
      <c r="E240" s="16"/>
    </row>
    <row r="241" spans="1:5" x14ac:dyDescent="0.25">
      <c r="A241" s="16" t="s">
        <v>409</v>
      </c>
      <c r="B241" s="35" t="s">
        <v>300</v>
      </c>
      <c r="C241" s="254">
        <v>15677893.779999999</v>
      </c>
      <c r="D241" s="16"/>
      <c r="E241" s="16"/>
    </row>
    <row r="242" spans="1:5" x14ac:dyDescent="0.25">
      <c r="A242" s="16" t="s">
        <v>410</v>
      </c>
      <c r="B242" s="35" t="s">
        <v>300</v>
      </c>
      <c r="C242" s="254">
        <v>29044364.370000001</v>
      </c>
      <c r="D242" s="16"/>
      <c r="E242" s="16"/>
    </row>
    <row r="243" spans="1:5" x14ac:dyDescent="0.25">
      <c r="A243" s="16" t="s">
        <v>411</v>
      </c>
      <c r="B243" s="35" t="s">
        <v>300</v>
      </c>
      <c r="C243" s="254">
        <v>452546271.64999998</v>
      </c>
      <c r="D243" s="16"/>
      <c r="E243" s="16"/>
    </row>
    <row r="244" spans="1:5" x14ac:dyDescent="0.25">
      <c r="A244" s="16" t="s">
        <v>412</v>
      </c>
      <c r="B244" s="35" t="s">
        <v>300</v>
      </c>
      <c r="C244" s="254">
        <v>87731696.280000001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v>1883538259.26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300</v>
      </c>
      <c r="C247" s="254">
        <v>17580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300</v>
      </c>
      <c r="C249" s="254">
        <v>7358409.6500000004</v>
      </c>
      <c r="D249" s="16"/>
      <c r="E249" s="16"/>
    </row>
    <row r="250" spans="1:5" x14ac:dyDescent="0.25">
      <c r="A250" s="21" t="s">
        <v>417</v>
      </c>
      <c r="B250" s="35" t="s">
        <v>300</v>
      </c>
      <c r="C250" s="254">
        <v>14572288.73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v>21930698.380000003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300</v>
      </c>
      <c r="C254" s="254">
        <v>22142203.399999999</v>
      </c>
      <c r="D254" s="16"/>
      <c r="E254" s="16"/>
    </row>
    <row r="255" spans="1:5" x14ac:dyDescent="0.25">
      <c r="A255" s="16" t="s">
        <v>419</v>
      </c>
      <c r="B255" s="35" t="s">
        <v>300</v>
      </c>
      <c r="C255" s="254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v>22142203.399999999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v>1947145193.3200002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300</v>
      </c>
      <c r="C266" s="254">
        <v>56789445</v>
      </c>
      <c r="D266" s="16"/>
      <c r="E266" s="16"/>
    </row>
    <row r="267" spans="1:5" x14ac:dyDescent="0.25">
      <c r="A267" s="16" t="s">
        <v>426</v>
      </c>
      <c r="B267" s="35" t="s">
        <v>300</v>
      </c>
      <c r="C267" s="254">
        <v>27212101</v>
      </c>
      <c r="D267" s="16"/>
      <c r="E267" s="16"/>
    </row>
    <row r="268" spans="1:5" x14ac:dyDescent="0.25">
      <c r="A268" s="16" t="s">
        <v>427</v>
      </c>
      <c r="B268" s="35" t="s">
        <v>300</v>
      </c>
      <c r="C268" s="254">
        <v>225463177</v>
      </c>
      <c r="D268" s="16"/>
      <c r="E268" s="16"/>
    </row>
    <row r="269" spans="1:5" x14ac:dyDescent="0.25">
      <c r="A269" s="16" t="s">
        <v>428</v>
      </c>
      <c r="B269" s="35" t="s">
        <v>300</v>
      </c>
      <c r="C269" s="254">
        <v>124900058</v>
      </c>
      <c r="D269" s="16"/>
      <c r="E269" s="16"/>
    </row>
    <row r="270" spans="1:5" x14ac:dyDescent="0.25">
      <c r="A270" s="16" t="s">
        <v>429</v>
      </c>
      <c r="B270" s="35" t="s">
        <v>300</v>
      </c>
      <c r="C270" s="254">
        <v>12663144</v>
      </c>
      <c r="D270" s="16"/>
      <c r="E270" s="16"/>
    </row>
    <row r="271" spans="1:5" x14ac:dyDescent="0.25">
      <c r="A271" s="16" t="s">
        <v>430</v>
      </c>
      <c r="B271" s="35" t="s">
        <v>300</v>
      </c>
      <c r="C271" s="254">
        <v>14841027</v>
      </c>
      <c r="D271" s="16"/>
      <c r="E271" s="16"/>
    </row>
    <row r="272" spans="1:5" x14ac:dyDescent="0.25">
      <c r="A272" s="16" t="s">
        <v>431</v>
      </c>
      <c r="B272" s="35" t="s">
        <v>300</v>
      </c>
      <c r="C272" s="254">
        <v>0</v>
      </c>
      <c r="D272" s="16"/>
      <c r="E272" s="16"/>
    </row>
    <row r="273" spans="1:5" x14ac:dyDescent="0.25">
      <c r="A273" s="16" t="s">
        <v>432</v>
      </c>
      <c r="B273" s="35" t="s">
        <v>300</v>
      </c>
      <c r="C273" s="254">
        <v>9389346</v>
      </c>
      <c r="D273" s="16"/>
      <c r="E273" s="16"/>
    </row>
    <row r="274" spans="1:5" x14ac:dyDescent="0.25">
      <c r="A274" s="16" t="s">
        <v>433</v>
      </c>
      <c r="B274" s="35" t="s">
        <v>300</v>
      </c>
      <c r="C274" s="254">
        <v>8696558</v>
      </c>
      <c r="D274" s="16"/>
      <c r="E274" s="16"/>
    </row>
    <row r="275" spans="1:5" x14ac:dyDescent="0.25">
      <c r="A275" s="16" t="s">
        <v>434</v>
      </c>
      <c r="B275" s="35" t="s">
        <v>300</v>
      </c>
      <c r="C275" s="254">
        <v>0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v>230154740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300</v>
      </c>
      <c r="C278" s="254">
        <v>0</v>
      </c>
      <c r="D278" s="16"/>
      <c r="E278" s="16"/>
    </row>
    <row r="279" spans="1:5" x14ac:dyDescent="0.25">
      <c r="A279" s="16" t="s">
        <v>426</v>
      </c>
      <c r="B279" s="35" t="s">
        <v>300</v>
      </c>
      <c r="C279" s="254">
        <v>0</v>
      </c>
      <c r="D279" s="16"/>
      <c r="E279" s="16"/>
    </row>
    <row r="280" spans="1:5" x14ac:dyDescent="0.25">
      <c r="A280" s="16" t="s">
        <v>437</v>
      </c>
      <c r="B280" s="35" t="s">
        <v>300</v>
      </c>
      <c r="C280" s="254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v>0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300</v>
      </c>
      <c r="C283" s="255">
        <v>13145008.640000001</v>
      </c>
      <c r="D283" s="16"/>
      <c r="E283" s="16"/>
    </row>
    <row r="284" spans="1:5" x14ac:dyDescent="0.25">
      <c r="A284" s="16" t="s">
        <v>395</v>
      </c>
      <c r="B284" s="35" t="s">
        <v>300</v>
      </c>
      <c r="C284" s="255">
        <v>24524913.960000001</v>
      </c>
      <c r="D284" s="16"/>
      <c r="E284" s="16"/>
    </row>
    <row r="285" spans="1:5" x14ac:dyDescent="0.25">
      <c r="A285" s="16" t="s">
        <v>396</v>
      </c>
      <c r="B285" s="35" t="s">
        <v>300</v>
      </c>
      <c r="C285" s="255">
        <v>520264735.07000005</v>
      </c>
      <c r="D285" s="16"/>
      <c r="E285" s="16"/>
    </row>
    <row r="286" spans="1:5" x14ac:dyDescent="0.25">
      <c r="A286" s="16" t="s">
        <v>440</v>
      </c>
      <c r="B286" s="35" t="s">
        <v>300</v>
      </c>
      <c r="C286" s="255">
        <v>0</v>
      </c>
      <c r="D286" s="16"/>
      <c r="E286" s="16"/>
    </row>
    <row r="287" spans="1:5" x14ac:dyDescent="0.25">
      <c r="A287" s="16" t="s">
        <v>441</v>
      </c>
      <c r="B287" s="35" t="s">
        <v>300</v>
      </c>
      <c r="C287" s="255">
        <v>22633678.07</v>
      </c>
      <c r="D287" s="16"/>
      <c r="E287" s="16"/>
    </row>
    <row r="288" spans="1:5" x14ac:dyDescent="0.25">
      <c r="A288" s="16" t="s">
        <v>442</v>
      </c>
      <c r="B288" s="35" t="s">
        <v>300</v>
      </c>
      <c r="C288" s="255">
        <v>266862716.02000001</v>
      </c>
      <c r="D288" s="16"/>
      <c r="E288" s="16"/>
    </row>
    <row r="289" spans="1:5" x14ac:dyDescent="0.25">
      <c r="A289" s="16" t="s">
        <v>401</v>
      </c>
      <c r="B289" s="35" t="s">
        <v>300</v>
      </c>
      <c r="C289" s="255">
        <v>26350564.52</v>
      </c>
      <c r="D289" s="16"/>
      <c r="E289" s="16"/>
    </row>
    <row r="290" spans="1:5" x14ac:dyDescent="0.25">
      <c r="A290" s="16" t="s">
        <v>402</v>
      </c>
      <c r="B290" s="35" t="s">
        <v>300</v>
      </c>
      <c r="C290" s="255">
        <v>12341902.219999999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v>886123518.50000012</v>
      </c>
      <c r="E291" s="16"/>
    </row>
    <row r="292" spans="1:5" x14ac:dyDescent="0.25">
      <c r="A292" s="16" t="s">
        <v>444</v>
      </c>
      <c r="B292" s="35" t="s">
        <v>300</v>
      </c>
      <c r="C292" s="255">
        <v>519360954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v>366762564.50000012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300</v>
      </c>
      <c r="C295" s="255">
        <v>0</v>
      </c>
      <c r="D295" s="16"/>
      <c r="E295" s="16"/>
    </row>
    <row r="296" spans="1:5" x14ac:dyDescent="0.25">
      <c r="A296" s="16" t="s">
        <v>448</v>
      </c>
      <c r="B296" s="35" t="s">
        <v>300</v>
      </c>
      <c r="C296" s="255">
        <v>0</v>
      </c>
      <c r="D296" s="16"/>
      <c r="E296" s="16"/>
    </row>
    <row r="297" spans="1:5" x14ac:dyDescent="0.25">
      <c r="A297" s="16" t="s">
        <v>449</v>
      </c>
      <c r="B297" s="35" t="s">
        <v>300</v>
      </c>
      <c r="C297" s="255">
        <v>74116355</v>
      </c>
      <c r="D297" s="16"/>
      <c r="E297" s="16"/>
    </row>
    <row r="298" spans="1:5" x14ac:dyDescent="0.25">
      <c r="A298" s="16" t="s">
        <v>437</v>
      </c>
      <c r="B298" s="35" t="s">
        <v>300</v>
      </c>
      <c r="C298" s="255">
        <v>133307700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v>207424055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300</v>
      </c>
      <c r="C302" s="254">
        <v>120000</v>
      </c>
      <c r="D302" s="16"/>
      <c r="E302" s="16"/>
    </row>
    <row r="303" spans="1:5" x14ac:dyDescent="0.25">
      <c r="A303" s="16" t="s">
        <v>453</v>
      </c>
      <c r="B303" s="35" t="s">
        <v>300</v>
      </c>
      <c r="C303" s="254">
        <v>0</v>
      </c>
      <c r="D303" s="16"/>
      <c r="E303" s="16"/>
    </row>
    <row r="304" spans="1:5" x14ac:dyDescent="0.25">
      <c r="A304" s="16" t="s">
        <v>454</v>
      </c>
      <c r="B304" s="35" t="s">
        <v>300</v>
      </c>
      <c r="C304" s="254">
        <v>0</v>
      </c>
      <c r="D304" s="16"/>
      <c r="E304" s="16"/>
    </row>
    <row r="305" spans="1:6" x14ac:dyDescent="0.25">
      <c r="A305" s="16" t="s">
        <v>455</v>
      </c>
      <c r="B305" s="35" t="s">
        <v>300</v>
      </c>
      <c r="C305" s="254">
        <v>21557370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v>21677370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v>826018729.50000012</v>
      </c>
      <c r="E308" s="16"/>
    </row>
    <row r="309" spans="1:6" x14ac:dyDescent="0.25">
      <c r="A309" s="16"/>
      <c r="B309" s="16"/>
      <c r="C309" s="22"/>
      <c r="D309" s="16"/>
      <c r="E309" s="16"/>
      <c r="F309" s="11">
        <v>826018729.50000012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300</v>
      </c>
      <c r="C314" s="254">
        <v>0</v>
      </c>
      <c r="D314" s="16"/>
      <c r="E314" s="16"/>
    </row>
    <row r="315" spans="1:6" x14ac:dyDescent="0.25">
      <c r="A315" s="16" t="s">
        <v>461</v>
      </c>
      <c r="B315" s="35" t="s">
        <v>300</v>
      </c>
      <c r="C315" s="254">
        <v>28053317</v>
      </c>
      <c r="D315" s="16"/>
      <c r="E315" s="16"/>
    </row>
    <row r="316" spans="1:6" x14ac:dyDescent="0.25">
      <c r="A316" s="16" t="s">
        <v>462</v>
      </c>
      <c r="B316" s="35" t="s">
        <v>300</v>
      </c>
      <c r="C316" s="254">
        <v>79719922</v>
      </c>
      <c r="D316" s="16"/>
      <c r="E316" s="16"/>
    </row>
    <row r="317" spans="1:6" x14ac:dyDescent="0.25">
      <c r="A317" s="16" t="s">
        <v>463</v>
      </c>
      <c r="B317" s="35" t="s">
        <v>300</v>
      </c>
      <c r="C317" s="254">
        <v>22384795</v>
      </c>
      <c r="D317" s="16"/>
      <c r="E317" s="16"/>
    </row>
    <row r="318" spans="1:6" x14ac:dyDescent="0.25">
      <c r="A318" s="16" t="s">
        <v>464</v>
      </c>
      <c r="B318" s="35" t="s">
        <v>300</v>
      </c>
      <c r="C318" s="254">
        <v>0</v>
      </c>
      <c r="D318" s="16"/>
      <c r="E318" s="16"/>
    </row>
    <row r="319" spans="1:6" x14ac:dyDescent="0.25">
      <c r="A319" s="16" t="s">
        <v>465</v>
      </c>
      <c r="B319" s="35" t="s">
        <v>300</v>
      </c>
      <c r="C319" s="254">
        <v>13784864</v>
      </c>
      <c r="D319" s="16"/>
      <c r="E319" s="16"/>
    </row>
    <row r="320" spans="1:6" x14ac:dyDescent="0.25">
      <c r="A320" s="16" t="s">
        <v>466</v>
      </c>
      <c r="B320" s="35" t="s">
        <v>300</v>
      </c>
      <c r="C320" s="254">
        <v>0</v>
      </c>
      <c r="D320" s="16"/>
      <c r="E320" s="16"/>
    </row>
    <row r="321" spans="1:5" x14ac:dyDescent="0.25">
      <c r="A321" s="16" t="s">
        <v>467</v>
      </c>
      <c r="B321" s="35" t="s">
        <v>300</v>
      </c>
      <c r="C321" s="254">
        <v>0</v>
      </c>
      <c r="D321" s="16"/>
      <c r="E321" s="16"/>
    </row>
    <row r="322" spans="1:5" x14ac:dyDescent="0.25">
      <c r="A322" s="16" t="s">
        <v>468</v>
      </c>
      <c r="B322" s="35" t="s">
        <v>300</v>
      </c>
      <c r="C322" s="254">
        <v>67327531</v>
      </c>
      <c r="D322" s="16"/>
      <c r="E322" s="16"/>
    </row>
    <row r="323" spans="1:5" x14ac:dyDescent="0.25">
      <c r="A323" s="16" t="s">
        <v>469</v>
      </c>
      <c r="B323" s="35" t="s">
        <v>300</v>
      </c>
      <c r="C323" s="254">
        <v>11665000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v>222935429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300</v>
      </c>
      <c r="C326" s="254">
        <v>0</v>
      </c>
      <c r="D326" s="16"/>
      <c r="E326" s="16"/>
    </row>
    <row r="327" spans="1:5" x14ac:dyDescent="0.25">
      <c r="A327" s="16" t="s">
        <v>473</v>
      </c>
      <c r="B327" s="35" t="s">
        <v>300</v>
      </c>
      <c r="C327" s="254">
        <v>0</v>
      </c>
      <c r="D327" s="16"/>
      <c r="E327" s="16"/>
    </row>
    <row r="328" spans="1:5" x14ac:dyDescent="0.25">
      <c r="A328" s="16" t="s">
        <v>474</v>
      </c>
      <c r="B328" s="35" t="s">
        <v>300</v>
      </c>
      <c r="C328" s="254">
        <v>0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v>0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300</v>
      </c>
      <c r="C331" s="254">
        <v>0</v>
      </c>
      <c r="D331" s="16"/>
      <c r="E331" s="16"/>
    </row>
    <row r="332" spans="1:5" x14ac:dyDescent="0.25">
      <c r="A332" s="16" t="s">
        <v>478</v>
      </c>
      <c r="B332" s="35" t="s">
        <v>300</v>
      </c>
      <c r="C332" s="254">
        <v>0</v>
      </c>
      <c r="D332" s="16"/>
      <c r="E332" s="16"/>
    </row>
    <row r="333" spans="1:5" x14ac:dyDescent="0.25">
      <c r="A333" s="16" t="s">
        <v>479</v>
      </c>
      <c r="B333" s="35" t="s">
        <v>300</v>
      </c>
      <c r="C333" s="254">
        <v>0</v>
      </c>
      <c r="D333" s="16"/>
      <c r="E333" s="16"/>
    </row>
    <row r="334" spans="1:5" x14ac:dyDescent="0.25">
      <c r="A334" s="21" t="s">
        <v>480</v>
      </c>
      <c r="B334" s="35" t="s">
        <v>300</v>
      </c>
      <c r="C334" s="254">
        <v>0</v>
      </c>
      <c r="D334" s="16"/>
      <c r="E334" s="16"/>
    </row>
    <row r="335" spans="1:5" x14ac:dyDescent="0.25">
      <c r="A335" s="16" t="s">
        <v>481</v>
      </c>
      <c r="B335" s="35" t="s">
        <v>300</v>
      </c>
      <c r="C335" s="254">
        <v>290578182</v>
      </c>
      <c r="D335" s="16"/>
      <c r="E335" s="16"/>
    </row>
    <row r="336" spans="1:5" x14ac:dyDescent="0.25">
      <c r="A336" s="21" t="s">
        <v>482</v>
      </c>
      <c r="B336" s="35" t="s">
        <v>300</v>
      </c>
      <c r="C336" s="254">
        <v>0</v>
      </c>
      <c r="D336" s="16"/>
      <c r="E336" s="16"/>
    </row>
    <row r="337" spans="1:5" x14ac:dyDescent="0.25">
      <c r="A337" s="21" t="s">
        <v>483</v>
      </c>
      <c r="B337" s="35" t="s">
        <v>300</v>
      </c>
      <c r="C337" s="276">
        <v>0</v>
      </c>
      <c r="D337" s="16"/>
      <c r="E337" s="16"/>
    </row>
    <row r="338" spans="1:5" x14ac:dyDescent="0.25">
      <c r="A338" s="16" t="s">
        <v>484</v>
      </c>
      <c r="B338" s="35" t="s">
        <v>300</v>
      </c>
      <c r="C338" s="254">
        <v>89036183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379614365</v>
      </c>
      <c r="E339" s="16"/>
    </row>
    <row r="340" spans="1:5" x14ac:dyDescent="0.25">
      <c r="A340" s="16" t="s">
        <v>485</v>
      </c>
      <c r="B340" s="16"/>
      <c r="C340" s="22"/>
      <c r="D340" s="25">
        <v>11665000</v>
      </c>
      <c r="E340" s="16"/>
    </row>
    <row r="341" spans="1:5" x14ac:dyDescent="0.25">
      <c r="A341" s="16" t="s">
        <v>486</v>
      </c>
      <c r="B341" s="16"/>
      <c r="C341" s="22"/>
      <c r="D341" s="25">
        <v>367949365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300</v>
      </c>
      <c r="C343" s="258">
        <v>235133936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300</v>
      </c>
      <c r="C345" s="256">
        <v>0</v>
      </c>
      <c r="D345" s="16"/>
      <c r="E345" s="16"/>
    </row>
    <row r="346" spans="1:5" x14ac:dyDescent="0.25">
      <c r="A346" s="16" t="s">
        <v>489</v>
      </c>
      <c r="B346" s="35" t="s">
        <v>300</v>
      </c>
      <c r="C346" s="256">
        <v>0</v>
      </c>
      <c r="D346" s="16"/>
      <c r="E346" s="16"/>
    </row>
    <row r="347" spans="1:5" x14ac:dyDescent="0.25">
      <c r="A347" s="16" t="s">
        <v>490</v>
      </c>
      <c r="B347" s="35" t="s">
        <v>300</v>
      </c>
      <c r="C347" s="256">
        <v>0</v>
      </c>
      <c r="D347" s="16"/>
      <c r="E347" s="16"/>
    </row>
    <row r="348" spans="1:5" x14ac:dyDescent="0.25">
      <c r="A348" s="16" t="s">
        <v>491</v>
      </c>
      <c r="B348" s="35" t="s">
        <v>300</v>
      </c>
      <c r="C348" s="256">
        <v>0</v>
      </c>
      <c r="D348" s="16"/>
      <c r="E348" s="16"/>
    </row>
    <row r="349" spans="1:5" x14ac:dyDescent="0.25">
      <c r="A349" s="16" t="s">
        <v>492</v>
      </c>
      <c r="B349" s="35" t="s">
        <v>300</v>
      </c>
      <c r="C349" s="256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v>826018730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v>826018729.50000012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300</v>
      </c>
      <c r="C358" s="256">
        <v>1056140330</v>
      </c>
      <c r="D358" s="16"/>
      <c r="E358" s="16"/>
    </row>
    <row r="359" spans="1:5" x14ac:dyDescent="0.25">
      <c r="A359" s="16" t="s">
        <v>498</v>
      </c>
      <c r="B359" s="35" t="s">
        <v>300</v>
      </c>
      <c r="C359" s="256">
        <v>1693527188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v>2749667518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4">
        <v>19534032</v>
      </c>
      <c r="D362" s="16"/>
      <c r="E362" s="34"/>
    </row>
    <row r="363" spans="1:5" x14ac:dyDescent="0.25">
      <c r="A363" s="16" t="s">
        <v>501</v>
      </c>
      <c r="B363" s="35" t="s">
        <v>300</v>
      </c>
      <c r="C363" s="254">
        <v>1905680463</v>
      </c>
      <c r="D363" s="16"/>
      <c r="E363" s="16"/>
    </row>
    <row r="364" spans="1:5" x14ac:dyDescent="0.25">
      <c r="A364" s="16" t="s">
        <v>502</v>
      </c>
      <c r="B364" s="35" t="s">
        <v>300</v>
      </c>
      <c r="C364" s="254">
        <v>21930698</v>
      </c>
      <c r="D364" s="16"/>
      <c r="E364" s="16"/>
    </row>
    <row r="365" spans="1:5" x14ac:dyDescent="0.25">
      <c r="A365" s="16" t="s">
        <v>503</v>
      </c>
      <c r="B365" s="35" t="s">
        <v>300</v>
      </c>
      <c r="C365" s="254">
        <v>0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v>1947145193</v>
      </c>
      <c r="E366" s="16"/>
    </row>
    <row r="367" spans="1:5" x14ac:dyDescent="0.25">
      <c r="A367" s="16" t="s">
        <v>504</v>
      </c>
      <c r="B367" s="16"/>
      <c r="C367" s="22"/>
      <c r="D367" s="25">
        <v>802522325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300</v>
      </c>
      <c r="C370" s="254">
        <v>0</v>
      </c>
      <c r="D370" s="25">
        <v>0</v>
      </c>
      <c r="E370" s="25"/>
    </row>
    <row r="371" spans="1:6" x14ac:dyDescent="0.25">
      <c r="A371" s="46" t="s">
        <v>508</v>
      </c>
      <c r="B371" s="32" t="s">
        <v>300</v>
      </c>
      <c r="C371" s="254">
        <v>2850044</v>
      </c>
      <c r="D371" s="25">
        <v>0</v>
      </c>
      <c r="E371" s="25"/>
    </row>
    <row r="372" spans="1:6" x14ac:dyDescent="0.25">
      <c r="A372" s="46" t="s">
        <v>509</v>
      </c>
      <c r="B372" s="32" t="s">
        <v>300</v>
      </c>
      <c r="C372" s="254">
        <v>4017204</v>
      </c>
      <c r="D372" s="25">
        <v>0</v>
      </c>
      <c r="E372" s="25"/>
    </row>
    <row r="373" spans="1:6" x14ac:dyDescent="0.25">
      <c r="A373" s="46" t="s">
        <v>510</v>
      </c>
      <c r="B373" s="32" t="s">
        <v>300</v>
      </c>
      <c r="C373" s="254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300</v>
      </c>
      <c r="C374" s="254">
        <v>73972159</v>
      </c>
      <c r="D374" s="25">
        <v>0</v>
      </c>
      <c r="E374" s="25"/>
    </row>
    <row r="375" spans="1:6" x14ac:dyDescent="0.25">
      <c r="A375" s="46" t="s">
        <v>512</v>
      </c>
      <c r="B375" s="32" t="s">
        <v>300</v>
      </c>
      <c r="C375" s="254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300</v>
      </c>
      <c r="C376" s="254">
        <v>0</v>
      </c>
      <c r="D376" s="25">
        <v>0</v>
      </c>
      <c r="E376" s="25"/>
    </row>
    <row r="377" spans="1:6" x14ac:dyDescent="0.25">
      <c r="A377" s="46" t="s">
        <v>514</v>
      </c>
      <c r="B377" s="32" t="s">
        <v>300</v>
      </c>
      <c r="C377" s="254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300</v>
      </c>
      <c r="C378" s="254">
        <v>73477</v>
      </c>
      <c r="D378" s="25">
        <v>0</v>
      </c>
      <c r="E378" s="25"/>
    </row>
    <row r="379" spans="1:6" x14ac:dyDescent="0.25">
      <c r="A379" s="46" t="s">
        <v>516</v>
      </c>
      <c r="B379" s="32" t="s">
        <v>300</v>
      </c>
      <c r="C379" s="254">
        <v>2885700</v>
      </c>
      <c r="D379" s="25">
        <v>0</v>
      </c>
      <c r="E379" s="25"/>
    </row>
    <row r="380" spans="1:6" x14ac:dyDescent="0.25">
      <c r="A380" s="46" t="s">
        <v>517</v>
      </c>
      <c r="B380" s="32" t="s">
        <v>300</v>
      </c>
      <c r="C380" s="259">
        <v>2680535</v>
      </c>
      <c r="D380" s="25">
        <v>0</v>
      </c>
      <c r="E380" s="204" t="s">
        <v>1058</v>
      </c>
      <c r="F380" s="47"/>
    </row>
    <row r="381" spans="1:6" x14ac:dyDescent="0.25">
      <c r="A381" s="48" t="s">
        <v>518</v>
      </c>
      <c r="B381" s="35"/>
      <c r="C381" s="35"/>
      <c r="D381" s="25">
        <v>86479119</v>
      </c>
      <c r="E381" s="25"/>
      <c r="F381" s="47"/>
    </row>
    <row r="382" spans="1:6" x14ac:dyDescent="0.25">
      <c r="A382" s="43" t="s">
        <v>519</v>
      </c>
      <c r="B382" s="35" t="s">
        <v>300</v>
      </c>
      <c r="C382" s="254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v>86479119</v>
      </c>
      <c r="E383" s="16"/>
    </row>
    <row r="384" spans="1:6" x14ac:dyDescent="0.25">
      <c r="A384" s="16" t="s">
        <v>521</v>
      </c>
      <c r="B384" s="16"/>
      <c r="C384" s="22"/>
      <c r="D384" s="25">
        <v>889001444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300</v>
      </c>
      <c r="C389" s="254">
        <v>454153618</v>
      </c>
      <c r="D389" s="16"/>
      <c r="E389" s="16"/>
    </row>
    <row r="390" spans="1:5" x14ac:dyDescent="0.25">
      <c r="A390" s="16" t="s">
        <v>11</v>
      </c>
      <c r="B390" s="35" t="s">
        <v>300</v>
      </c>
      <c r="C390" s="254">
        <v>121592529</v>
      </c>
      <c r="D390" s="16"/>
      <c r="E390" s="16"/>
    </row>
    <row r="391" spans="1:5" x14ac:dyDescent="0.25">
      <c r="A391" s="16" t="s">
        <v>265</v>
      </c>
      <c r="B391" s="35" t="s">
        <v>300</v>
      </c>
      <c r="C391" s="254">
        <v>16109912</v>
      </c>
      <c r="D391" s="16"/>
      <c r="E391" s="16"/>
    </row>
    <row r="392" spans="1:5" x14ac:dyDescent="0.25">
      <c r="A392" s="16" t="s">
        <v>524</v>
      </c>
      <c r="B392" s="35" t="s">
        <v>300</v>
      </c>
      <c r="C392" s="254">
        <v>131637727</v>
      </c>
      <c r="D392" s="16"/>
      <c r="E392" s="16"/>
    </row>
    <row r="393" spans="1:5" x14ac:dyDescent="0.25">
      <c r="A393" s="16" t="s">
        <v>525</v>
      </c>
      <c r="B393" s="35" t="s">
        <v>300</v>
      </c>
      <c r="C393" s="254">
        <v>7015398</v>
      </c>
      <c r="D393" s="16"/>
      <c r="E393" s="16"/>
    </row>
    <row r="394" spans="1:5" x14ac:dyDescent="0.25">
      <c r="A394" s="16" t="s">
        <v>526</v>
      </c>
      <c r="B394" s="35" t="s">
        <v>300</v>
      </c>
      <c r="C394" s="254">
        <v>37202384</v>
      </c>
      <c r="D394" s="16"/>
      <c r="E394" s="16"/>
    </row>
    <row r="395" spans="1:5" x14ac:dyDescent="0.25">
      <c r="A395" s="16" t="s">
        <v>16</v>
      </c>
      <c r="B395" s="35" t="s">
        <v>300</v>
      </c>
      <c r="C395" s="254">
        <v>49383966</v>
      </c>
      <c r="D395" s="16"/>
      <c r="E395" s="16"/>
    </row>
    <row r="396" spans="1:5" x14ac:dyDescent="0.25">
      <c r="A396" s="16" t="s">
        <v>527</v>
      </c>
      <c r="B396" s="35" t="s">
        <v>300</v>
      </c>
      <c r="C396" s="254">
        <v>5160533</v>
      </c>
      <c r="D396" s="16"/>
      <c r="E396" s="16"/>
    </row>
    <row r="397" spans="1:5" x14ac:dyDescent="0.25">
      <c r="A397" s="16" t="s">
        <v>528</v>
      </c>
      <c r="B397" s="35" t="s">
        <v>300</v>
      </c>
      <c r="C397" s="254">
        <v>0</v>
      </c>
      <c r="D397" s="16"/>
      <c r="E397" s="16"/>
    </row>
    <row r="398" spans="1:5" x14ac:dyDescent="0.25">
      <c r="A398" s="16" t="s">
        <v>529</v>
      </c>
      <c r="B398" s="35" t="s">
        <v>300</v>
      </c>
      <c r="C398" s="254">
        <v>8489175</v>
      </c>
      <c r="D398" s="16"/>
      <c r="E398" s="16"/>
    </row>
    <row r="399" spans="1:5" x14ac:dyDescent="0.25">
      <c r="A399" s="16" t="s">
        <v>530</v>
      </c>
      <c r="B399" s="35" t="s">
        <v>300</v>
      </c>
      <c r="C399" s="254">
        <v>0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271</v>
      </c>
      <c r="B401" s="32" t="s">
        <v>300</v>
      </c>
      <c r="C401" s="254">
        <v>3238244</v>
      </c>
      <c r="D401" s="25">
        <v>0</v>
      </c>
      <c r="E401" s="25"/>
    </row>
    <row r="402" spans="1:9" x14ac:dyDescent="0.25">
      <c r="A402" s="26" t="s">
        <v>272</v>
      </c>
      <c r="B402" s="32" t="s">
        <v>300</v>
      </c>
      <c r="C402" s="254">
        <v>27657866</v>
      </c>
      <c r="D402" s="25">
        <v>0</v>
      </c>
      <c r="E402" s="25"/>
    </row>
    <row r="403" spans="1:9" x14ac:dyDescent="0.25">
      <c r="A403" s="26" t="s">
        <v>532</v>
      </c>
      <c r="B403" s="32" t="s">
        <v>300</v>
      </c>
      <c r="C403" s="254">
        <v>17394329</v>
      </c>
      <c r="D403" s="25">
        <v>0</v>
      </c>
      <c r="E403" s="25"/>
    </row>
    <row r="404" spans="1:9" x14ac:dyDescent="0.25">
      <c r="A404" s="26" t="s">
        <v>274</v>
      </c>
      <c r="B404" s="32" t="s">
        <v>300</v>
      </c>
      <c r="C404" s="254">
        <v>3803252</v>
      </c>
      <c r="D404" s="25">
        <v>0</v>
      </c>
      <c r="E404" s="25"/>
    </row>
    <row r="405" spans="1:9" x14ac:dyDescent="0.25">
      <c r="A405" s="26" t="s">
        <v>275</v>
      </c>
      <c r="B405" s="32" t="s">
        <v>300</v>
      </c>
      <c r="C405" s="254">
        <v>1628164</v>
      </c>
      <c r="D405" s="25">
        <v>0</v>
      </c>
      <c r="E405" s="25"/>
    </row>
    <row r="406" spans="1:9" x14ac:dyDescent="0.25">
      <c r="A406" s="26" t="s">
        <v>276</v>
      </c>
      <c r="B406" s="32" t="s">
        <v>300</v>
      </c>
      <c r="C406" s="254">
        <v>1749907</v>
      </c>
      <c r="D406" s="25">
        <v>0</v>
      </c>
      <c r="E406" s="25"/>
    </row>
    <row r="407" spans="1:9" x14ac:dyDescent="0.25">
      <c r="A407" s="26" t="s">
        <v>277</v>
      </c>
      <c r="B407" s="32" t="s">
        <v>300</v>
      </c>
      <c r="C407" s="254">
        <v>4260213</v>
      </c>
      <c r="D407" s="25">
        <v>0</v>
      </c>
      <c r="E407" s="25"/>
    </row>
    <row r="408" spans="1:9" x14ac:dyDescent="0.25">
      <c r="A408" s="26" t="s">
        <v>278</v>
      </c>
      <c r="B408" s="32" t="s">
        <v>300</v>
      </c>
      <c r="C408" s="254">
        <v>9787986</v>
      </c>
      <c r="D408" s="25">
        <v>0</v>
      </c>
      <c r="E408" s="25"/>
    </row>
    <row r="409" spans="1:9" x14ac:dyDescent="0.25">
      <c r="A409" s="26" t="s">
        <v>279</v>
      </c>
      <c r="B409" s="32" t="s">
        <v>300</v>
      </c>
      <c r="C409" s="254">
        <v>0</v>
      </c>
      <c r="D409" s="25">
        <v>0</v>
      </c>
      <c r="E409" s="25"/>
    </row>
    <row r="410" spans="1:9" x14ac:dyDescent="0.25">
      <c r="A410" s="26" t="s">
        <v>280</v>
      </c>
      <c r="B410" s="32" t="s">
        <v>300</v>
      </c>
      <c r="C410" s="254">
        <v>677908</v>
      </c>
      <c r="D410" s="25">
        <v>0</v>
      </c>
      <c r="E410" s="25"/>
    </row>
    <row r="411" spans="1:9" x14ac:dyDescent="0.25">
      <c r="A411" s="26" t="s">
        <v>281</v>
      </c>
      <c r="B411" s="32" t="s">
        <v>300</v>
      </c>
      <c r="C411" s="254">
        <v>2526785</v>
      </c>
      <c r="D411" s="25">
        <v>0</v>
      </c>
      <c r="E411" s="25"/>
    </row>
    <row r="412" spans="1:9" x14ac:dyDescent="0.25">
      <c r="A412" s="26" t="s">
        <v>282</v>
      </c>
      <c r="B412" s="32" t="s">
        <v>300</v>
      </c>
      <c r="C412" s="254">
        <v>0</v>
      </c>
      <c r="D412" s="25">
        <v>0</v>
      </c>
      <c r="E412" s="25"/>
    </row>
    <row r="413" spans="1:9" x14ac:dyDescent="0.25">
      <c r="A413" s="26" t="s">
        <v>283</v>
      </c>
      <c r="B413" s="32" t="s">
        <v>300</v>
      </c>
      <c r="C413" s="254">
        <v>0</v>
      </c>
      <c r="D413" s="25">
        <v>0</v>
      </c>
      <c r="E413" s="25"/>
    </row>
    <row r="414" spans="1:9" x14ac:dyDescent="0.25">
      <c r="A414" s="26" t="s">
        <v>284</v>
      </c>
      <c r="B414" s="32" t="s">
        <v>300</v>
      </c>
      <c r="C414" s="259">
        <v>11917446</v>
      </c>
      <c r="D414" s="25">
        <v>0</v>
      </c>
      <c r="E414" s="204" t="s">
        <v>1058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v>84642100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v>915387342</v>
      </c>
      <c r="E416" s="25"/>
    </row>
    <row r="417" spans="1:13" x14ac:dyDescent="0.25">
      <c r="A417" s="25" t="s">
        <v>535</v>
      </c>
      <c r="B417" s="16"/>
      <c r="C417" s="22"/>
      <c r="D417" s="25">
        <v>-26385898</v>
      </c>
      <c r="E417" s="25"/>
    </row>
    <row r="418" spans="1:13" x14ac:dyDescent="0.25">
      <c r="A418" s="25" t="s">
        <v>536</v>
      </c>
      <c r="B418" s="16"/>
      <c r="C418" s="259">
        <v>8280292</v>
      </c>
      <c r="D418" s="25">
        <v>0</v>
      </c>
      <c r="E418" s="25"/>
    </row>
    <row r="419" spans="1:13" x14ac:dyDescent="0.25">
      <c r="A419" s="46" t="s">
        <v>537</v>
      </c>
      <c r="B419" s="35" t="s">
        <v>300</v>
      </c>
      <c r="C419" s="254">
        <v>29199787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v>37480079</v>
      </c>
      <c r="E420" s="25"/>
      <c r="F420" s="11">
        <v>37480079</v>
      </c>
    </row>
    <row r="421" spans="1:13" x14ac:dyDescent="0.25">
      <c r="A421" s="25" t="s">
        <v>539</v>
      </c>
      <c r="B421" s="16"/>
      <c r="C421" s="22"/>
      <c r="D421" s="25">
        <v>11094181</v>
      </c>
      <c r="E421" s="25"/>
      <c r="F421" s="50"/>
    </row>
    <row r="422" spans="1:13" x14ac:dyDescent="0.25">
      <c r="A422" s="25" t="s">
        <v>540</v>
      </c>
      <c r="B422" s="35" t="s">
        <v>300</v>
      </c>
      <c r="C422" s="254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300</v>
      </c>
      <c r="C423" s="254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v>11094181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972860.6799999997</v>
      </c>
      <c r="E612" s="218">
        <f>SUM(C624:D647)+SUM(C668:D713)</f>
        <v>388961893.98839307</v>
      </c>
      <c r="F612" s="218">
        <f>CE64-(AX64+BD64+BE64+BG64+BJ64+BN64+BP64+BQ64+CB64+CC64+CD64)</f>
        <v>132297030.2</v>
      </c>
      <c r="G612" s="216">
        <f>CE91-(AX91+AY91+BD91+BE91+BG91+BJ91+BN91+BP91+BQ91+CB91+CC91+CD91)</f>
        <v>352978</v>
      </c>
      <c r="H612" s="221">
        <f>CE60-(AX60+AY60+AZ60+BD60+BE60+BG60+BJ60+BN60+BO60+BP60+BQ60+BR60+CB60+CC60+CD60)</f>
        <v>3128.99</v>
      </c>
      <c r="I612" s="216">
        <f>CE92-(AX92+AY92+AZ92+BD92+BE92+BF92+BG92+BJ92+BN92+BO92+BP92+BQ92+BR92+CB92+CC92+CD92)</f>
        <v>41363</v>
      </c>
      <c r="J612" s="216">
        <f>CE93-(AX93+AY93+AZ93+BA93+BD93+BE93+BF93+BG93+BJ93+BN93+BO93+BP93+BQ93+BR93+CB93+CC93+CD93)</f>
        <v>0</v>
      </c>
      <c r="K612" s="216">
        <f>CE89-(AW89+AX89+AY89+AZ89+BA89+BB89+BC89+BD89+BE89+BF89+BG89+BH89+BI89+BJ89+BK89+BL89+BM89+BN89+BO89+BP89+BQ89+BR89+BS89+BT89+BU89+BV89+BW89+BX89+CB89+CC89+CD89)</f>
        <v>0</v>
      </c>
      <c r="L612" s="222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53091845.859999999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-12368641</v>
      </c>
      <c r="D615" s="216">
        <f>SUM(C614:C615)</f>
        <v>40723204.859999999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 t="str">
        <f>AX85</f>
        <v>#VALUE!</v>
      </c>
      <c r="D616" s="216">
        <f>(D615/D612)*AX90</f>
        <v>24058.595926895727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 t="str">
        <f>BJ85</f>
        <v>#VALUE!</v>
      </c>
      <c r="D617" s="216">
        <f>(D615/D612)*BJ90</f>
        <v>123946.03516564902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 t="str">
        <f>BG85</f>
        <v>#VALUE!</v>
      </c>
      <c r="D618" s="216">
        <f>(D615/D612)*BG90</f>
        <v>160432.63827948747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 t="str">
        <f>BN85</f>
        <v>#VALUE!</v>
      </c>
      <c r="D619" s="216">
        <f>(D615/D612)*BN90</f>
        <v>334161.8628942137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 t="str">
        <f>CC85</f>
        <v>#VALUE!</v>
      </c>
      <c r="D620" s="216">
        <f>(D615/D612)*CC90</f>
        <v>15308.759812760863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 t="str">
        <f>BP85</f>
        <v>#VALUE!</v>
      </c>
      <c r="D621" s="216">
        <f>(D615/D612)*BP90</f>
        <v>105771.59205205255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1041698.28</v>
      </c>
      <c r="D622" s="216">
        <f>(D615/D612)*CB90</f>
        <v>593766.14747578662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 t="str">
        <f>BQ85</f>
        <v>#VALUE!</v>
      </c>
      <c r="D623" s="216">
        <f>(D615/D612)*BQ90</f>
        <v>0</v>
      </c>
      <c r="E623" s="218">
        <f>SUM(C616:D623)</f>
        <v>2399143.9116068459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487253.96000000031</v>
      </c>
      <c r="D624" s="216">
        <f>(D615/D612)*BD90</f>
        <v>277476.0854184379</v>
      </c>
      <c r="E624" s="218">
        <f>(E623/E612)*SUM(C624:D624)</f>
        <v>4716.907904976475</v>
      </c>
      <c r="F624" s="218">
        <f>SUM(C624:E624)</f>
        <v>769446.95332341478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6599251.790000001</v>
      </c>
      <c r="D625" s="216">
        <f>(D615/D612)*AY90</f>
        <v>744419.2124340029</v>
      </c>
      <c r="E625" s="218">
        <f>(E623/E612)*SUM(C625:D625)</f>
        <v>45296.271554197629</v>
      </c>
      <c r="F625" s="218">
        <f>(F624/F612)*AY64</f>
        <v>476.51116529298952</v>
      </c>
      <c r="G625" s="216">
        <f>SUM(C625:F625)</f>
        <v>7389443.7851534942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 t="str">
        <f>BR85</f>
        <v>#VALUE!</v>
      </c>
      <c r="D626" s="216">
        <f>(D615/D612)*BR90</f>
        <v>193385.48468493356</v>
      </c>
      <c r="E626" s="218">
        <f>(E623/E612)*SUM(C626:D626)</f>
        <v>1192.8150683800461</v>
      </c>
      <c r="F626" s="218">
        <f>(F624/F612)*BR64</f>
        <v>0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873335.55</v>
      </c>
      <c r="D627" s="216">
        <f>(D615/D612)*BO90</f>
        <v>66302.518368764198</v>
      </c>
      <c r="E627" s="218">
        <f>(E623/E612)*SUM(C627:D627)</f>
        <v>5795.7527091540969</v>
      </c>
      <c r="F627" s="218">
        <f>(F624/F612)*BO64</f>
        <v>434.83028272446074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 t="str">
        <f>AZ85</f>
        <v>#VALUE!</v>
      </c>
      <c r="D628" s="216">
        <f>(D615/D612)*AZ90</f>
        <v>0</v>
      </c>
      <c r="E628" s="218">
        <f>(E623/E612)*SUM(C628:D628)</f>
        <v>0</v>
      </c>
      <c r="F628" s="218">
        <f>(F624/F612)*AZ64</f>
        <v>0</v>
      </c>
      <c r="G628" s="216">
        <f>(G625/G612)*AZ91</f>
        <v>0</v>
      </c>
      <c r="H628" s="218">
        <f>SUM(C626:G628)</f>
        <v>1140446.9511139565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 t="str">
        <f>BF85</f>
        <v>#VALUE!</v>
      </c>
      <c r="D629" s="216">
        <f>(D615/D612)*BF90</f>
        <v>3835154.5100358189</v>
      </c>
      <c r="E629" s="218">
        <f>(E623/E612)*SUM(C629:D629)</f>
        <v>23655.498739160652</v>
      </c>
      <c r="F629" s="218">
        <f>(F624/F612)*BF64</f>
        <v>36.991687314643251</v>
      </c>
      <c r="G629" s="216">
        <f>(G625/G612)*BF91</f>
        <v>0</v>
      </c>
      <c r="H629" s="218">
        <f>(H628/H612)*BF60</f>
        <v>34588.929865775994</v>
      </c>
      <c r="I629" s="216">
        <f>SUM(C629:H629)</f>
        <v>3893435.9303280702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 t="str">
        <f>BA85</f>
        <v>#VALUE!</v>
      </c>
      <c r="D630" s="216">
        <f>(D615/D612)*BA90</f>
        <v>52388.926893964934</v>
      </c>
      <c r="E630" s="218">
        <f>(E623/E612)*SUM(C630:D630)</f>
        <v>323.13853088401191</v>
      </c>
      <c r="F630" s="218">
        <f>(F624/F612)*BA64</f>
        <v>0</v>
      </c>
      <c r="G630" s="216">
        <f>(G625/G612)*BA91</f>
        <v>0</v>
      </c>
      <c r="H630" s="218">
        <f>(H628/H612)*BA60</f>
        <v>1385.0151052681647</v>
      </c>
      <c r="I630" s="216">
        <f>(I629/I612)*BA92</f>
        <v>12236.701180829463</v>
      </c>
      <c r="J630" s="216">
        <f>SUM(C630:I630)</f>
        <v>66333.781710946569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 t="str">
        <f>AW85</f>
        <v>#VALUE!</v>
      </c>
      <c r="D631" s="216">
        <f>(D615/D612)*AW90</f>
        <v>109376.09086939051</v>
      </c>
      <c r="E631" s="218">
        <f>(E623/E612)*SUM(C631:D631)</f>
        <v>674.63930667842192</v>
      </c>
      <c r="F631" s="218">
        <f>(F624/F612)*AW64</f>
        <v>0</v>
      </c>
      <c r="G631" s="216">
        <f>(G625/G612)*AW91</f>
        <v>0</v>
      </c>
      <c r="H631" s="218">
        <f>(H628/H612)*AW60</f>
        <v>2186.8659556865759</v>
      </c>
      <c r="I631" s="216">
        <f>(I629/I612)*AW92</f>
        <v>0</v>
      </c>
      <c r="J631" s="216" t="e">
        <f>(J630/J612)*AW93</f>
        <v>#DIV/0!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 t="str">
        <f>BB85</f>
        <v>#VALUE!</v>
      </c>
      <c r="D632" s="216">
        <f>(D615/D612)*BB90</f>
        <v>0</v>
      </c>
      <c r="E632" s="218">
        <f>(E623/E612)*SUM(C632:D632)</f>
        <v>0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12236.701180829463</v>
      </c>
      <c r="J632" s="216" t="e">
        <f>(J630/J612)*BB93</f>
        <v>#DIV/0!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 t="str">
        <f>BC85</f>
        <v>#VALUE!</v>
      </c>
      <c r="D633" s="216">
        <f>(D615/D612)*BC90</f>
        <v>0</v>
      </c>
      <c r="E633" s="218">
        <f>(E623/E612)*SUM(C633:D633)</f>
        <v>0</v>
      </c>
      <c r="F633" s="218">
        <f>(F624/F612)*BC64</f>
        <v>0</v>
      </c>
      <c r="G633" s="216">
        <f>(G625/G612)*BC91</f>
        <v>0</v>
      </c>
      <c r="H633" s="218">
        <f>(H628/H612)*BC60</f>
        <v>4956.8961662229067</v>
      </c>
      <c r="I633" s="216">
        <f>(I629/I612)*BC92</f>
        <v>0</v>
      </c>
      <c r="J633" s="216" t="e">
        <f>(J630/J612)*BC93</f>
        <v>#DIV/0!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19906401.289999999</v>
      </c>
      <c r="D634" s="216">
        <f>(D615/D612)*BI90</f>
        <v>809565.16011036141</v>
      </c>
      <c r="E634" s="218">
        <f>(E623/E612)*SUM(C634:D634)</f>
        <v>127777.51638394958</v>
      </c>
      <c r="F634" s="218">
        <f>(F624/F612)*BI64</f>
        <v>34.354687465822487</v>
      </c>
      <c r="G634" s="216">
        <f>(G625/G612)*BI91</f>
        <v>0</v>
      </c>
      <c r="H634" s="218">
        <f>(H628/H612)*BI60</f>
        <v>39892.079808315953</v>
      </c>
      <c r="I634" s="216">
        <f>(I629/I612)*BI92</f>
        <v>0</v>
      </c>
      <c r="J634" s="216" t="e">
        <f>(J630/J612)*BI93</f>
        <v>#DIV/0!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9005765.9999999981</v>
      </c>
      <c r="D635" s="216">
        <f>(D615/D612)*BK90</f>
        <v>212313.39404765426</v>
      </c>
      <c r="E635" s="218">
        <f>(E623/E612)*SUM(C635:D635)</f>
        <v>56857.752383316743</v>
      </c>
      <c r="F635" s="218">
        <f>(F624/F612)*BK64</f>
        <v>1.0823098850177686</v>
      </c>
      <c r="G635" s="216">
        <f>(G625/G612)*BK91</f>
        <v>0</v>
      </c>
      <c r="H635" s="218">
        <f>(H628/H612)*BK60</f>
        <v>27335.824446082202</v>
      </c>
      <c r="I635" s="216">
        <f>(I629/I612)*BK92</f>
        <v>0</v>
      </c>
      <c r="J635" s="216" t="e">
        <f>(J630/J612)*BK93</f>
        <v>#DIV/0!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50633433.319999985</v>
      </c>
      <c r="D636" s="216">
        <f>(D615/D612)*BH90</f>
        <v>622931.57020230161</v>
      </c>
      <c r="E636" s="218">
        <f>(E623/E612)*SUM(C636:D636)</f>
        <v>316152.80997448368</v>
      </c>
      <c r="F636" s="218">
        <f>(F624/F612)*BH64</f>
        <v>6.6727030360687598</v>
      </c>
      <c r="G636" s="216">
        <f>(G625/G612)*BH91</f>
        <v>0</v>
      </c>
      <c r="H636" s="218">
        <f>(H628/H612)*BH60</f>
        <v>66699.411648440568</v>
      </c>
      <c r="I636" s="216">
        <f>(I629/I612)*BH92</f>
        <v>61183.505904147314</v>
      </c>
      <c r="J636" s="216" t="e">
        <f>(J630/J612)*BH93</f>
        <v>#DIV/0!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 t="str">
        <f>BL85</f>
        <v>#VALUE!</v>
      </c>
      <c r="D637" s="216">
        <f>(D615/D612)*BL90</f>
        <v>165057.24667966747</v>
      </c>
      <c r="E637" s="218">
        <f>(E623/E612)*SUM(C637:D637)</f>
        <v>1018.0845336225412</v>
      </c>
      <c r="F637" s="218">
        <f>(F624/F612)*BL64</f>
        <v>4.5507731180189852</v>
      </c>
      <c r="G637" s="216">
        <f>(G625/G612)*BL91</f>
        <v>0</v>
      </c>
      <c r="H637" s="218">
        <f>(H628/H612)*BL60</f>
        <v>21431.28636572844</v>
      </c>
      <c r="I637" s="216">
        <f>(I629/I612)*BL92</f>
        <v>17225.510123783013</v>
      </c>
      <c r="J637" s="216" t="e">
        <f>(J630/J612)*BL93</f>
        <v>#DIV/0!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 t="str">
        <f>BM85</f>
        <v>#VALUE!</v>
      </c>
      <c r="D638" s="216">
        <f>(D615/D612)*BM90</f>
        <v>12117.830247719956</v>
      </c>
      <c r="E638" s="218">
        <f>(E623/E612)*SUM(C638:D638)</f>
        <v>74.743616559955754</v>
      </c>
      <c r="F638" s="218">
        <f>(F624/F612)*BM64</f>
        <v>0.15796408445957652</v>
      </c>
      <c r="G638" s="216">
        <f>(G625/G612)*BM91</f>
        <v>0</v>
      </c>
      <c r="H638" s="218">
        <f>(H628/H612)*BM60</f>
        <v>2915.8212742487681</v>
      </c>
      <c r="I638" s="216">
        <f>(I629/I612)*BM92</f>
        <v>0</v>
      </c>
      <c r="J638" s="216" t="e">
        <f>(J630/J612)*BM93</f>
        <v>#DIV/0!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 t="str">
        <f>BS85</f>
        <v>#VALUE!</v>
      </c>
      <c r="D639" s="216">
        <f>(D615/D612)*BS90</f>
        <v>65647.002732026158</v>
      </c>
      <c r="E639" s="218">
        <f>(E623/E612)*SUM(C639:D639)</f>
        <v>404.91526124787526</v>
      </c>
      <c r="F639" s="218">
        <f>(F624/F612)*BS64</f>
        <v>0.83821000928991785</v>
      </c>
      <c r="G639" s="216">
        <f>(G625/G612)*BS91</f>
        <v>0</v>
      </c>
      <c r="H639" s="218">
        <f>(H628/H612)*BS60</f>
        <v>765.40308449030169</v>
      </c>
      <c r="I639" s="216">
        <f>(I629/I612)*BS92</f>
        <v>17225.510123783013</v>
      </c>
      <c r="J639" s="216" t="e">
        <f>(J630/J612)*BS93</f>
        <v>#DIV/0!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 t="str">
        <f>BT85</f>
        <v>#VALUE!</v>
      </c>
      <c r="D640" s="216">
        <f>(D615/D612)*BT90</f>
        <v>0</v>
      </c>
      <c r="E640" s="218">
        <f>(E623/E612)*SUM(C640:D640)</f>
        <v>0</v>
      </c>
      <c r="F640" s="218">
        <f>(F624/F612)*BT64</f>
        <v>0</v>
      </c>
      <c r="G640" s="216">
        <f>(G625/G612)*BT91</f>
        <v>0</v>
      </c>
      <c r="H640" s="218">
        <f>(H628/H612)*BT60</f>
        <v>0</v>
      </c>
      <c r="I640" s="216">
        <f>(I629/I612)*BT92</f>
        <v>0</v>
      </c>
      <c r="J640" s="216" t="e">
        <f>(J630/J612)*BT93</f>
        <v>#DIV/0!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 t="str">
        <f>BU85</f>
        <v>#VALUE!</v>
      </c>
      <c r="D641" s="216">
        <f>(D615/D612)*BU90</f>
        <v>0</v>
      </c>
      <c r="E641" s="218">
        <f>(E623/E612)*SUM(C641:D641)</f>
        <v>0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 t="e">
        <f>(J630/J612)*BU93</f>
        <v>#DIV/0!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 t="str">
        <f>BV85</f>
        <v>#VALUE!</v>
      </c>
      <c r="D642" s="216">
        <f>(D615/D612)*BV90</f>
        <v>376645.22016635939</v>
      </c>
      <c r="E642" s="218">
        <f>(E623/E612)*SUM(C642:D642)</f>
        <v>2323.1738141035121</v>
      </c>
      <c r="F642" s="218">
        <f>(F624/F612)*BV64</f>
        <v>5.6749586071644762</v>
      </c>
      <c r="G642" s="216">
        <f>(G625/G612)*BV91</f>
        <v>0</v>
      </c>
      <c r="H642" s="218">
        <f>(H628/H612)*BV60</f>
        <v>17258.017166959897</v>
      </c>
      <c r="I642" s="216">
        <f>(I629/I612)*BV92</f>
        <v>0</v>
      </c>
      <c r="J642" s="216" t="e">
        <f>(J630/J612)*BV93</f>
        <v>#DIV/0!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 t="str">
        <f>BW85</f>
        <v>#VALUE!</v>
      </c>
      <c r="D643" s="216">
        <f>(D615/D612)*BW90</f>
        <v>44681.804350145809</v>
      </c>
      <c r="E643" s="218">
        <f>(E623/E612)*SUM(C643:D643)</f>
        <v>275.60046504056635</v>
      </c>
      <c r="F643" s="218">
        <f>(F624/F612)*BW64</f>
        <v>4.0654232340664204E-2</v>
      </c>
      <c r="G643" s="216">
        <f>(G625/G612)*BW91</f>
        <v>0</v>
      </c>
      <c r="H643" s="218">
        <f>(H628/H612)*BW60</f>
        <v>2915.8212742487681</v>
      </c>
      <c r="I643" s="216">
        <f>(I629/I612)*BW92</f>
        <v>3671.0103542488391</v>
      </c>
      <c r="J643" s="216" t="e">
        <f>(J630/J612)*BW93</f>
        <v>#DIV/0!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 t="str">
        <f>BX85</f>
        <v>#VALUE!</v>
      </c>
      <c r="D644" s="216">
        <f>(D615/D612)*BX90</f>
        <v>0</v>
      </c>
      <c r="E644" s="218">
        <f>(E623/E612)*SUM(C644:D644)</f>
        <v>0</v>
      </c>
      <c r="F644" s="218">
        <f>(F624/F612)*BX64</f>
        <v>0</v>
      </c>
      <c r="G644" s="216">
        <f>(G625/G612)*BX91</f>
        <v>0</v>
      </c>
      <c r="H644" s="218">
        <f>(H628/H612)*BX60</f>
        <v>0</v>
      </c>
      <c r="I644" s="216">
        <f>(I629/I612)*BX92</f>
        <v>0</v>
      </c>
      <c r="J644" s="216" t="e">
        <f>(J630/J612)*BX93</f>
        <v>#DIV/0!</v>
      </c>
      <c r="K644" s="218" t="e">
        <f>SUM(C631:J644)</f>
        <v>#DIV/0!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 t="str">
        <f>BY85</f>
        <v>#VALUE!</v>
      </c>
      <c r="D645" s="216">
        <f>(D615/D612)*BY90</f>
        <v>131176.38101071681</v>
      </c>
      <c r="E645" s="218">
        <f>(E623/E612)*SUM(C645:D645)</f>
        <v>809.1050067178877</v>
      </c>
      <c r="F645" s="218">
        <f>(F624/F612)*BY64</f>
        <v>15.828222272982462</v>
      </c>
      <c r="G645" s="216">
        <f>(G625/G612)*BY91</f>
        <v>0</v>
      </c>
      <c r="H645" s="218">
        <f>(H628/H612)*BY60</f>
        <v>15344.509455734145</v>
      </c>
      <c r="I645" s="216">
        <f>(I629/I612)*BY92</f>
        <v>1882.5694124353022</v>
      </c>
      <c r="J645" s="216" t="e">
        <f>(J630/J612)*BY93</f>
        <v>#DIV/0!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 t="str">
        <f>BZ85</f>
        <v>#VALUE!</v>
      </c>
      <c r="D646" s="216">
        <f>(D615/D612)*BZ90</f>
        <v>36088.103186523906</v>
      </c>
      <c r="E646" s="218">
        <f>(E623/E612)*SUM(C646:D646)</f>
        <v>222.59392084298128</v>
      </c>
      <c r="F646" s="218">
        <f>(F624/F612)*BZ64</f>
        <v>3.5286594139348186</v>
      </c>
      <c r="G646" s="216">
        <f>(G625/G612)*BZ91</f>
        <v>0</v>
      </c>
      <c r="H646" s="218">
        <f>(H628/H612)*BZ60</f>
        <v>37304.288427420193</v>
      </c>
      <c r="I646" s="216">
        <f>(I629/I612)*BZ92</f>
        <v>5177.0658841970808</v>
      </c>
      <c r="J646" s="216" t="e">
        <f>(J630/J612)*BZ93</f>
        <v>#DIV/0!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 t="str">
        <f>CA85</f>
        <v>#VALUE!</v>
      </c>
      <c r="D647" s="216">
        <f>(D615/D612)*CA90</f>
        <v>8913.5057271390633</v>
      </c>
      <c r="E647" s="218">
        <f>(E623/E612)*SUM(C647:D647)</f>
        <v>54.979120903233195</v>
      </c>
      <c r="F647" s="218">
        <f>(F624/F612)*CA64</f>
        <v>0.99157940940770251</v>
      </c>
      <c r="G647" s="216">
        <f>(G625/G612)*CA91</f>
        <v>0</v>
      </c>
      <c r="H647" s="218">
        <f>(H628/H612)*CA60</f>
        <v>3426.0899972423026</v>
      </c>
      <c r="I647" s="216">
        <f>(I629/I612)*CA92</f>
        <v>117472.33133596285</v>
      </c>
      <c r="J647" s="216" t="e">
        <f>(J630/J612)*CA93</f>
        <v>#DIV/0!</v>
      </c>
      <c r="K647" s="218">
        <v>0</v>
      </c>
      <c r="L647" s="218" t="e">
        <f>SUM(C645:K647)</f>
        <v>#DIV/0!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129270345.04999998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 t="str">
        <f>C85</f>
        <v>#VALUE!</v>
      </c>
      <c r="D668" s="216">
        <f>(D615/D612)*C90</f>
        <v>935301.93339476222</v>
      </c>
      <c r="E668" s="218">
        <f>(E623/E612)*SUM(C668:D668)</f>
        <v>5769.0071282024246</v>
      </c>
      <c r="F668" s="218">
        <f>(F624/F612)*C64</f>
        <v>11867.57837258703</v>
      </c>
      <c r="G668" s="216">
        <f>(G625/G612)*C91</f>
        <v>1156593.3011183708</v>
      </c>
      <c r="H668" s="218">
        <f>(H628/H612)*C60</f>
        <v>31964.690718952137</v>
      </c>
      <c r="I668" s="216">
        <f>(I629/I612)*C92</f>
        <v>137427.56710777705</v>
      </c>
      <c r="J668" s="216" t="e">
        <f>(J630/J612)*C93</f>
        <v>#DIV/0!</v>
      </c>
      <c r="K668" s="216" t="e">
        <f>(K644/K612)*C89</f>
        <v>#DIV/0!</v>
      </c>
      <c r="L668" s="216" t="e">
        <f>(L647/L612)*C94</f>
        <v>#DIV/0!</v>
      </c>
      <c r="M668" s="202" t="e">
        <f t="shared" ref="M668:M713" si="0">ROUND(SUM(D668:L668),0)</f>
        <v>#DIV/0!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 t="str">
        <f>D85</f>
        <v>#VALUE!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 t="e">
        <f>(J630/J612)*D93</f>
        <v>#DIV/0!</v>
      </c>
      <c r="K669" s="216" t="e">
        <f>(K644/K612)*D89</f>
        <v>#DIV/0!</v>
      </c>
      <c r="L669" s="216" t="e">
        <f>(L647/L612)*D94</f>
        <v>#DIV/0!</v>
      </c>
      <c r="M669" s="202" t="e">
        <f t="shared" si="0"/>
        <v>#DIV/0!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 t="str">
        <f>E85</f>
        <v>#VALUE!</v>
      </c>
      <c r="D670" s="216">
        <f>(D615/D612)*E90</f>
        <v>6900968.0742631303</v>
      </c>
      <c r="E670" s="218">
        <f>(E623/E612)*SUM(C670:D670)</f>
        <v>42565.649220269544</v>
      </c>
      <c r="F670" s="218">
        <f>(F624/F612)*E64</f>
        <v>24799.145878904266</v>
      </c>
      <c r="G670" s="216">
        <f>(G625/G612)*E91</f>
        <v>6232850.4840351241</v>
      </c>
      <c r="H670" s="218">
        <f>(H628/H612)*E60</f>
        <v>131430.64393676323</v>
      </c>
      <c r="I670" s="216">
        <f>(I629/I612)*E92</f>
        <v>1059698.3222598315</v>
      </c>
      <c r="J670" s="216" t="e">
        <f>(J630/J612)*E93</f>
        <v>#DIV/0!</v>
      </c>
      <c r="K670" s="216" t="e">
        <f>(K644/K612)*E89</f>
        <v>#DIV/0!</v>
      </c>
      <c r="L670" s="216" t="e">
        <f>(L647/L612)*E94</f>
        <v>#DIV/0!</v>
      </c>
      <c r="M670" s="202" t="e">
        <f t="shared" si="0"/>
        <v>#DIV/0!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 t="str">
        <f>F85</f>
        <v>#VALUE!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 t="e">
        <f>(J630/J612)*F93</f>
        <v>#DIV/0!</v>
      </c>
      <c r="K671" s="216" t="e">
        <f>(K644/K612)*F89</f>
        <v>#DIV/0!</v>
      </c>
      <c r="L671" s="216" t="e">
        <f>(L647/L612)*F94</f>
        <v>#DIV/0!</v>
      </c>
      <c r="M671" s="202" t="e">
        <f t="shared" si="0"/>
        <v>#DIV/0!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 t="str">
        <f>G85</f>
        <v>#VALUE!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 t="e">
        <f>(J630/J612)*G93</f>
        <v>#DIV/0!</v>
      </c>
      <c r="K672" s="216" t="e">
        <f>(K644/K612)*G89</f>
        <v>#DIV/0!</v>
      </c>
      <c r="L672" s="216" t="e">
        <f>(L647/L612)*G94</f>
        <v>#DIV/0!</v>
      </c>
      <c r="M672" s="202" t="e">
        <f t="shared" si="0"/>
        <v>#DIV/0!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 t="str">
        <f>H85</f>
        <v>#VALUE!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 t="e">
        <f>(J630/J612)*H93</f>
        <v>#DIV/0!</v>
      </c>
      <c r="K673" s="216" t="e">
        <f>(K644/K612)*H89</f>
        <v>#DIV/0!</v>
      </c>
      <c r="L673" s="216" t="e">
        <f>(L647/L612)*H94</f>
        <v>#DIV/0!</v>
      </c>
      <c r="M673" s="202" t="e">
        <f t="shared" si="0"/>
        <v>#DIV/0!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 t="str">
        <f>I85</f>
        <v>#VALUE!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 t="e">
        <f>(J630/J612)*I93</f>
        <v>#DIV/0!</v>
      </c>
      <c r="K674" s="216" t="e">
        <f>(K644/K612)*I89</f>
        <v>#DIV/0!</v>
      </c>
      <c r="L674" s="216" t="e">
        <f>(L647/L612)*I94</f>
        <v>#DIV/0!</v>
      </c>
      <c r="M674" s="202" t="e">
        <f t="shared" si="0"/>
        <v>#DIV/0!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 t="str">
        <f>J85</f>
        <v>#VALUE!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 t="e">
        <f>(J630/J612)*J93</f>
        <v>#DIV/0!</v>
      </c>
      <c r="K675" s="216" t="e">
        <f>(K644/K612)*J89</f>
        <v>#DIV/0!</v>
      </c>
      <c r="L675" s="216" t="e">
        <f>(L647/L612)*J94</f>
        <v>#DIV/0!</v>
      </c>
      <c r="M675" s="202" t="e">
        <f t="shared" si="0"/>
        <v>#DIV/0!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 t="str">
        <f>K85</f>
        <v>#VALUE!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 t="e">
        <f>(J630/J612)*K93</f>
        <v>#DIV/0!</v>
      </c>
      <c r="K676" s="216" t="e">
        <f>(K644/K612)*K89</f>
        <v>#DIV/0!</v>
      </c>
      <c r="L676" s="216" t="e">
        <f>(L647/L612)*K94</f>
        <v>#DIV/0!</v>
      </c>
      <c r="M676" s="202" t="e">
        <f t="shared" si="0"/>
        <v>#DIV/0!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 t="str">
        <f>L85</f>
        <v>#VALUE!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 t="e">
        <f>(J630/J612)*L93</f>
        <v>#DIV/0!</v>
      </c>
      <c r="K677" s="216" t="e">
        <f>(K644/K612)*L89</f>
        <v>#DIV/0!</v>
      </c>
      <c r="L677" s="216" t="e">
        <f>(L647/L612)*L94</f>
        <v>#DIV/0!</v>
      </c>
      <c r="M677" s="202" t="e">
        <f t="shared" si="0"/>
        <v>#DIV/0!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 t="str">
        <f>M85</f>
        <v>#VALUE!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 t="e">
        <f>(J630/J612)*M93</f>
        <v>#DIV/0!</v>
      </c>
      <c r="K678" s="216" t="e">
        <f>(K644/K612)*M89</f>
        <v>#DIV/0!</v>
      </c>
      <c r="L678" s="216" t="e">
        <f>(L647/L612)*M94</f>
        <v>#DIV/0!</v>
      </c>
      <c r="M678" s="202" t="e">
        <f t="shared" si="0"/>
        <v>#DIV/0!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 t="str">
        <f>N85</f>
        <v>#VALUE!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 t="e">
        <f>(J630/J612)*N93</f>
        <v>#DIV/0!</v>
      </c>
      <c r="K679" s="216" t="e">
        <f>(K644/K612)*N89</f>
        <v>#DIV/0!</v>
      </c>
      <c r="L679" s="216" t="e">
        <f>(L647/L612)*N94</f>
        <v>#DIV/0!</v>
      </c>
      <c r="M679" s="202" t="e">
        <f t="shared" si="0"/>
        <v>#DIV/0!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 t="str">
        <f>O85</f>
        <v>#VALUE!</v>
      </c>
      <c r="D680" s="216">
        <f>(D615/D612)*O90</f>
        <v>45824.561494650814</v>
      </c>
      <c r="E680" s="218">
        <f>(E623/E612)*SUM(C680:D680)</f>
        <v>282.6490702845706</v>
      </c>
      <c r="F680" s="218">
        <f>(F624/F612)*O64</f>
        <v>5116.810137376634</v>
      </c>
      <c r="G680" s="216">
        <f>(G625/G612)*O91</f>
        <v>0</v>
      </c>
      <c r="H680" s="218">
        <f>(H628/H612)*O60</f>
        <v>22169.353625772656</v>
      </c>
      <c r="I680" s="216">
        <f>(I629/I612)*O92</f>
        <v>463865.1032240584</v>
      </c>
      <c r="J680" s="216" t="e">
        <f>(J630/J612)*O93</f>
        <v>#DIV/0!</v>
      </c>
      <c r="K680" s="216" t="e">
        <f>(K644/K612)*O89</f>
        <v>#DIV/0!</v>
      </c>
      <c r="L680" s="216" t="e">
        <f>(L647/L612)*O94</f>
        <v>#DIV/0!</v>
      </c>
      <c r="M680" s="202" t="e">
        <f t="shared" si="0"/>
        <v>#DIV/0!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52866819.270000018</v>
      </c>
      <c r="D681" s="216">
        <f>(D615/D612)*P90</f>
        <v>2583054.3434579098</v>
      </c>
      <c r="E681" s="218">
        <f>(E623/E612)*SUM(C681:D681)</f>
        <v>342018.66232959693</v>
      </c>
      <c r="F681" s="218">
        <f>(F624/F612)*P64</f>
        <v>159503.12818550284</v>
      </c>
      <c r="G681" s="216">
        <f>(G625/G612)*P91</f>
        <v>0</v>
      </c>
      <c r="H681" s="218">
        <f>(H628/H612)*P60</f>
        <v>59573.873409495158</v>
      </c>
      <c r="I681" s="216">
        <f>(I629/I612)*P92</f>
        <v>354864.33424405445</v>
      </c>
      <c r="J681" s="216" t="e">
        <f>(J630/J612)*P93</f>
        <v>#DIV/0!</v>
      </c>
      <c r="K681" s="216" t="e">
        <f>(K644/K612)*P89</f>
        <v>#DIV/0!</v>
      </c>
      <c r="L681" s="216" t="e">
        <f>(L647/L612)*P94</f>
        <v>#DIV/0!</v>
      </c>
      <c r="M681" s="202" t="e">
        <f t="shared" si="0"/>
        <v>#DIV/0!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 t="str">
        <f>Q85</f>
        <v>#VALUE!</v>
      </c>
      <c r="D682" s="216">
        <f>(D615/D612)*Q90</f>
        <v>431104.9234683339</v>
      </c>
      <c r="E682" s="218">
        <f>(E623/E612)*SUM(C682:D682)</f>
        <v>2659.0850373472636</v>
      </c>
      <c r="F682" s="218">
        <f>(F624/F612)*Q64</f>
        <v>2245.31638561211</v>
      </c>
      <c r="G682" s="216">
        <f>(G625/G612)*Q91</f>
        <v>0</v>
      </c>
      <c r="H682" s="218">
        <f>(H628/H612)*Q60</f>
        <v>12319.344883701044</v>
      </c>
      <c r="I682" s="216">
        <f>(I629/I612)*Q92</f>
        <v>97893.609446635703</v>
      </c>
      <c r="J682" s="216" t="e">
        <f>(J630/J612)*Q93</f>
        <v>#DIV/0!</v>
      </c>
      <c r="K682" s="216" t="e">
        <f>(K644/K612)*Q89</f>
        <v>#DIV/0!</v>
      </c>
      <c r="L682" s="216" t="e">
        <f>(L647/L612)*Q94</f>
        <v>#DIV/0!</v>
      </c>
      <c r="M682" s="202" t="e">
        <f t="shared" si="0"/>
        <v>#DIV/0!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 t="str">
        <f>R85</f>
        <v>#VALUE!</v>
      </c>
      <c r="D683" s="216">
        <f>(D615/D612)*R90</f>
        <v>65995.271576065774</v>
      </c>
      <c r="E683" s="218">
        <f>(E623/E612)*SUM(C683:D683)</f>
        <v>407.06340760795268</v>
      </c>
      <c r="F683" s="218">
        <f>(F624/F612)*R64</f>
        <v>4689.0770716250863</v>
      </c>
      <c r="G683" s="216">
        <f>(G625/G612)*R91</f>
        <v>0</v>
      </c>
      <c r="H683" s="218">
        <f>(H628/H612)*R60</f>
        <v>3863.4631883796173</v>
      </c>
      <c r="I683" s="216">
        <f>(I629/I612)*R92</f>
        <v>36710.103542488388</v>
      </c>
      <c r="J683" s="216" t="e">
        <f>(J630/J612)*R93</f>
        <v>#DIV/0!</v>
      </c>
      <c r="K683" s="216" t="e">
        <f>(K644/K612)*R89</f>
        <v>#DIV/0!</v>
      </c>
      <c r="L683" s="216" t="e">
        <f>(L647/L612)*R94</f>
        <v>#DIV/0!</v>
      </c>
      <c r="M683" s="202" t="e">
        <f t="shared" si="0"/>
        <v>#DIV/0!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 t="str">
        <f>S85</f>
        <v>#VALUE!</v>
      </c>
      <c r="D684" s="216">
        <f>(D615/D612)*S90</f>
        <v>144976.95254814744</v>
      </c>
      <c r="E684" s="218">
        <f>(E623/E612)*SUM(C684:D684)</f>
        <v>894.22788814264095</v>
      </c>
      <c r="F684" s="218">
        <f>(F624/F612)*S64</f>
        <v>1577.9544791212052</v>
      </c>
      <c r="G684" s="216">
        <f>(G625/G612)*S91</f>
        <v>0</v>
      </c>
      <c r="H684" s="218">
        <f>(H628/H612)*S60</f>
        <v>0</v>
      </c>
      <c r="I684" s="216">
        <f>(I629/I612)*S92</f>
        <v>171784.4588847213</v>
      </c>
      <c r="J684" s="216" t="e">
        <f>(J630/J612)*S93</f>
        <v>#DIV/0!</v>
      </c>
      <c r="K684" s="216" t="e">
        <f>(K644/K612)*S89</f>
        <v>#DIV/0!</v>
      </c>
      <c r="L684" s="216" t="e">
        <f>(L647/L612)*S94</f>
        <v>#DIV/0!</v>
      </c>
      <c r="M684" s="202" t="e">
        <f t="shared" si="0"/>
        <v>#DIV/0!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 t="str">
        <f>T85</f>
        <v>#VALUE!</v>
      </c>
      <c r="D685" s="216">
        <f>(D615/D612)*T90</f>
        <v>352755.735553156</v>
      </c>
      <c r="E685" s="218">
        <f>(E623/E612)*SUM(C685:D685)</f>
        <v>2175.8218178102647</v>
      </c>
      <c r="F685" s="218">
        <f>(F624/F612)*T64</f>
        <v>5011.3959230186201</v>
      </c>
      <c r="G685" s="216">
        <f>(G625/G612)*T91</f>
        <v>0</v>
      </c>
      <c r="H685" s="218">
        <f>(H628/H612)*T60</f>
        <v>11490.158208836549</v>
      </c>
      <c r="I685" s="216">
        <f>(I629/I612)*T92</f>
        <v>0</v>
      </c>
      <c r="J685" s="216" t="e">
        <f>(J630/J612)*T93</f>
        <v>#DIV/0!</v>
      </c>
      <c r="K685" s="216" t="e">
        <f>(K644/K612)*T89</f>
        <v>#DIV/0!</v>
      </c>
      <c r="L685" s="216" t="e">
        <f>(L647/L612)*T94</f>
        <v>#DIV/0!</v>
      </c>
      <c r="M685" s="202" t="e">
        <f t="shared" si="0"/>
        <v>#DIV/0!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 t="str">
        <f>U85</f>
        <v>#VALUE!</v>
      </c>
      <c r="D686" s="216">
        <f>(D615/D612)*U90</f>
        <v>537384.26805382408</v>
      </c>
      <c r="E686" s="218">
        <f>(E623/E612)*SUM(C686:D686)</f>
        <v>3314.623398386439</v>
      </c>
      <c r="F686" s="218">
        <f>(F624/F612)*U64</f>
        <v>14653.396964728685</v>
      </c>
      <c r="G686" s="216">
        <f>(G625/G612)*U91</f>
        <v>0</v>
      </c>
      <c r="H686" s="218">
        <f>(H628/H612)*U60</f>
        <v>15453.852753518469</v>
      </c>
      <c r="I686" s="216">
        <f>(I629/I612)*U92</f>
        <v>103070.67533083279</v>
      </c>
      <c r="J686" s="216" t="e">
        <f>(J630/J612)*U93</f>
        <v>#DIV/0!</v>
      </c>
      <c r="K686" s="216" t="e">
        <f>(K644/K612)*U89</f>
        <v>#DIV/0!</v>
      </c>
      <c r="L686" s="216" t="e">
        <f>(L647/L612)*U94</f>
        <v>#DIV/0!</v>
      </c>
      <c r="M686" s="202" t="e">
        <f t="shared" si="0"/>
        <v>#DIV/0!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 t="str">
        <f>V85</f>
        <v>#VALUE!</v>
      </c>
      <c r="D687" s="216">
        <f>(D615/D612)*V90</f>
        <v>266363.71402093797</v>
      </c>
      <c r="E687" s="218">
        <f>(E623/E612)*SUM(C687:D687)</f>
        <v>1642.9498432702253</v>
      </c>
      <c r="F687" s="218">
        <f>(F624/F612)*V64</f>
        <v>1564.1766492758873</v>
      </c>
      <c r="G687" s="216">
        <f>(G625/G612)*V91</f>
        <v>0</v>
      </c>
      <c r="H687" s="218">
        <f>(H628/H612)*V60</f>
        <v>4410.179677301262</v>
      </c>
      <c r="I687" s="216">
        <f>(I629/I612)*V92</f>
        <v>108812.51203876045</v>
      </c>
      <c r="J687" s="216" t="e">
        <f>(J630/J612)*V93</f>
        <v>#DIV/0!</v>
      </c>
      <c r="K687" s="216" t="e">
        <f>(K644/K612)*V89</f>
        <v>#DIV/0!</v>
      </c>
      <c r="L687" s="216" t="e">
        <f>(L647/L612)*V94</f>
        <v>#DIV/0!</v>
      </c>
      <c r="M687" s="202" t="e">
        <f t="shared" si="0"/>
        <v>#DIV/0!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 t="str">
        <f>W85</f>
        <v>#VALUE!</v>
      </c>
      <c r="D688" s="216">
        <f>(D615/D612)*W90</f>
        <v>346111.83760532318</v>
      </c>
      <c r="E688" s="218">
        <f>(E623/E612)*SUM(C688:D688)</f>
        <v>2134.8417949410937</v>
      </c>
      <c r="F688" s="218">
        <f>(F624/F612)*W64</f>
        <v>2422.5427245253877</v>
      </c>
      <c r="G688" s="216">
        <f>(G625/G612)*W91</f>
        <v>0</v>
      </c>
      <c r="H688" s="218">
        <f>(H628/H612)*W60</f>
        <v>10132.478928014469</v>
      </c>
      <c r="I688" s="216">
        <f>(I629/I612)*W92</f>
        <v>0</v>
      </c>
      <c r="J688" s="216" t="e">
        <f>(J630/J612)*W93</f>
        <v>#DIV/0!</v>
      </c>
      <c r="K688" s="216" t="e">
        <f>(K644/K612)*W89</f>
        <v>#DIV/0!</v>
      </c>
      <c r="L688" s="216" t="e">
        <f>(L647/L612)*W94</f>
        <v>#DIV/0!</v>
      </c>
      <c r="M688" s="202" t="e">
        <f t="shared" si="0"/>
        <v>#DIV/0!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 t="str">
        <f>X85</f>
        <v>#VALUE!</v>
      </c>
      <c r="D689" s="216">
        <f>(D615/D612)*X90</f>
        <v>0</v>
      </c>
      <c r="E689" s="218">
        <f>(E623/E612)*SUM(C689:D689)</f>
        <v>0</v>
      </c>
      <c r="F689" s="218">
        <f>(F624/F612)*X64</f>
        <v>3575.8606061780456</v>
      </c>
      <c r="G689" s="216">
        <f>(G625/G612)*X91</f>
        <v>0</v>
      </c>
      <c r="H689" s="218">
        <f>(H628/H612)*X60</f>
        <v>6487.7023352035094</v>
      </c>
      <c r="I689" s="216">
        <f>(I629/I612)*X92</f>
        <v>34356.891776944263</v>
      </c>
      <c r="J689" s="216" t="e">
        <f>(J630/J612)*X93</f>
        <v>#DIV/0!</v>
      </c>
      <c r="K689" s="216" t="e">
        <f>(K644/K612)*X89</f>
        <v>#DIV/0!</v>
      </c>
      <c r="L689" s="216" t="e">
        <f>(L647/L612)*X94</f>
        <v>#DIV/0!</v>
      </c>
      <c r="M689" s="202" t="e">
        <f t="shared" si="0"/>
        <v>#DIV/0!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 t="str">
        <f>Y85</f>
        <v>#VALUE!</v>
      </c>
      <c r="D690" s="216">
        <f>(D615/D612)*Y90</f>
        <v>2099151.9469516408</v>
      </c>
      <c r="E690" s="218">
        <f>(E623/E612)*SUM(C690:D690)</f>
        <v>12947.714649952237</v>
      </c>
      <c r="F690" s="218">
        <f>(F624/F612)*Y64</f>
        <v>84534.081398697526</v>
      </c>
      <c r="G690" s="216">
        <f>(G625/G612)*Y91</f>
        <v>0</v>
      </c>
      <c r="H690" s="218">
        <f>(H628/H612)*Y60</f>
        <v>32912.332633082966</v>
      </c>
      <c r="I690" s="216">
        <f>(I629/I612)*Y92</f>
        <v>171784.4588847213</v>
      </c>
      <c r="J690" s="216" t="e">
        <f>(J630/J612)*Y93</f>
        <v>#DIV/0!</v>
      </c>
      <c r="K690" s="216" t="e">
        <f>(K644/K612)*Y89</f>
        <v>#DIV/0!</v>
      </c>
      <c r="L690" s="216" t="e">
        <f>(L647/L612)*Y94</f>
        <v>#DIV/0!</v>
      </c>
      <c r="M690" s="202" t="e">
        <f t="shared" si="0"/>
        <v>#DIV/0!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 t="str">
        <f>Z85</f>
        <v>#VALUE!</v>
      </c>
      <c r="D691" s="216">
        <f>(D615/D612)*Z90</f>
        <v>230480.7210911201</v>
      </c>
      <c r="E691" s="218">
        <f>(E623/E612)*SUM(C691:D691)</f>
        <v>1421.6210567018088</v>
      </c>
      <c r="F691" s="218">
        <f>(F624/F612)*Z64</f>
        <v>273.96840645924578</v>
      </c>
      <c r="G691" s="216">
        <f>(G625/G612)*Z91</f>
        <v>0</v>
      </c>
      <c r="H691" s="218">
        <f>(H628/H612)*Z60</f>
        <v>4884.0006343666864</v>
      </c>
      <c r="I691" s="216">
        <f>(I629/I612)*Z92</f>
        <v>97893.609446635703</v>
      </c>
      <c r="J691" s="216" t="e">
        <f>(J630/J612)*Z93</f>
        <v>#DIV/0!</v>
      </c>
      <c r="K691" s="216" t="e">
        <f>(K644/K612)*Z89</f>
        <v>#DIV/0!</v>
      </c>
      <c r="L691" s="216" t="e">
        <f>(L647/L612)*Z94</f>
        <v>#DIV/0!</v>
      </c>
      <c r="M691" s="202" t="e">
        <f t="shared" si="0"/>
        <v>#DIV/0!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 t="str">
        <f>AA85</f>
        <v>#VALUE!</v>
      </c>
      <c r="D692" s="216">
        <f>(D615/D612)*AA90</f>
        <v>116160.63585039311</v>
      </c>
      <c r="E692" s="218">
        <f>(E623/E612)*SUM(C692:D692)</f>
        <v>716.48685019300831</v>
      </c>
      <c r="F692" s="218">
        <f>(F624/F612)*AA64</f>
        <v>4618.6644646561081</v>
      </c>
      <c r="G692" s="216">
        <f>(G625/G612)*AA91</f>
        <v>0</v>
      </c>
      <c r="H692" s="218">
        <f>(H628/H612)*AA60</f>
        <v>2551.3436149676722</v>
      </c>
      <c r="I692" s="216">
        <f>(I629/I612)*AA92</f>
        <v>51394.144959483747</v>
      </c>
      <c r="J692" s="216" t="e">
        <f>(J630/J612)*AA93</f>
        <v>#DIV/0!</v>
      </c>
      <c r="K692" s="216" t="e">
        <f>(K644/K612)*AA89</f>
        <v>#DIV/0!</v>
      </c>
      <c r="L692" s="216" t="e">
        <f>(L647/L612)*AA94</f>
        <v>#DIV/0!</v>
      </c>
      <c r="M692" s="202" t="e">
        <f t="shared" si="0"/>
        <v>#DIV/0!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13923084.430000007</v>
      </c>
      <c r="D693" s="216">
        <f>(D615/D612)*AB90</f>
        <v>467002.56713077379</v>
      </c>
      <c r="E693" s="218">
        <f>(E623/E612)*SUM(C693:D693)</f>
        <v>88759.053625158907</v>
      </c>
      <c r="F693" s="218">
        <f>(F624/F612)*AB64</f>
        <v>369372.02896319993</v>
      </c>
      <c r="G693" s="216">
        <f>(G625/G612)*AB91</f>
        <v>0</v>
      </c>
      <c r="H693" s="218">
        <f>(H628/H612)*AB60</f>
        <v>37586.758613363025</v>
      </c>
      <c r="I693" s="216">
        <f>(I629/I612)*AB92</f>
        <v>35298.176483161915</v>
      </c>
      <c r="J693" s="216" t="e">
        <f>(J630/J612)*AB93</f>
        <v>#DIV/0!</v>
      </c>
      <c r="K693" s="216" t="e">
        <f>(K644/K612)*AB89</f>
        <v>#DIV/0!</v>
      </c>
      <c r="L693" s="216" t="e">
        <f>(L647/L612)*AB94</f>
        <v>#DIV/0!</v>
      </c>
      <c r="M693" s="202" t="e">
        <f t="shared" si="0"/>
        <v>#DIV/0!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 t="str">
        <f>AC85</f>
        <v>#VALUE!</v>
      </c>
      <c r="D694" s="216">
        <f>(D615/D612)*AC90</f>
        <v>117179.07106379265</v>
      </c>
      <c r="E694" s="218">
        <f>(E623/E612)*SUM(C694:D694)</f>
        <v>722.76862915222534</v>
      </c>
      <c r="F694" s="218">
        <f>(F624/F612)*AC64</f>
        <v>4340.026288570446</v>
      </c>
      <c r="G694" s="216">
        <f>(G625/G612)*AC91</f>
        <v>0</v>
      </c>
      <c r="H694" s="218">
        <f>(H628/H612)*AC60</f>
        <v>11681.508979959126</v>
      </c>
      <c r="I694" s="216">
        <f>(I629/I612)*AC92</f>
        <v>34262.7633063225</v>
      </c>
      <c r="J694" s="216" t="e">
        <f>(J630/J612)*AC93</f>
        <v>#DIV/0!</v>
      </c>
      <c r="K694" s="216" t="e">
        <f>(K644/K612)*AC89</f>
        <v>#DIV/0!</v>
      </c>
      <c r="L694" s="216" t="e">
        <f>(L647/L612)*AC94</f>
        <v>#DIV/0!</v>
      </c>
      <c r="M694" s="202" t="e">
        <f t="shared" si="0"/>
        <v>#DIV/0!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 t="str">
        <f>AD85</f>
        <v>#VALUE!</v>
      </c>
      <c r="D695" s="216">
        <f>(D615/D612)*AD90</f>
        <v>3851.4683101064393</v>
      </c>
      <c r="E695" s="218">
        <f>(E623/E612)*SUM(C695:D695)</f>
        <v>23.756123388308847</v>
      </c>
      <c r="F695" s="218">
        <f>(F624/F612)*AD64</f>
        <v>42.047177783523871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 t="e">
        <f>(J630/J612)*AD93</f>
        <v>#DIV/0!</v>
      </c>
      <c r="K695" s="216" t="e">
        <f>(K644/K612)*AD89</f>
        <v>#DIV/0!</v>
      </c>
      <c r="L695" s="216" t="e">
        <f>(L647/L612)*AD94</f>
        <v>#DIV/0!</v>
      </c>
      <c r="M695" s="202" t="e">
        <f t="shared" si="0"/>
        <v>#DIV/0!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12893847.970000001</v>
      </c>
      <c r="D696" s="216">
        <f>(D615/D612)*AE90</f>
        <v>1730506.4453891772</v>
      </c>
      <c r="E696" s="218">
        <f>(E623/E612)*SUM(C696:D696)</f>
        <v>90204.031292352345</v>
      </c>
      <c r="F696" s="218">
        <f>(F624/F612)*AE64</f>
        <v>575.71290113640998</v>
      </c>
      <c r="G696" s="216">
        <f>(G625/G612)*AE91</f>
        <v>0</v>
      </c>
      <c r="H696" s="218">
        <f>(H628/H612)*AE60</f>
        <v>32866.772925672827</v>
      </c>
      <c r="I696" s="216">
        <f>(I629/I612)*AE92</f>
        <v>97893.609446635703</v>
      </c>
      <c r="J696" s="216" t="e">
        <f>(J630/J612)*AE93</f>
        <v>#DIV/0!</v>
      </c>
      <c r="K696" s="216" t="e">
        <f>(K644/K612)*AE89</f>
        <v>#DIV/0!</v>
      </c>
      <c r="L696" s="216" t="e">
        <f>(L647/L612)*AE94</f>
        <v>#DIV/0!</v>
      </c>
      <c r="M696" s="202" t="e">
        <f t="shared" si="0"/>
        <v>#DIV/0!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 t="str">
        <f>AF85</f>
        <v>#VALUE!</v>
      </c>
      <c r="D697" s="216">
        <f>(D615/D612)*AF90</f>
        <v>0</v>
      </c>
      <c r="E697" s="218">
        <f>(E623/E612)*SUM(C697:D697)</f>
        <v>0</v>
      </c>
      <c r="F697" s="218">
        <f>(F624/F612)*AF64</f>
        <v>0</v>
      </c>
      <c r="G697" s="216">
        <f>(G625/G612)*AF91</f>
        <v>0</v>
      </c>
      <c r="H697" s="218">
        <f>(H628/H612)*AF60</f>
        <v>0</v>
      </c>
      <c r="I697" s="216">
        <f>(I629/I612)*AF92</f>
        <v>0</v>
      </c>
      <c r="J697" s="216" t="e">
        <f>(J630/J612)*AF93</f>
        <v>#DIV/0!</v>
      </c>
      <c r="K697" s="216" t="e">
        <f>(K644/K612)*AF89</f>
        <v>#DIV/0!</v>
      </c>
      <c r="L697" s="216" t="e">
        <f>(L647/L612)*AF94</f>
        <v>#DIV/0!</v>
      </c>
      <c r="M697" s="202" t="e">
        <f t="shared" si="0"/>
        <v>#DIV/0!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 t="str">
        <f>AG85</f>
        <v>#VALUE!</v>
      </c>
      <c r="D698" s="216">
        <f>(D615/D612)*AG90</f>
        <v>1397000.5167240633</v>
      </c>
      <c r="E698" s="218">
        <f>(E623/E612)*SUM(C698:D698)</f>
        <v>8616.795979274435</v>
      </c>
      <c r="F698" s="218">
        <f>(F624/F612)*AG64</f>
        <v>14783.555997010817</v>
      </c>
      <c r="G698" s="216">
        <f>(G625/G612)*AG91</f>
        <v>0</v>
      </c>
      <c r="H698" s="218">
        <f>(H628/H612)*AG60</f>
        <v>39964.975340172175</v>
      </c>
      <c r="I698" s="216">
        <f>(I629/I612)*AG92</f>
        <v>412282.70132333116</v>
      </c>
      <c r="J698" s="216" t="e">
        <f>(J630/J612)*AG93</f>
        <v>#DIV/0!</v>
      </c>
      <c r="K698" s="216" t="e">
        <f>(K644/K612)*AG89</f>
        <v>#DIV/0!</v>
      </c>
      <c r="L698" s="216" t="e">
        <f>(L647/L612)*AG94</f>
        <v>#DIV/0!</v>
      </c>
      <c r="M698" s="202" t="e">
        <f t="shared" si="0"/>
        <v>#DIV/0!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 t="str">
        <f>AH85</f>
        <v>#VALUE!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 t="e">
        <f>(J630/J612)*AH93</f>
        <v>#DIV/0!</v>
      </c>
      <c r="K699" s="216" t="e">
        <f>(K644/K612)*AH89</f>
        <v>#DIV/0!</v>
      </c>
      <c r="L699" s="216" t="e">
        <f>(L647/L612)*AH94</f>
        <v>#DIV/0!</v>
      </c>
      <c r="M699" s="202" t="e">
        <f t="shared" si="0"/>
        <v>#DIV/0!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 t="str">
        <f>AI85</f>
        <v>#VALUE!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 t="e">
        <f>(J630/J612)*AI93</f>
        <v>#DIV/0!</v>
      </c>
      <c r="K700" s="216" t="e">
        <f>(K644/K612)*AI89</f>
        <v>#DIV/0!</v>
      </c>
      <c r="L700" s="216" t="e">
        <f>(L647/L612)*AI94</f>
        <v>#DIV/0!</v>
      </c>
      <c r="M700" s="202" t="e">
        <f t="shared" si="0"/>
        <v>#DIV/0!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93351850.959999979</v>
      </c>
      <c r="D701" s="216">
        <f>(D615/D612)*AJ90</f>
        <v>6209479.4472377403</v>
      </c>
      <c r="E701" s="218">
        <f>(E623/E612)*SUM(C701:D701)</f>
        <v>614101.18412558362</v>
      </c>
      <c r="F701" s="218">
        <f>(F624/F612)*AJ64</f>
        <v>29964.562891129906</v>
      </c>
      <c r="G701" s="216">
        <f>(G625/G612)*AJ91</f>
        <v>0</v>
      </c>
      <c r="H701" s="218">
        <f>(H628/H612)*AJ60</f>
        <v>174878.2033113662</v>
      </c>
      <c r="I701" s="216">
        <f>(I629/I612)*AJ92</f>
        <v>0</v>
      </c>
      <c r="J701" s="216" t="e">
        <f>(J630/J612)*AJ93</f>
        <v>#DIV/0!</v>
      </c>
      <c r="K701" s="216" t="e">
        <f>(K644/K612)*AJ89</f>
        <v>#DIV/0!</v>
      </c>
      <c r="L701" s="216" t="e">
        <f>(L647/L612)*AJ94</f>
        <v>#DIV/0!</v>
      </c>
      <c r="M701" s="202" t="e">
        <f t="shared" si="0"/>
        <v>#DIV/0!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 t="str">
        <f>AK85</f>
        <v>#VALUE!</v>
      </c>
      <c r="D702" s="216">
        <f>(D615/D612)*AK90</f>
        <v>0</v>
      </c>
      <c r="E702" s="218">
        <f>(E623/E612)*SUM(C702:D702)</f>
        <v>0</v>
      </c>
      <c r="F702" s="218">
        <f>(F624/F612)*AK64</f>
        <v>0</v>
      </c>
      <c r="G702" s="216">
        <f>(G625/G612)*AK91</f>
        <v>0</v>
      </c>
      <c r="H702" s="218">
        <f>(H628/H612)*AK60</f>
        <v>0</v>
      </c>
      <c r="I702" s="216">
        <f>(I629/I612)*AK92</f>
        <v>57324.238608654945</v>
      </c>
      <c r="J702" s="216" t="e">
        <f>(J630/J612)*AK93</f>
        <v>#DIV/0!</v>
      </c>
      <c r="K702" s="216" t="e">
        <f>(K644/K612)*AK89</f>
        <v>#DIV/0!</v>
      </c>
      <c r="L702" s="216" t="e">
        <f>(L647/L612)*AK94</f>
        <v>#DIV/0!</v>
      </c>
      <c r="M702" s="202" t="e">
        <f t="shared" si="0"/>
        <v>#DIV/0!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 t="str">
        <f>AL85</f>
        <v>#VALUE!</v>
      </c>
      <c r="D703" s="216">
        <f>(D615/D612)*AL90</f>
        <v>0</v>
      </c>
      <c r="E703" s="218">
        <f>(E623/E612)*SUM(C703:D703)</f>
        <v>0</v>
      </c>
      <c r="F703" s="218">
        <f>(F624/F612)*AL64</f>
        <v>16.4285555866024</v>
      </c>
      <c r="G703" s="216">
        <f>(G625/G612)*AL91</f>
        <v>0</v>
      </c>
      <c r="H703" s="218">
        <f>(H628/H612)*AL60</f>
        <v>2113.9704238303566</v>
      </c>
      <c r="I703" s="216">
        <f>(I629/I612)*AL92</f>
        <v>57324.238608654945</v>
      </c>
      <c r="J703" s="216" t="e">
        <f>(J630/J612)*AL93</f>
        <v>#DIV/0!</v>
      </c>
      <c r="K703" s="216" t="e">
        <f>(K644/K612)*AL89</f>
        <v>#DIV/0!</v>
      </c>
      <c r="L703" s="216" t="e">
        <f>(L647/L612)*AL94</f>
        <v>#DIV/0!</v>
      </c>
      <c r="M703" s="202" t="e">
        <f t="shared" si="0"/>
        <v>#DIV/0!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 t="str">
        <f>AM85</f>
        <v>#VALUE!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 t="e">
        <f>(J630/J612)*AM93</f>
        <v>#DIV/0!</v>
      </c>
      <c r="K704" s="216" t="e">
        <f>(K644/K612)*AM89</f>
        <v>#DIV/0!</v>
      </c>
      <c r="L704" s="216" t="e">
        <f>(L647/L612)*AM94</f>
        <v>#DIV/0!</v>
      </c>
      <c r="M704" s="202" t="e">
        <f t="shared" si="0"/>
        <v>#DIV/0!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 t="str">
        <f>AN85</f>
        <v>#VALUE!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 t="e">
        <f>(J630/J612)*AN93</f>
        <v>#DIV/0!</v>
      </c>
      <c r="K705" s="216" t="e">
        <f>(K644/K612)*AN89</f>
        <v>#DIV/0!</v>
      </c>
      <c r="L705" s="216" t="e">
        <f>(L647/L612)*AN94</f>
        <v>#DIV/0!</v>
      </c>
      <c r="M705" s="202" t="e">
        <f t="shared" si="0"/>
        <v>#DIV/0!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 t="str">
        <f>AO85</f>
        <v>#VALUE!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 t="e">
        <f>(J630/J612)*AO93</f>
        <v>#DIV/0!</v>
      </c>
      <c r="K706" s="216" t="e">
        <f>(K644/K612)*AO89</f>
        <v>#DIV/0!</v>
      </c>
      <c r="L706" s="216" t="e">
        <f>(L647/L612)*AO94</f>
        <v>#DIV/0!</v>
      </c>
      <c r="M706" s="202" t="e">
        <f t="shared" si="0"/>
        <v>#DIV/0!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89055090.219999924</v>
      </c>
      <c r="D707" s="216">
        <f>(D615/D612)*AP90</f>
        <v>6119541.5298186727</v>
      </c>
      <c r="E707" s="218">
        <f>(E623/E612)*SUM(C707:D707)</f>
        <v>587043.72287125548</v>
      </c>
      <c r="F707" s="218">
        <f>(F624/F612)*AP64</f>
        <v>20352.429275100574</v>
      </c>
      <c r="G707" s="216">
        <f>(G625/G612)*AP91</f>
        <v>0</v>
      </c>
      <c r="H707" s="218">
        <f>(H628/H612)*AP60</f>
        <v>156865.71738969447</v>
      </c>
      <c r="I707" s="216">
        <f>(I629/I612)*AP92</f>
        <v>61183.505904147314</v>
      </c>
      <c r="J707" s="216" t="e">
        <f>(J630/J612)*AP93</f>
        <v>#DIV/0!</v>
      </c>
      <c r="K707" s="216" t="e">
        <f>(K644/K612)*AP89</f>
        <v>#DIV/0!</v>
      </c>
      <c r="L707" s="216" t="e">
        <f>(L647/L612)*AP94</f>
        <v>#DIV/0!</v>
      </c>
      <c r="M707" s="202" t="e">
        <f t="shared" si="0"/>
        <v>#DIV/0!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 t="str">
        <f>AQ85</f>
        <v>#VALUE!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 t="e">
        <f>(J630/J612)*AQ93</f>
        <v>#DIV/0!</v>
      </c>
      <c r="K708" s="216" t="e">
        <f>(K644/K612)*AQ89</f>
        <v>#DIV/0!</v>
      </c>
      <c r="L708" s="216" t="e">
        <f>(L647/L612)*AQ94</f>
        <v>#DIV/0!</v>
      </c>
      <c r="M708" s="202" t="e">
        <f t="shared" si="0"/>
        <v>#DIV/0!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 t="str">
        <f>AR85</f>
        <v>#VALUE!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 t="e">
        <f>(J630/J612)*AR93</f>
        <v>#DIV/0!</v>
      </c>
      <c r="K709" s="216" t="e">
        <f>(K644/K612)*AR89</f>
        <v>#DIV/0!</v>
      </c>
      <c r="L709" s="216" t="e">
        <f>(L647/L612)*AR94</f>
        <v>#DIV/0!</v>
      </c>
      <c r="M709" s="202" t="e">
        <f t="shared" si="0"/>
        <v>#DIV/0!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 t="str">
        <f>AS85</f>
        <v>#VALUE!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 t="e">
        <f>(J630/J612)*AS93</f>
        <v>#DIV/0!</v>
      </c>
      <c r="K710" s="216" t="e">
        <f>(K644/K612)*AS89</f>
        <v>#DIV/0!</v>
      </c>
      <c r="L710" s="216" t="e">
        <f>(L647/L612)*AS94</f>
        <v>#DIV/0!</v>
      </c>
      <c r="M710" s="202" t="e">
        <f t="shared" si="0"/>
        <v>#DIV/0!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 t="str">
        <f>AT85</f>
        <v>#VALUE!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 t="e">
        <f>(J630/J612)*AT93</f>
        <v>#DIV/0!</v>
      </c>
      <c r="K711" s="216" t="e">
        <f>(K644/K612)*AT89</f>
        <v>#DIV/0!</v>
      </c>
      <c r="L711" s="216" t="e">
        <f>(L647/L612)*AT94</f>
        <v>#DIV/0!</v>
      </c>
      <c r="M711" s="202" t="e">
        <f t="shared" si="0"/>
        <v>#DIV/0!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 t="str">
        <f>AU85</f>
        <v>#VALUE!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 t="e">
        <f>(J630/J612)*AU93</f>
        <v>#DIV/0!</v>
      </c>
      <c r="K712" s="216" t="e">
        <f>(K644/K612)*AU89</f>
        <v>#DIV/0!</v>
      </c>
      <c r="L712" s="216" t="e">
        <f>(L647/L612)*AU94</f>
        <v>#DIV/0!</v>
      </c>
      <c r="M712" s="202" t="e">
        <f t="shared" si="0"/>
        <v>#DIV/0!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 t="str">
        <f>AV85</f>
        <v>#VALUE!</v>
      </c>
      <c r="D713" s="216">
        <f>(D615/D612)*AV90</f>
        <v>501923.21622351574</v>
      </c>
      <c r="E713" s="218">
        <f>(E623/E612)*SUM(C713:D713)</f>
        <v>3095.8971737542706</v>
      </c>
      <c r="F713" s="218">
        <f>(F624/F612)*AV64</f>
        <v>2525.0097687612288</v>
      </c>
      <c r="G713" s="216">
        <f>(G625/G612)*AV91</f>
        <v>0</v>
      </c>
      <c r="H713" s="218">
        <f>(H628/H612)*AV60</f>
        <v>56439.365539677725</v>
      </c>
      <c r="I713" s="216">
        <f>(I629/I612)*AV92</f>
        <v>0</v>
      </c>
      <c r="J713" s="216" t="e">
        <f>(J630/J612)*AV93</f>
        <v>#DIV/0!</v>
      </c>
      <c r="K713" s="216" t="e">
        <f>(K644/K612)*AV89</f>
        <v>#DIV/0!</v>
      </c>
      <c r="L713" s="216" t="e">
        <f>(L647/L612)*AV94</f>
        <v>#DIV/0!</v>
      </c>
      <c r="M713" s="202" t="e">
        <f t="shared" si="0"/>
        <v>#DIV/0!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391361037.89999986</v>
      </c>
      <c r="D715" s="202">
        <f>SUM(D616:D647)+SUM(D668:D713)</f>
        <v>40723204.860000014</v>
      </c>
      <c r="E715" s="202">
        <f>SUM(E624:E647)+SUM(E668:E713)</f>
        <v>2399143.9116068459</v>
      </c>
      <c r="F715" s="202">
        <f>SUM(F625:F648)+SUM(F668:F713)</f>
        <v>769446.95332341467</v>
      </c>
      <c r="G715" s="202">
        <f>SUM(G626:G647)+SUM(G668:G713)</f>
        <v>7389443.7851534951</v>
      </c>
      <c r="H715" s="202">
        <f>SUM(H629:H647)+SUM(H668:H713)</f>
        <v>1140446.9511139565</v>
      </c>
      <c r="I715" s="202">
        <f>SUM(I630:I647)+SUM(I668:I713)</f>
        <v>3893435.9303280702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0" t="s">
        <v>697</v>
      </c>
    </row>
    <row r="716" spans="1:14" s="202" customFormat="1" ht="12.6" customHeight="1" x14ac:dyDescent="0.2">
      <c r="C716" s="213" t="str">
        <f>CE85</f>
        <v>#VALUE!</v>
      </c>
      <c r="D716" s="202">
        <f>D615</f>
        <v>40723204.859999999</v>
      </c>
      <c r="E716" s="202">
        <f>E623</f>
        <v>2399143.9116068459</v>
      </c>
      <c r="F716" s="202">
        <f>F624</f>
        <v>769446.95332341478</v>
      </c>
      <c r="G716" s="202">
        <f>G625</f>
        <v>7389443.7851534942</v>
      </c>
      <c r="H716" s="202">
        <f>H628</f>
        <v>1140446.9511139565</v>
      </c>
      <c r="I716" s="202">
        <f>I629</f>
        <v>3893435.9303280702</v>
      </c>
      <c r="J716" s="202">
        <f>J630</f>
        <v>66333.781710946569</v>
      </c>
      <c r="K716" s="202" t="e">
        <f>K644</f>
        <v>#DIV/0!</v>
      </c>
      <c r="L716" s="202" t="e">
        <f>L647</f>
        <v>#DIV/0!</v>
      </c>
      <c r="M716" s="202">
        <f>C648</f>
        <v>129270345.04999998</v>
      </c>
      <c r="N716" s="210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customFormat="1" ht="15.75" customHeight="1" x14ac:dyDescent="0.25">
      <c r="A2" s="11" t="str">
        <f>MONTH(data!C96) &amp; "-" &amp; DAY(data!C96)</f>
        <v>6-30</v>
      </c>
      <c r="B2" s="201" t="str">
        <f>RIGHT(data!C97, 3)</f>
        <v>155</v>
      </c>
      <c r="C2" s="11" t="str">
        <f>SUBSTITUTE(LEFT(data!C98,49),",","")</f>
        <v>Valley Medical Center</v>
      </c>
      <c r="D2" s="11" t="str">
        <f>LEFT(data!C99, 49)</f>
        <v>PO Box 50010</v>
      </c>
      <c r="E2" s="11" t="str">
        <f>LEFT(data!C100, 100)</f>
        <v>Renton</v>
      </c>
      <c r="F2" s="11" t="str">
        <f>LEFT(data!C101, 2)</f>
        <v>WA</v>
      </c>
      <c r="G2" s="11" t="str">
        <f>LEFT(data!C102, 100)</f>
        <v>98058</v>
      </c>
      <c r="H2" s="11" t="str">
        <f>LEFT(data!C103, 100)</f>
        <v>King County</v>
      </c>
      <c r="I2" s="11" t="str">
        <f>LEFT(data!C104, 49)</f>
        <v>Jeannine Erickson Grinnell</v>
      </c>
      <c r="J2" s="11" t="str">
        <f>LEFT(data!C105, 49)</f>
        <v>Jeannine Erickson Grinnell</v>
      </c>
      <c r="K2" s="11" t="str">
        <f>LEFT(data!C107, 49)</f>
        <v>(425) 690-1000</v>
      </c>
      <c r="L2" s="11" t="str">
        <f>LEFT(data!C108, 49)</f>
        <v/>
      </c>
      <c r="M2" s="11" t="str">
        <f>LEFT(data!C109, 49)</f>
        <v>Dessa Williams</v>
      </c>
      <c r="N2" s="11" t="str">
        <f>LEFT(data!C110, 49)</f>
        <v>Dessa_Williams@Valleymed.org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47" sqref="D47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69" customFormat="1" ht="12.6" customHeight="1" x14ac:dyDescent="0.25">
      <c r="A2" s="12" t="str">
        <f>RIGHT(data!C97,3)</f>
        <v>155</v>
      </c>
      <c r="B2" s="200" t="str">
        <f>RIGHT(data!C96,4)</f>
        <v>2024</v>
      </c>
      <c r="C2" s="12" t="s">
        <v>1157</v>
      </c>
      <c r="D2" s="199">
        <f>ROUND(N(data!C181),0)</f>
        <v>31365995</v>
      </c>
      <c r="E2" s="199">
        <f>ROUND(N(data!C182),0)</f>
        <v>513310</v>
      </c>
      <c r="F2" s="199">
        <f>ROUND(N(data!C183),0)</f>
        <v>2327933</v>
      </c>
      <c r="G2" s="199">
        <f>ROUND(N(data!C184),0)</f>
        <v>63267911</v>
      </c>
      <c r="H2" s="199">
        <f>ROUND(N(data!C185),0)</f>
        <v>392054</v>
      </c>
      <c r="I2" s="199">
        <f>ROUND(N(data!C186),0)</f>
        <v>28507820</v>
      </c>
      <c r="J2" s="199">
        <f>ROUND(N(data!C187)+N(data!C188),0)</f>
        <v>2885614</v>
      </c>
      <c r="K2" s="199">
        <f>ROUND(N(data!C191),0)</f>
        <v>4141191</v>
      </c>
      <c r="L2" s="199">
        <f>ROUND(N(data!C192),0)</f>
        <v>204126</v>
      </c>
      <c r="M2" s="199">
        <f>ROUND(N(data!C195),0)</f>
        <v>4346572</v>
      </c>
      <c r="N2" s="199">
        <f>ROUND(N(data!C196),0)</f>
        <v>2338286</v>
      </c>
      <c r="O2" s="199">
        <f>ROUND(N(data!C199),0)</f>
        <v>1100344</v>
      </c>
      <c r="P2" s="199">
        <f>ROUND(N(data!C200),0)</f>
        <v>7978500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13145009</v>
      </c>
      <c r="U2" s="199">
        <f>ROUND(N(data!C211),0)</f>
        <v>0</v>
      </c>
      <c r="V2" s="199">
        <f>ROUND(N(data!D211),0)</f>
        <v>260728</v>
      </c>
      <c r="W2" s="199">
        <f>ROUND(N(data!B212),0)</f>
        <v>24524914</v>
      </c>
      <c r="X2" s="199">
        <f>ROUND(N(data!C212),0)</f>
        <v>483320</v>
      </c>
      <c r="Y2" s="199">
        <f>ROUND(N(data!D212),0)</f>
        <v>0</v>
      </c>
      <c r="Z2" s="199">
        <f>ROUND(N(data!B213),0)</f>
        <v>520264735</v>
      </c>
      <c r="AA2" s="199">
        <f>ROUND(N(data!C213),0)</f>
        <v>7216882</v>
      </c>
      <c r="AB2" s="199">
        <f>ROUND(N(data!D213),0)</f>
        <v>185214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22633678</v>
      </c>
      <c r="AG2" s="199">
        <f>ROUND(N(data!C215),0)</f>
        <v>0</v>
      </c>
      <c r="AH2" s="199">
        <f>ROUND(N(data!D215),0)</f>
        <v>0</v>
      </c>
      <c r="AI2" s="199">
        <f>ROUND(N(data!B216),0)</f>
        <v>244362017</v>
      </c>
      <c r="AJ2" s="199">
        <f>ROUND(N(data!C216),0)</f>
        <v>16826504</v>
      </c>
      <c r="AK2" s="199">
        <f>ROUND(N(data!D216),0)</f>
        <v>4540263</v>
      </c>
      <c r="AL2" s="199">
        <f>ROUND(N(data!B217),0)</f>
        <v>22500700</v>
      </c>
      <c r="AM2" s="199">
        <f>ROUND(N(data!C217),0)</f>
        <v>19837</v>
      </c>
      <c r="AN2" s="199">
        <f>ROUND(N(data!D217),0)</f>
        <v>75148</v>
      </c>
      <c r="AO2" s="199">
        <f>ROUND(N(data!B218),0)</f>
        <v>26350565</v>
      </c>
      <c r="AP2" s="199">
        <f>ROUND(N(data!C218),0)</f>
        <v>0</v>
      </c>
      <c r="AQ2" s="199">
        <f>ROUND(N(data!D218),0)</f>
        <v>535821</v>
      </c>
      <c r="AR2" s="199">
        <f>ROUND(N(data!B219),0)</f>
        <v>12341902</v>
      </c>
      <c r="AS2" s="199">
        <f>ROUND(N(data!C219),0)</f>
        <v>-959770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13674500</v>
      </c>
      <c r="AY2" s="199">
        <f>ROUND(N(data!C225),0)</f>
        <v>400042</v>
      </c>
      <c r="AZ2" s="199">
        <f>ROUND(N(data!D225),0)</f>
        <v>0</v>
      </c>
      <c r="BA2" s="199">
        <f>ROUND(N(data!B226),0)</f>
        <v>254021539</v>
      </c>
      <c r="BB2" s="199">
        <f>ROUND(N(data!C226),0)</f>
        <v>14508059</v>
      </c>
      <c r="BC2" s="199">
        <f>ROUND(N(data!D226),0)</f>
        <v>185214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21508263</v>
      </c>
      <c r="BH2" s="199">
        <f>ROUND(N(data!C228),0)</f>
        <v>132732</v>
      </c>
      <c r="BI2" s="199">
        <f>ROUND(N(data!D228),0)</f>
        <v>0</v>
      </c>
      <c r="BJ2" s="199">
        <f>ROUND(N(data!B229),0)</f>
        <v>193861923</v>
      </c>
      <c r="BK2" s="199">
        <f>ROUND(N(data!C229),0)</f>
        <v>14236797</v>
      </c>
      <c r="BL2" s="199">
        <f>ROUND(N(data!D229),0)</f>
        <v>4424308</v>
      </c>
      <c r="BM2" s="199">
        <f>ROUND(N(data!B230),0)</f>
        <v>19823227</v>
      </c>
      <c r="BN2" s="199">
        <f>ROUND(N(data!C230),0)</f>
        <v>982962</v>
      </c>
      <c r="BO2" s="199">
        <f>ROUND(N(data!D230),0)</f>
        <v>74116</v>
      </c>
      <c r="BP2" s="199">
        <f>ROUND(N(data!B231),0)</f>
        <v>16471502</v>
      </c>
      <c r="BQ2" s="199">
        <f>ROUND(N(data!C231),0)</f>
        <v>1510253</v>
      </c>
      <c r="BR2" s="199">
        <f>ROUND(N(data!D231),0)</f>
        <v>93172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908540300</v>
      </c>
      <c r="BW2" s="199">
        <f>ROUND(N(data!C240),0)</f>
        <v>439884807</v>
      </c>
      <c r="BX2" s="199">
        <f>ROUND(N(data!C241),0)</f>
        <v>15585826</v>
      </c>
      <c r="BY2" s="199">
        <f>ROUND(N(data!C242),0)</f>
        <v>26217516</v>
      </c>
      <c r="BZ2" s="199">
        <f>ROUND(N(data!C243),0)</f>
        <v>466660771</v>
      </c>
      <c r="CA2" s="199">
        <f>ROUND(N(data!C244),0)</f>
        <v>180191270</v>
      </c>
      <c r="CB2" s="199">
        <f>ROUND(N(data!C247),0)</f>
        <v>24101</v>
      </c>
      <c r="CC2" s="199">
        <f>ROUND(N(data!C249),0)</f>
        <v>10430979</v>
      </c>
      <c r="CD2" s="199">
        <f>ROUND(N(data!C250),0)</f>
        <v>21560778</v>
      </c>
      <c r="CE2" s="199">
        <f>ROUND(N(data!C254)+N(data!C255),0)</f>
        <v>18773046</v>
      </c>
      <c r="CF2" s="199">
        <f>ROUND(N(data!D237),0)</f>
        <v>23288955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0EA4-6B39-4468-A3A4-F7944F633443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69" customFormat="1" ht="12.6" customHeight="1" x14ac:dyDescent="0.25">
      <c r="A2" s="12" t="str">
        <f>RIGHT(data!C97,3)</f>
        <v>155</v>
      </c>
      <c r="B2" s="12" t="str">
        <f>RIGHT(data!C96,4)</f>
        <v>2024</v>
      </c>
      <c r="C2" s="12" t="s">
        <v>1157</v>
      </c>
      <c r="D2" s="198">
        <f>ROUND(N(data!C127),0)</f>
        <v>17018</v>
      </c>
      <c r="E2" s="198">
        <f>ROUND(N(data!C128),0)</f>
        <v>0</v>
      </c>
      <c r="F2" s="198">
        <f>ROUND(N(data!C129),0)</f>
        <v>0</v>
      </c>
      <c r="G2" s="198">
        <f>ROUND(N(data!C130),0)</f>
        <v>2733</v>
      </c>
      <c r="H2" s="198">
        <f>ROUND(N(data!D127),0)</f>
        <v>84804</v>
      </c>
      <c r="I2" s="198">
        <f>ROUND(N(data!D128),0)</f>
        <v>0</v>
      </c>
      <c r="J2" s="198">
        <f>ROUND(N(data!D129),0)</f>
        <v>0</v>
      </c>
      <c r="K2" s="198">
        <f>ROUND(N(data!D130),0)</f>
        <v>4024</v>
      </c>
      <c r="L2" s="198">
        <f>ROUND(N(data!C132),0)</f>
        <v>30</v>
      </c>
      <c r="M2" s="198">
        <f>ROUND(N(data!C133),0)</f>
        <v>0</v>
      </c>
      <c r="N2" s="198">
        <f>ROUND(N(data!C134),0)</f>
        <v>228</v>
      </c>
      <c r="O2" s="198">
        <f>ROUND(N(data!C135),0)</f>
        <v>34</v>
      </c>
      <c r="P2" s="198">
        <f>ROUND(N(data!C136),0)</f>
        <v>36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341</v>
      </c>
      <c r="X2" s="198">
        <f>ROUND(N(data!C145),0)</f>
        <v>20</v>
      </c>
      <c r="Y2" s="198">
        <f>ROUND(N(data!B154),0)</f>
        <v>7240</v>
      </c>
      <c r="Z2" s="198">
        <f>ROUND(N(data!B155),0)</f>
        <v>47019</v>
      </c>
      <c r="AA2" s="198">
        <f>ROUND(N(data!B156),0)</f>
        <v>0</v>
      </c>
      <c r="AB2" s="198">
        <f>ROUND(N(data!B157),0)</f>
        <v>570153976</v>
      </c>
      <c r="AC2" s="198">
        <f>ROUND(N(data!B158),0)</f>
        <v>704213683</v>
      </c>
      <c r="AD2" s="198">
        <f>ROUND(N(data!C154),0)</f>
        <v>4734</v>
      </c>
      <c r="AE2" s="198">
        <f>ROUND(N(data!C155),0)</f>
        <v>22235</v>
      </c>
      <c r="AF2" s="198">
        <f>ROUND(N(data!C156),0)</f>
        <v>0</v>
      </c>
      <c r="AG2" s="198">
        <f>ROUND(N(data!C157),0)</f>
        <v>255593383</v>
      </c>
      <c r="AH2" s="198">
        <f>ROUND(N(data!C158),0)</f>
        <v>330022578</v>
      </c>
      <c r="AI2" s="198">
        <f>ROUND(N(data!D154),0)</f>
        <v>5044</v>
      </c>
      <c r="AJ2" s="198">
        <f>ROUND(N(data!D155),0)</f>
        <v>15550</v>
      </c>
      <c r="AK2" s="198">
        <f>ROUND(N(data!D156),0)</f>
        <v>0</v>
      </c>
      <c r="AL2" s="198">
        <f>ROUND(N(data!D157),0)</f>
        <v>307021641</v>
      </c>
      <c r="AM2" s="198">
        <f>ROUND(N(data!D158),0)</f>
        <v>799637946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E96E-7E4F-4948-82F1-117CC8097CF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1266</v>
      </c>
      <c r="B1" s="12" t="s">
        <v>1267</v>
      </c>
      <c r="C1" s="12" t="s">
        <v>1268</v>
      </c>
      <c r="D1" s="10" t="s">
        <v>1269</v>
      </c>
      <c r="E1" s="10" t="s">
        <v>1270</v>
      </c>
      <c r="F1" s="10" t="s">
        <v>1271</v>
      </c>
      <c r="G1" s="10" t="s">
        <v>1272</v>
      </c>
      <c r="H1" s="10" t="s">
        <v>1273</v>
      </c>
      <c r="I1" s="10" t="s">
        <v>1274</v>
      </c>
      <c r="J1" s="10" t="s">
        <v>1275</v>
      </c>
      <c r="K1" s="10" t="s">
        <v>1276</v>
      </c>
      <c r="L1" s="10" t="s">
        <v>1277</v>
      </c>
      <c r="M1" s="10" t="s">
        <v>1278</v>
      </c>
      <c r="N1" s="10" t="s">
        <v>1279</v>
      </c>
      <c r="O1" s="10" t="s">
        <v>1280</v>
      </c>
      <c r="P1" s="10" t="s">
        <v>1281</v>
      </c>
      <c r="Q1" s="10" t="s">
        <v>1282</v>
      </c>
      <c r="R1" s="10" t="s">
        <v>1283</v>
      </c>
      <c r="S1" s="10" t="s">
        <v>1284</v>
      </c>
      <c r="T1" s="10" t="s">
        <v>1285</v>
      </c>
      <c r="U1" s="10" t="s">
        <v>1286</v>
      </c>
      <c r="V1" s="10" t="s">
        <v>1287</v>
      </c>
      <c r="W1" s="10" t="s">
        <v>1288</v>
      </c>
      <c r="X1" s="10" t="s">
        <v>1289</v>
      </c>
      <c r="Y1" s="10" t="s">
        <v>1290</v>
      </c>
      <c r="Z1" s="10" t="s">
        <v>1291</v>
      </c>
      <c r="AA1" s="10" t="s">
        <v>1292</v>
      </c>
      <c r="AB1" s="10" t="s">
        <v>1293</v>
      </c>
      <c r="AC1" s="10" t="s">
        <v>1294</v>
      </c>
      <c r="AD1" s="10" t="s">
        <v>1295</v>
      </c>
      <c r="AE1" s="10" t="s">
        <v>1296</v>
      </c>
      <c r="AF1" s="10" t="s">
        <v>1297</v>
      </c>
      <c r="AG1" s="10" t="s">
        <v>1298</v>
      </c>
      <c r="AH1" s="10" t="s">
        <v>1299</v>
      </c>
      <c r="AI1" s="10" t="s">
        <v>1300</v>
      </c>
      <c r="AJ1" s="10" t="s">
        <v>1301</v>
      </c>
      <c r="AK1" s="10" t="s">
        <v>1302</v>
      </c>
      <c r="AL1" s="10" t="s">
        <v>1303</v>
      </c>
      <c r="AM1" s="10" t="s">
        <v>1304</v>
      </c>
      <c r="AN1" s="10" t="s">
        <v>1305</v>
      </c>
      <c r="AO1" s="10" t="s">
        <v>1306</v>
      </c>
      <c r="AP1" s="10" t="s">
        <v>1307</v>
      </c>
      <c r="AQ1" s="10" t="s">
        <v>1308</v>
      </c>
      <c r="AR1" s="10" t="s">
        <v>1309</v>
      </c>
      <c r="AS1" s="10" t="s">
        <v>1310</v>
      </c>
      <c r="AT1" s="10" t="s">
        <v>1311</v>
      </c>
      <c r="AU1" s="10" t="s">
        <v>1312</v>
      </c>
      <c r="AV1" s="10" t="s">
        <v>1313</v>
      </c>
      <c r="AW1" s="10" t="s">
        <v>1314</v>
      </c>
      <c r="AX1" s="10" t="s">
        <v>1315</v>
      </c>
      <c r="AY1" s="10" t="s">
        <v>1316</v>
      </c>
      <c r="AZ1" s="10" t="s">
        <v>1317</v>
      </c>
      <c r="BA1" s="10" t="s">
        <v>1318</v>
      </c>
      <c r="BB1" s="10" t="s">
        <v>1319</v>
      </c>
      <c r="BC1" s="10" t="s">
        <v>1320</v>
      </c>
      <c r="BD1" s="10" t="s">
        <v>1321</v>
      </c>
      <c r="BE1" s="10" t="s">
        <v>1322</v>
      </c>
      <c r="BF1" s="10" t="s">
        <v>1323</v>
      </c>
      <c r="BG1" s="10" t="s">
        <v>1324</v>
      </c>
      <c r="BH1" s="10" t="s">
        <v>1325</v>
      </c>
      <c r="BI1" s="10" t="s">
        <v>1326</v>
      </c>
      <c r="BJ1" s="10" t="s">
        <v>1327</v>
      </c>
      <c r="BK1" s="10" t="s">
        <v>1328</v>
      </c>
      <c r="BL1" s="10" t="s">
        <v>1329</v>
      </c>
      <c r="BM1" s="10" t="s">
        <v>1330</v>
      </c>
      <c r="BN1" s="10" t="s">
        <v>1331</v>
      </c>
      <c r="BO1" s="10" t="s">
        <v>1332</v>
      </c>
      <c r="BP1" s="10" t="s">
        <v>1333</v>
      </c>
      <c r="BQ1" s="10" t="s">
        <v>1334</v>
      </c>
      <c r="BR1" s="10" t="s">
        <v>1335</v>
      </c>
      <c r="BS1" s="10" t="s">
        <v>1336</v>
      </c>
      <c r="BT1" s="10" t="s">
        <v>1337</v>
      </c>
      <c r="BU1" s="10" t="s">
        <v>1338</v>
      </c>
      <c r="BV1" s="10" t="s">
        <v>1339</v>
      </c>
      <c r="BW1" s="10" t="s">
        <v>1340</v>
      </c>
      <c r="BX1" s="10" t="s">
        <v>1341</v>
      </c>
      <c r="BY1" s="10" t="s">
        <v>1342</v>
      </c>
      <c r="BZ1" s="10" t="s">
        <v>1343</v>
      </c>
      <c r="CA1" s="10" t="s">
        <v>1344</v>
      </c>
      <c r="CB1" s="10" t="s">
        <v>1345</v>
      </c>
      <c r="CC1" s="10" t="s">
        <v>1346</v>
      </c>
      <c r="CD1" s="10" t="s">
        <v>1347</v>
      </c>
      <c r="CE1" s="10" t="s">
        <v>1348</v>
      </c>
      <c r="CF1" s="10" t="s">
        <v>1349</v>
      </c>
      <c r="CG1" s="10" t="s">
        <v>1350</v>
      </c>
      <c r="CH1" s="10" t="s">
        <v>1351</v>
      </c>
      <c r="CI1" s="10" t="s">
        <v>1352</v>
      </c>
      <c r="CJ1" s="10" t="s">
        <v>1353</v>
      </c>
      <c r="CK1" s="10" t="s">
        <v>1354</v>
      </c>
      <c r="CL1" s="10" t="s">
        <v>1355</v>
      </c>
      <c r="CM1" s="10" t="s">
        <v>1356</v>
      </c>
      <c r="CN1" s="10" t="s">
        <v>1357</v>
      </c>
      <c r="CO1" s="10" t="s">
        <v>1358</v>
      </c>
      <c r="CP1" s="10" t="s">
        <v>1359</v>
      </c>
      <c r="CQ1" s="197" t="s">
        <v>1244</v>
      </c>
      <c r="CR1" s="197" t="s">
        <v>1245</v>
      </c>
      <c r="CS1" s="197" t="s">
        <v>1246</v>
      </c>
      <c r="CT1" s="197" t="s">
        <v>1247</v>
      </c>
      <c r="CU1" s="197" t="s">
        <v>1248</v>
      </c>
      <c r="CV1" s="197" t="s">
        <v>1249</v>
      </c>
      <c r="CW1" s="197" t="s">
        <v>1250</v>
      </c>
      <c r="CX1" s="197" t="s">
        <v>1251</v>
      </c>
      <c r="CY1" s="197" t="s">
        <v>1252</v>
      </c>
      <c r="CZ1" s="197" t="s">
        <v>1253</v>
      </c>
      <c r="DA1" s="197" t="s">
        <v>1254</v>
      </c>
      <c r="DB1" s="197" t="s">
        <v>1255</v>
      </c>
      <c r="DC1" s="197" t="s">
        <v>1256</v>
      </c>
      <c r="DD1" s="197" t="s">
        <v>1257</v>
      </c>
      <c r="DE1" s="10" t="s">
        <v>1360</v>
      </c>
      <c r="DF1" s="10" t="s">
        <v>1361</v>
      </c>
      <c r="DG1" s="10" t="s">
        <v>1362</v>
      </c>
      <c r="DH1" s="10" t="s">
        <v>1363</v>
      </c>
    </row>
    <row r="2" spans="1:112" s="169" customFormat="1" ht="12.6" customHeight="1" x14ac:dyDescent="0.25">
      <c r="A2" s="199" t="str">
        <f>RIGHT(data!C97,3)</f>
        <v>155</v>
      </c>
      <c r="B2" s="200" t="str">
        <f>RIGHT(data!C96,4)</f>
        <v>2024</v>
      </c>
      <c r="C2" s="12" t="s">
        <v>1157</v>
      </c>
      <c r="D2" s="198">
        <f>ROUND(N(data!C181),0)</f>
        <v>31365995</v>
      </c>
      <c r="E2" s="198">
        <f>ROUND(N(data!C267),0)</f>
        <v>72863486</v>
      </c>
      <c r="F2" s="198">
        <f>ROUND(N(data!C268),0)</f>
        <v>236097208</v>
      </c>
      <c r="G2" s="198">
        <f>ROUND(N(data!C269),0)</f>
        <v>123569452</v>
      </c>
      <c r="H2" s="198">
        <f>ROUND(N(data!C270),0)</f>
        <v>12924316</v>
      </c>
      <c r="I2" s="198">
        <f>ROUND(N(data!C271),0)</f>
        <v>38054086</v>
      </c>
      <c r="J2" s="198">
        <f>ROUND(N(data!C272),0)</f>
        <v>0</v>
      </c>
      <c r="K2" s="198">
        <f>ROUND(N(data!C273),0)</f>
        <v>9188361</v>
      </c>
      <c r="L2" s="198">
        <f>ROUND(N(data!C274),0)</f>
        <v>10529260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12884281</v>
      </c>
      <c r="R2" s="198">
        <f>ROUND(N(data!C284),0)</f>
        <v>25008234</v>
      </c>
      <c r="S2" s="198">
        <f>ROUND(N(data!C285),0)</f>
        <v>527296403</v>
      </c>
      <c r="T2" s="198">
        <f>ROUND(N(data!C286),0)</f>
        <v>0</v>
      </c>
      <c r="U2" s="198">
        <f>ROUND(N(data!C287),0)</f>
        <v>22633678</v>
      </c>
      <c r="V2" s="198">
        <f>ROUND(N(data!C288),0)</f>
        <v>279093647</v>
      </c>
      <c r="W2" s="198">
        <f>ROUND(N(data!C289),0)</f>
        <v>25814744</v>
      </c>
      <c r="X2" s="198">
        <f>ROUND(N(data!C290),0)</f>
        <v>11382132</v>
      </c>
      <c r="Y2" s="198">
        <f>ROUND(N(data!C291),0)</f>
        <v>0</v>
      </c>
      <c r="Z2" s="198">
        <f>ROUND(N(data!C292),0)</f>
        <v>546354990</v>
      </c>
      <c r="AA2" s="198">
        <f>ROUND(N(data!C295),0)</f>
        <v>0</v>
      </c>
      <c r="AB2" s="198">
        <f>ROUND(N(data!C296),0)</f>
        <v>0</v>
      </c>
      <c r="AC2" s="198">
        <f>ROUND(N(data!C297),0)</f>
        <v>51310017</v>
      </c>
      <c r="AD2" s="198">
        <f>ROUND(N(data!C298),0)</f>
        <v>134853261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21557368</v>
      </c>
      <c r="AI2" s="198">
        <f>ROUND(N(data!C314),0)</f>
        <v>0</v>
      </c>
      <c r="AJ2" s="198">
        <f>ROUND(N(data!C315),0)</f>
        <v>29028345</v>
      </c>
      <c r="AK2" s="198">
        <f>ROUND(N(data!C316),0)</f>
        <v>86463937</v>
      </c>
      <c r="AL2" s="198">
        <f>ROUND(N(data!C317),0)</f>
        <v>40290872</v>
      </c>
      <c r="AM2" s="198">
        <f>ROUND(N(data!C318),0)</f>
        <v>13315526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67000512</v>
      </c>
      <c r="AR2" s="198">
        <f>ROUND(N(data!C323),0)</f>
        <v>10675000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276762381</v>
      </c>
      <c r="BA2" s="198">
        <f>ROUND(N(data!C336),0)</f>
        <v>0</v>
      </c>
      <c r="BB2" s="198">
        <f>ROUND(N(data!C337),0)</f>
        <v>0</v>
      </c>
      <c r="BC2" s="198">
        <f>ROUND(N(data!C338),0)</f>
        <v>91260194</v>
      </c>
      <c r="BD2" s="198">
        <f>ROUND(N(data!C339),0)</f>
        <v>0</v>
      </c>
      <c r="BE2" s="198">
        <f>ROUND(N(data!C343),0)</f>
        <v>285328868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812.1</v>
      </c>
      <c r="BL2" s="198">
        <f>ROUND(N(data!C358),0)</f>
        <v>1132769000</v>
      </c>
      <c r="BM2" s="198">
        <f>ROUND(N(data!C359),0)</f>
        <v>1833874207</v>
      </c>
      <c r="BN2" s="198">
        <f>ROUND(N(data!C363),0)</f>
        <v>2037080490</v>
      </c>
      <c r="BO2" s="198">
        <f>ROUND(N(data!C364),0)</f>
        <v>31991757</v>
      </c>
      <c r="BP2" s="198">
        <f>ROUND(N(data!C365),0)</f>
        <v>18773046</v>
      </c>
      <c r="BQ2" s="198">
        <f>ROUND(N(data!D381),0)</f>
        <v>52162150</v>
      </c>
      <c r="BR2" s="198">
        <f>ROUND(N(data!C370),0)</f>
        <v>0</v>
      </c>
      <c r="BS2" s="198">
        <f>ROUND(N(data!C371),0)</f>
        <v>1843619</v>
      </c>
      <c r="BT2" s="198">
        <f>ROUND(N(data!C372),0)</f>
        <v>4802844</v>
      </c>
      <c r="BU2" s="198">
        <f>ROUND(N(data!C373),0)</f>
        <v>0</v>
      </c>
      <c r="BV2" s="198">
        <f>ROUND(N(data!C374),0)</f>
        <v>39602371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74921</v>
      </c>
      <c r="CA2" s="198">
        <f>ROUND(N(data!C379),0)</f>
        <v>3433168</v>
      </c>
      <c r="CB2" s="198">
        <f>ROUND(N(data!C380),0)</f>
        <v>2405226</v>
      </c>
      <c r="CC2" s="198">
        <f>ROUND(N(data!C382),0)</f>
        <v>0</v>
      </c>
      <c r="CD2" s="198">
        <f>ROUND(N(data!C389),0)</f>
        <v>480826306</v>
      </c>
      <c r="CE2" s="198">
        <f>ROUND(N(data!C390),0)</f>
        <v>129260638</v>
      </c>
      <c r="CF2" s="198">
        <f>ROUND(N(data!C391),0)</f>
        <v>21449068</v>
      </c>
      <c r="CG2" s="198">
        <f>ROUND(N(data!C392),0)</f>
        <v>130481844</v>
      </c>
      <c r="CH2" s="198">
        <f>ROUND(N(data!C393),0)</f>
        <v>7339298</v>
      </c>
      <c r="CI2" s="198">
        <f>ROUND(N(data!C394),0)</f>
        <v>34861768</v>
      </c>
      <c r="CJ2" s="198">
        <f>ROUND(N(data!C395),0)</f>
        <v>49348623</v>
      </c>
      <c r="CK2" s="198">
        <f>ROUND(N(data!C396),0)</f>
        <v>4388050</v>
      </c>
      <c r="CL2" s="198">
        <f>ROUND(N(data!C397),0)</f>
        <v>0</v>
      </c>
      <c r="CM2" s="198">
        <f>ROUND(N(data!C398),0)</f>
        <v>9078844</v>
      </c>
      <c r="CN2" s="198">
        <f>ROUND(N(data!C399),0)</f>
        <v>0</v>
      </c>
      <c r="CO2" s="198">
        <f>ROUND(N(data!C362),0)</f>
        <v>23288955</v>
      </c>
      <c r="CP2" s="198">
        <f>ROUND(N(data!D415),0)</f>
        <v>83384455</v>
      </c>
      <c r="CQ2" s="52">
        <f>ROUND(N(data!C401),0)</f>
        <v>3498631</v>
      </c>
      <c r="CR2" s="52">
        <f>ROUND(N(data!C402),0)</f>
        <v>23634660</v>
      </c>
      <c r="CS2" s="52">
        <f>ROUND(N(data!C403),0)</f>
        <v>15302278</v>
      </c>
      <c r="CT2" s="52">
        <f>ROUND(N(data!C404),0)</f>
        <v>6684858</v>
      </c>
      <c r="CU2" s="52">
        <f>ROUND(N(data!C405),0)</f>
        <v>1753183</v>
      </c>
      <c r="CV2" s="52">
        <f>ROUND(N(data!C406),0)</f>
        <v>1166516</v>
      </c>
      <c r="CW2" s="52">
        <f>ROUND(N(data!C407),0)</f>
        <v>3693628</v>
      </c>
      <c r="CX2" s="52">
        <f>ROUND(N(data!C408),0)</f>
        <v>9697024</v>
      </c>
      <c r="CY2" s="52">
        <f>ROUND(N(data!C409),0)</f>
        <v>0</v>
      </c>
      <c r="CZ2" s="52">
        <f>ROUND(N(data!C410),0)</f>
        <v>1060880</v>
      </c>
      <c r="DA2" s="52">
        <f>ROUND(N(data!C411),0)</f>
        <v>2579543</v>
      </c>
      <c r="DB2" s="52">
        <f>ROUND(N(data!C412),0)</f>
        <v>0</v>
      </c>
      <c r="DC2" s="52">
        <f>ROUND(N(data!C413),0)</f>
        <v>0</v>
      </c>
      <c r="DD2" s="52">
        <f>ROUND(N(data!C414),0)</f>
        <v>14313254</v>
      </c>
      <c r="DE2" s="52">
        <f>ROUND(N(data!C419),0)</f>
        <v>78155241</v>
      </c>
      <c r="DF2" s="198">
        <f>ROUND(N(data!D420),0)</f>
        <v>92942716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B32E-4627-4A4D-A5B6-60B2EC4D440A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1229</v>
      </c>
      <c r="B1" s="12" t="s">
        <v>1230</v>
      </c>
      <c r="C1" s="10" t="s">
        <v>1231</v>
      </c>
      <c r="D1" s="12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155</v>
      </c>
      <c r="B2" s="200" t="str">
        <f>RIGHT(data!$C$96,4)</f>
        <v>2024</v>
      </c>
      <c r="C2" s="12" t="str">
        <f>data!C$55</f>
        <v>6010</v>
      </c>
      <c r="D2" s="12" t="s">
        <v>1157</v>
      </c>
      <c r="E2" s="198">
        <f>ROUND(N(data!C59), 0)</f>
        <v>13265</v>
      </c>
      <c r="F2" s="314">
        <f>ROUND(N(data!C60), 2)</f>
        <v>92.2</v>
      </c>
      <c r="G2" s="198">
        <f>ROUND(N(data!C61), 0)</f>
        <v>13832270</v>
      </c>
      <c r="H2" s="198">
        <f>ROUND(N(data!C62), 0)</f>
        <v>1824362</v>
      </c>
      <c r="I2" s="198">
        <f>ROUND(N(data!C63), 0)</f>
        <v>1642948</v>
      </c>
      <c r="J2" s="198">
        <f>ROUND(N(data!C64), 0)</f>
        <v>2076153</v>
      </c>
      <c r="K2" s="198">
        <f>ROUND(N(data!C65), 0)</f>
        <v>0</v>
      </c>
      <c r="L2" s="198">
        <f>ROUND(N(data!C66), 0)</f>
        <v>4661</v>
      </c>
      <c r="M2" s="198">
        <f>ROUND(N(data!C67), 0)</f>
        <v>0</v>
      </c>
      <c r="N2" s="198">
        <f>ROUND(N(data!C68), 0)</f>
        <v>-432</v>
      </c>
      <c r="O2" s="198">
        <f>ROUND(N(data!C69), 0)</f>
        <v>6480746</v>
      </c>
      <c r="P2" s="198">
        <f>ROUND(N(data!C70), 0)</f>
        <v>0</v>
      </c>
      <c r="Q2" s="198">
        <f>ROUND(N(data!C71), 0)</f>
        <v>6148224</v>
      </c>
      <c r="R2" s="198">
        <f>ROUND(N(data!C72), 0)</f>
        <v>0</v>
      </c>
      <c r="S2" s="198">
        <f>ROUND(N(data!C73), 0)</f>
        <v>0</v>
      </c>
      <c r="T2" s="198">
        <f>ROUND(N(data!C74), 0)</f>
        <v>75509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28286</v>
      </c>
      <c r="AA2" s="198">
        <f>ROUND(N(data!C81), 0)</f>
        <v>0</v>
      </c>
      <c r="AB2" s="198">
        <f>ROUND(N(data!C82), 0)</f>
        <v>0</v>
      </c>
      <c r="AC2" s="198">
        <f>ROUND(N(data!C83), 0)</f>
        <v>228727</v>
      </c>
      <c r="AD2" s="198">
        <f>ROUND(N(data!C84), 0)</f>
        <v>0</v>
      </c>
      <c r="AE2" s="198">
        <f>ROUND(N(data!C89), 0)</f>
        <v>142270754</v>
      </c>
      <c r="AF2" s="198">
        <f>ROUND(N(data!C87), 0)</f>
        <v>140181618</v>
      </c>
      <c r="AG2" s="198">
        <f>ROUND(N(data!C90), 0)</f>
        <v>22344</v>
      </c>
      <c r="AH2" s="198">
        <f>ROUND(N(data!C91), 0)</f>
        <v>55940</v>
      </c>
      <c r="AI2" s="198">
        <f>ROUND(N(data!C92), 0)</f>
        <v>1460</v>
      </c>
      <c r="AJ2" s="198">
        <f>ROUND(N(data!C93), 0)</f>
        <v>75509</v>
      </c>
      <c r="AK2" s="314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155</v>
      </c>
      <c r="B3" s="200" t="str">
        <f>RIGHT(data!$C$96,4)</f>
        <v>2024</v>
      </c>
      <c r="C3" s="12" t="str">
        <f>data!D$55</f>
        <v>6030</v>
      </c>
      <c r="D3" s="12" t="s">
        <v>1157</v>
      </c>
      <c r="E3" s="198">
        <f>ROUND(N(data!D59), 0)</f>
        <v>71539</v>
      </c>
      <c r="F3" s="314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301686</v>
      </c>
      <c r="AI3" s="198">
        <f>ROUND(N(data!D92), 0)</f>
        <v>0</v>
      </c>
      <c r="AJ3" s="198">
        <f>ROUND(N(data!D93), 0)</f>
        <v>0</v>
      </c>
      <c r="AK3" s="314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155</v>
      </c>
      <c r="B4" s="200" t="str">
        <f>RIGHT(data!$C$96,4)</f>
        <v>2024</v>
      </c>
      <c r="C4" s="12" t="str">
        <f>data!E$55</f>
        <v>6070</v>
      </c>
      <c r="D4" s="12" t="s">
        <v>1157</v>
      </c>
      <c r="E4" s="198">
        <f>ROUND(N(data!E59), 0)</f>
        <v>0</v>
      </c>
      <c r="F4" s="314">
        <f>ROUND(N(data!E60), 2)</f>
        <v>283.3</v>
      </c>
      <c r="G4" s="198">
        <f>ROUND(N(data!E61), 0)</f>
        <v>58205995</v>
      </c>
      <c r="H4" s="198">
        <f>ROUND(N(data!E62), 0)</f>
        <v>7598980</v>
      </c>
      <c r="I4" s="198">
        <f>ROUND(N(data!E63), 0)</f>
        <v>711552</v>
      </c>
      <c r="J4" s="198">
        <f>ROUND(N(data!E64), 0)</f>
        <v>4438593</v>
      </c>
      <c r="K4" s="198">
        <f>ROUND(N(data!E65), 0)</f>
        <v>0</v>
      </c>
      <c r="L4" s="198">
        <f>ROUND(N(data!E66), 0)</f>
        <v>477215</v>
      </c>
      <c r="M4" s="198">
        <f>ROUND(N(data!E67), 0)</f>
        <v>0</v>
      </c>
      <c r="N4" s="198">
        <f>ROUND(N(data!E68), 0)</f>
        <v>167537</v>
      </c>
      <c r="O4" s="198">
        <f>ROUND(N(data!E69), 0)</f>
        <v>5680055</v>
      </c>
      <c r="P4" s="198">
        <f>ROUND(N(data!E70), 0)</f>
        <v>0</v>
      </c>
      <c r="Q4" s="198">
        <f>ROUND(N(data!E71), 0)</f>
        <v>4430783</v>
      </c>
      <c r="R4" s="198">
        <f>ROUND(N(data!E72), 0)</f>
        <v>0</v>
      </c>
      <c r="S4" s="198">
        <f>ROUND(N(data!E73), 0)</f>
        <v>0</v>
      </c>
      <c r="T4" s="198">
        <f>ROUND(N(data!E74), 0)</f>
        <v>563200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41111</v>
      </c>
      <c r="AA4" s="198">
        <f>ROUND(N(data!E81), 0)</f>
        <v>0</v>
      </c>
      <c r="AB4" s="198">
        <f>ROUND(N(data!E82), 0)</f>
        <v>0</v>
      </c>
      <c r="AC4" s="198">
        <f>ROUND(N(data!E83), 0)</f>
        <v>644962</v>
      </c>
      <c r="AD4" s="198">
        <f>ROUND(N(data!E84), 0)</f>
        <v>0</v>
      </c>
      <c r="AE4" s="198">
        <f>ROUND(N(data!E89), 0)</f>
        <v>317746835</v>
      </c>
      <c r="AF4" s="198">
        <f>ROUND(N(data!E87), 0)</f>
        <v>297008106</v>
      </c>
      <c r="AG4" s="198">
        <f>ROUND(N(data!E90), 0)</f>
        <v>164861</v>
      </c>
      <c r="AH4" s="198">
        <f>ROUND(N(data!E91), 0)</f>
        <v>0</v>
      </c>
      <c r="AI4" s="198">
        <f>ROUND(N(data!E92), 0)</f>
        <v>11258</v>
      </c>
      <c r="AJ4" s="198">
        <f>ROUND(N(data!E93), 0)</f>
        <v>563200</v>
      </c>
      <c r="AK4" s="314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155</v>
      </c>
      <c r="B5" s="200" t="str">
        <f>RIGHT(data!$C$96,4)</f>
        <v>2024</v>
      </c>
      <c r="C5" s="12" t="str">
        <f>data!F$55</f>
        <v>6100</v>
      </c>
      <c r="D5" s="12" t="s">
        <v>1157</v>
      </c>
      <c r="E5" s="198">
        <f>ROUND(N(data!F59), 0)</f>
        <v>0</v>
      </c>
      <c r="F5" s="314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4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155</v>
      </c>
      <c r="B6" s="200" t="str">
        <f>RIGHT(data!$C$96,4)</f>
        <v>2024</v>
      </c>
      <c r="C6" s="12" t="str">
        <f>data!G$55</f>
        <v>6120</v>
      </c>
      <c r="D6" s="12" t="s">
        <v>1157</v>
      </c>
      <c r="E6" s="198">
        <f>ROUND(N(data!G59), 0)</f>
        <v>0</v>
      </c>
      <c r="F6" s="314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4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155</v>
      </c>
      <c r="B7" s="200" t="str">
        <f>RIGHT(data!$C$96,4)</f>
        <v>2024</v>
      </c>
      <c r="C7" s="12" t="str">
        <f>data!H$55</f>
        <v>6140</v>
      </c>
      <c r="D7" s="12" t="s">
        <v>1157</v>
      </c>
      <c r="E7" s="198">
        <f>ROUND(N(data!H59), 0)</f>
        <v>0</v>
      </c>
      <c r="F7" s="314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4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155</v>
      </c>
      <c r="B8" s="200" t="str">
        <f>RIGHT(data!$C$96,4)</f>
        <v>2024</v>
      </c>
      <c r="C8" s="12" t="str">
        <f>data!I$55</f>
        <v>6150</v>
      </c>
      <c r="D8" s="12" t="s">
        <v>1157</v>
      </c>
      <c r="E8" s="198">
        <f>ROUND(N(data!I59), 0)</f>
        <v>0</v>
      </c>
      <c r="F8" s="314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4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155</v>
      </c>
      <c r="B9" s="200" t="str">
        <f>RIGHT(data!$C$96,4)</f>
        <v>2024</v>
      </c>
      <c r="C9" s="12" t="str">
        <f>data!J$55</f>
        <v>6170</v>
      </c>
      <c r="D9" s="12" t="s">
        <v>1157</v>
      </c>
      <c r="E9" s="198">
        <f>ROUND(N(data!J59), 0)</f>
        <v>0</v>
      </c>
      <c r="F9" s="314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4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155</v>
      </c>
      <c r="B10" s="200" t="str">
        <f>RIGHT(data!$C$96,4)</f>
        <v>2024</v>
      </c>
      <c r="C10" s="12" t="str">
        <f>data!K$55</f>
        <v>6200</v>
      </c>
      <c r="D10" s="12" t="s">
        <v>1157</v>
      </c>
      <c r="E10" s="198">
        <f>ROUND(N(data!K59), 0)</f>
        <v>0</v>
      </c>
      <c r="F10" s="314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4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155</v>
      </c>
      <c r="B11" s="200" t="str">
        <f>RIGHT(data!$C$96,4)</f>
        <v>2024</v>
      </c>
      <c r="C11" s="12" t="str">
        <f>data!L$55</f>
        <v>6210</v>
      </c>
      <c r="D11" s="12" t="s">
        <v>1157</v>
      </c>
      <c r="E11" s="198">
        <f>ROUND(N(data!L59), 0)</f>
        <v>0</v>
      </c>
      <c r="F11" s="314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4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155</v>
      </c>
      <c r="B12" s="200" t="str">
        <f>RIGHT(data!$C$96,4)</f>
        <v>2024</v>
      </c>
      <c r="C12" s="12" t="str">
        <f>data!M$55</f>
        <v>6330</v>
      </c>
      <c r="D12" s="12" t="s">
        <v>1157</v>
      </c>
      <c r="E12" s="198">
        <f>ROUND(N(data!M59), 0)</f>
        <v>0</v>
      </c>
      <c r="F12" s="314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4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155</v>
      </c>
      <c r="B13" s="200" t="str">
        <f>RIGHT(data!$C$96,4)</f>
        <v>2024</v>
      </c>
      <c r="C13" s="12" t="str">
        <f>data!N$55</f>
        <v>6400</v>
      </c>
      <c r="D13" s="12" t="s">
        <v>1157</v>
      </c>
      <c r="E13" s="198">
        <f>ROUND(N(data!N59), 0)</f>
        <v>0</v>
      </c>
      <c r="F13" s="314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4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155</v>
      </c>
      <c r="B14" s="200" t="str">
        <f>RIGHT(data!$C$96,4)</f>
        <v>2024</v>
      </c>
      <c r="C14" s="12" t="str">
        <f>data!O$55</f>
        <v>7010</v>
      </c>
      <c r="D14" s="12" t="s">
        <v>1157</v>
      </c>
      <c r="E14" s="198">
        <f>ROUND(N(data!O59), 0)</f>
        <v>0</v>
      </c>
      <c r="F14" s="314">
        <f>ROUND(N(data!O60), 2)</f>
        <v>43.33</v>
      </c>
      <c r="G14" s="198">
        <f>ROUND(N(data!O61), 0)</f>
        <v>8855368</v>
      </c>
      <c r="H14" s="198">
        <f>ROUND(N(data!O62), 0)</f>
        <v>1299299</v>
      </c>
      <c r="I14" s="198">
        <f>ROUND(N(data!O63), 0)</f>
        <v>2028202</v>
      </c>
      <c r="J14" s="198">
        <f>ROUND(N(data!O64), 0)</f>
        <v>1090028</v>
      </c>
      <c r="K14" s="198">
        <f>ROUND(N(data!O65), 0)</f>
        <v>1136</v>
      </c>
      <c r="L14" s="198">
        <f>ROUND(N(data!O66), 0)</f>
        <v>88</v>
      </c>
      <c r="M14" s="198">
        <f>ROUND(N(data!O67), 0)</f>
        <v>0</v>
      </c>
      <c r="N14" s="198">
        <f>ROUND(N(data!O68), 0)</f>
        <v>0</v>
      </c>
      <c r="O14" s="198">
        <f>ROUND(N(data!O69), 0)</f>
        <v>823100</v>
      </c>
      <c r="P14" s="198">
        <f>ROUND(N(data!O70), 0)</f>
        <v>0</v>
      </c>
      <c r="Q14" s="198">
        <f>ROUND(N(data!O71), 0)</f>
        <v>612846</v>
      </c>
      <c r="R14" s="198">
        <f>ROUND(N(data!O72), 0)</f>
        <v>0</v>
      </c>
      <c r="S14" s="198">
        <f>ROUND(N(data!O73), 0)</f>
        <v>0</v>
      </c>
      <c r="T14" s="198">
        <f>ROUND(N(data!O74), 0)</f>
        <v>133835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26400</v>
      </c>
      <c r="AA14" s="198">
        <f>ROUND(N(data!O81), 0)</f>
        <v>0</v>
      </c>
      <c r="AB14" s="198">
        <f>ROUND(N(data!O82), 0)</f>
        <v>0</v>
      </c>
      <c r="AC14" s="198">
        <f>ROUND(N(data!O83), 0)</f>
        <v>50019</v>
      </c>
      <c r="AD14" s="198">
        <f>ROUND(N(data!O84), 0)</f>
        <v>0</v>
      </c>
      <c r="AE14" s="198">
        <f>ROUND(N(data!O89), 0)</f>
        <v>60416432</v>
      </c>
      <c r="AF14" s="198">
        <f>ROUND(N(data!O87), 0)</f>
        <v>46716761</v>
      </c>
      <c r="AG14" s="198">
        <f>ROUND(N(data!O90), 0)</f>
        <v>1095</v>
      </c>
      <c r="AH14" s="198">
        <f>ROUND(N(data!O91), 0)</f>
        <v>0</v>
      </c>
      <c r="AI14" s="198">
        <f>ROUND(N(data!O92), 0)</f>
        <v>4928</v>
      </c>
      <c r="AJ14" s="198">
        <f>ROUND(N(data!O93), 0)</f>
        <v>133835</v>
      </c>
      <c r="AK14" s="314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155</v>
      </c>
      <c r="B15" s="200" t="str">
        <f>RIGHT(data!$C$96,4)</f>
        <v>2024</v>
      </c>
      <c r="C15" s="12" t="str">
        <f>data!P$55</f>
        <v>7020</v>
      </c>
      <c r="D15" s="12" t="s">
        <v>1157</v>
      </c>
      <c r="E15" s="198">
        <f>ROUND(N(data!P59), 0)</f>
        <v>1144954</v>
      </c>
      <c r="F15" s="314">
        <f>ROUND(N(data!P60), 2)</f>
        <v>65.3</v>
      </c>
      <c r="G15" s="198">
        <f>ROUND(N(data!P61), 0)</f>
        <v>18581501</v>
      </c>
      <c r="H15" s="198">
        <f>ROUND(N(data!P62), 0)</f>
        <v>2616653</v>
      </c>
      <c r="I15" s="198">
        <f>ROUND(N(data!P63), 0)</f>
        <v>1265000</v>
      </c>
      <c r="J15" s="198">
        <f>ROUND(N(data!P64), 0)</f>
        <v>27335564</v>
      </c>
      <c r="K15" s="198">
        <f>ROUND(N(data!P65), 0)</f>
        <v>4709</v>
      </c>
      <c r="L15" s="198">
        <f>ROUND(N(data!P66), 0)</f>
        <v>729939</v>
      </c>
      <c r="M15" s="198">
        <f>ROUND(N(data!P67), 0)</f>
        <v>221760</v>
      </c>
      <c r="N15" s="198">
        <f>ROUND(N(data!P68), 0)</f>
        <v>65128</v>
      </c>
      <c r="O15" s="198">
        <f>ROUND(N(data!P69), 0)</f>
        <v>2724982</v>
      </c>
      <c r="P15" s="198">
        <f>ROUND(N(data!P70), 0)</f>
        <v>0</v>
      </c>
      <c r="Q15" s="198">
        <f>ROUND(N(data!P71), 0)</f>
        <v>2171785</v>
      </c>
      <c r="R15" s="198">
        <f>ROUND(N(data!P72), 0)</f>
        <v>0</v>
      </c>
      <c r="S15" s="198">
        <f>ROUND(N(data!P73), 0)</f>
        <v>0</v>
      </c>
      <c r="T15" s="198">
        <f>ROUND(N(data!P74), 0)</f>
        <v>213836</v>
      </c>
      <c r="U15" s="198">
        <f>ROUND(N(data!P75), 0)</f>
        <v>0</v>
      </c>
      <c r="V15" s="198">
        <f>ROUND(N(data!P76), 0)</f>
        <v>0</v>
      </c>
      <c r="W15" s="198">
        <f>ROUND(N(data!P77), 0)</f>
        <v>63403</v>
      </c>
      <c r="X15" s="198">
        <f>ROUND(N(data!P78), 0)</f>
        <v>0</v>
      </c>
      <c r="Y15" s="198">
        <f>ROUND(N(data!P79), 0)</f>
        <v>0</v>
      </c>
      <c r="Z15" s="198">
        <f>ROUND(N(data!P80), 0)</f>
        <v>63898</v>
      </c>
      <c r="AA15" s="198">
        <f>ROUND(N(data!P81), 0)</f>
        <v>0</v>
      </c>
      <c r="AB15" s="198">
        <f>ROUND(N(data!P82), 0)</f>
        <v>0</v>
      </c>
      <c r="AC15" s="198">
        <f>ROUND(N(data!P83), 0)</f>
        <v>212061</v>
      </c>
      <c r="AD15" s="198">
        <f>ROUND(N(data!P84), 0)</f>
        <v>0</v>
      </c>
      <c r="AE15" s="198">
        <f>ROUND(N(data!P89), 0)</f>
        <v>474471763</v>
      </c>
      <c r="AF15" s="198">
        <f>ROUND(N(data!P87), 0)</f>
        <v>174381902</v>
      </c>
      <c r="AG15" s="198">
        <f>ROUND(N(data!P90), 0)</f>
        <v>61708</v>
      </c>
      <c r="AH15" s="198">
        <f>ROUND(N(data!P91), 0)</f>
        <v>0</v>
      </c>
      <c r="AI15" s="198">
        <f>ROUND(N(data!P92), 0)</f>
        <v>3770</v>
      </c>
      <c r="AJ15" s="198">
        <f>ROUND(N(data!P93), 0)</f>
        <v>213836</v>
      </c>
      <c r="AK15" s="314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155</v>
      </c>
      <c r="B16" s="200" t="str">
        <f>RIGHT(data!$C$96,4)</f>
        <v>2024</v>
      </c>
      <c r="C16" s="12" t="str">
        <f>data!Q$55</f>
        <v>7030</v>
      </c>
      <c r="D16" s="12" t="s">
        <v>1157</v>
      </c>
      <c r="E16" s="198">
        <f>ROUND(N(data!Q59), 0)</f>
        <v>943219</v>
      </c>
      <c r="F16" s="314">
        <f>ROUND(N(data!Q60), 2)</f>
        <v>33.229999999999997</v>
      </c>
      <c r="G16" s="198">
        <f>ROUND(N(data!Q61), 0)</f>
        <v>6284273</v>
      </c>
      <c r="H16" s="198">
        <f>ROUND(N(data!Q62), 0)</f>
        <v>880128</v>
      </c>
      <c r="I16" s="198">
        <f>ROUND(N(data!Q63), 0)</f>
        <v>0</v>
      </c>
      <c r="J16" s="198">
        <f>ROUND(N(data!Q64), 0)</f>
        <v>384642</v>
      </c>
      <c r="K16" s="198">
        <f>ROUND(N(data!Q65), 0)</f>
        <v>0</v>
      </c>
      <c r="L16" s="198">
        <f>ROUND(N(data!Q66), 0)</f>
        <v>1365</v>
      </c>
      <c r="M16" s="198">
        <f>ROUND(N(data!Q67), 0)</f>
        <v>0</v>
      </c>
      <c r="N16" s="198">
        <f>ROUND(N(data!Q68), 0)</f>
        <v>0</v>
      </c>
      <c r="O16" s="198">
        <f>ROUND(N(data!Q69), 0)</f>
        <v>258835</v>
      </c>
      <c r="P16" s="198">
        <f>ROUND(N(data!Q70), 0)</f>
        <v>0</v>
      </c>
      <c r="Q16" s="198">
        <f>ROUND(N(data!Q71), 0)</f>
        <v>201387</v>
      </c>
      <c r="R16" s="198">
        <f>ROUND(N(data!Q72), 0)</f>
        <v>0</v>
      </c>
      <c r="S16" s="198">
        <f>ROUND(N(data!Q73), 0)</f>
        <v>0</v>
      </c>
      <c r="T16" s="198">
        <f>ROUND(N(data!Q74), 0)</f>
        <v>11329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14735</v>
      </c>
      <c r="AA16" s="198">
        <f>ROUND(N(data!Q81), 0)</f>
        <v>0</v>
      </c>
      <c r="AB16" s="198">
        <f>ROUND(N(data!Q82), 0)</f>
        <v>0</v>
      </c>
      <c r="AC16" s="198">
        <f>ROUND(N(data!Q83), 0)</f>
        <v>31383</v>
      </c>
      <c r="AD16" s="198">
        <f>ROUND(N(data!Q84), 0)</f>
        <v>0</v>
      </c>
      <c r="AE16" s="198">
        <f>ROUND(N(data!Q89), 0)</f>
        <v>35911884</v>
      </c>
      <c r="AF16" s="198">
        <f>ROUND(N(data!Q87), 0)</f>
        <v>6314339</v>
      </c>
      <c r="AG16" s="198">
        <f>ROUND(N(data!Q90), 0)</f>
        <v>10299</v>
      </c>
      <c r="AH16" s="198">
        <f>ROUND(N(data!Q91), 0)</f>
        <v>0</v>
      </c>
      <c r="AI16" s="198">
        <f>ROUND(N(data!Q92), 0)</f>
        <v>1040</v>
      </c>
      <c r="AJ16" s="198">
        <f>ROUND(N(data!Q93), 0)</f>
        <v>11329</v>
      </c>
      <c r="AK16" s="314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155</v>
      </c>
      <c r="B17" s="200" t="str">
        <f>RIGHT(data!$C$96,4)</f>
        <v>2024</v>
      </c>
      <c r="C17" s="12" t="str">
        <f>data!R$55</f>
        <v>7040</v>
      </c>
      <c r="D17" s="12" t="s">
        <v>1157</v>
      </c>
      <c r="E17" s="198">
        <f>ROUND(N(data!R59), 0)</f>
        <v>1471107</v>
      </c>
      <c r="F17" s="314">
        <f>ROUND(N(data!R60), 2)</f>
        <v>0</v>
      </c>
      <c r="G17" s="198">
        <f>ROUND(N(data!R61), 0)</f>
        <v>921909</v>
      </c>
      <c r="H17" s="198">
        <f>ROUND(N(data!R62), 0)</f>
        <v>132355</v>
      </c>
      <c r="I17" s="198">
        <f>ROUND(N(data!R63), 0)</f>
        <v>1931624</v>
      </c>
      <c r="J17" s="198">
        <f>ROUND(N(data!R64), 0)</f>
        <v>874306</v>
      </c>
      <c r="K17" s="198">
        <f>ROUND(N(data!R65), 0)</f>
        <v>0</v>
      </c>
      <c r="L17" s="198">
        <f>ROUND(N(data!R66), 0)</f>
        <v>1762</v>
      </c>
      <c r="M17" s="198">
        <f>ROUND(N(data!R67), 0)</f>
        <v>0</v>
      </c>
      <c r="N17" s="198">
        <f>ROUND(N(data!R68), 0)</f>
        <v>0</v>
      </c>
      <c r="O17" s="198">
        <f>ROUND(N(data!R69), 0)</f>
        <v>120905</v>
      </c>
      <c r="P17" s="198">
        <f>ROUND(N(data!R70), 0)</f>
        <v>0</v>
      </c>
      <c r="Q17" s="198">
        <f>ROUND(N(data!R71), 0)</f>
        <v>91221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6572</v>
      </c>
      <c r="X17" s="198">
        <f>ROUND(N(data!R78), 0)</f>
        <v>0</v>
      </c>
      <c r="Y17" s="198">
        <f>ROUND(N(data!R79), 0)</f>
        <v>0</v>
      </c>
      <c r="Z17" s="198">
        <f>ROUND(N(data!R80), 0)</f>
        <v>6327</v>
      </c>
      <c r="AA17" s="198">
        <f>ROUND(N(data!R81), 0)</f>
        <v>0</v>
      </c>
      <c r="AB17" s="198">
        <f>ROUND(N(data!R82), 0)</f>
        <v>0</v>
      </c>
      <c r="AC17" s="198">
        <f>ROUND(N(data!R83), 0)</f>
        <v>16785</v>
      </c>
      <c r="AD17" s="198">
        <f>ROUND(N(data!R84), 0)</f>
        <v>0</v>
      </c>
      <c r="AE17" s="198">
        <f>ROUND(N(data!R89), 0)</f>
        <v>74956914</v>
      </c>
      <c r="AF17" s="198">
        <f>ROUND(N(data!R87), 0)</f>
        <v>23121850</v>
      </c>
      <c r="AG17" s="198">
        <f>ROUND(N(data!R90), 0)</f>
        <v>1577</v>
      </c>
      <c r="AH17" s="198">
        <f>ROUND(N(data!R91), 0)</f>
        <v>0</v>
      </c>
      <c r="AI17" s="198">
        <f>ROUND(N(data!R92), 0)</f>
        <v>390</v>
      </c>
      <c r="AJ17" s="198">
        <f>ROUND(N(data!R93), 0)</f>
        <v>0</v>
      </c>
      <c r="AK17" s="314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155</v>
      </c>
      <c r="B18" s="200" t="str">
        <f>RIGHT(data!$C$96,4)</f>
        <v>2024</v>
      </c>
      <c r="C18" s="12" t="str">
        <f>data!S$55</f>
        <v>7050</v>
      </c>
      <c r="D18" s="12" t="s">
        <v>1157</v>
      </c>
      <c r="E18" s="198">
        <f>ROUND(N(data!S59), 0)</f>
        <v>0</v>
      </c>
      <c r="F18" s="314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1043</v>
      </c>
      <c r="J18" s="198">
        <f>ROUND(N(data!S64), 0)</f>
        <v>28505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60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60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3463</v>
      </c>
      <c r="AH18" s="198">
        <f>ROUND(N(data!S91), 0)</f>
        <v>0</v>
      </c>
      <c r="AI18" s="198">
        <f>ROUND(N(data!S92), 0)</f>
        <v>1825</v>
      </c>
      <c r="AJ18" s="198">
        <f>ROUND(N(data!S93), 0)</f>
        <v>0</v>
      </c>
      <c r="AK18" s="314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155</v>
      </c>
      <c r="B19" s="200" t="str">
        <f>RIGHT(data!$C$96,4)</f>
        <v>2024</v>
      </c>
      <c r="C19" s="12" t="str">
        <f>data!T$55</f>
        <v>7060</v>
      </c>
      <c r="D19" s="12" t="s">
        <v>1157</v>
      </c>
      <c r="E19" s="198">
        <f>ROUND(N(data!T59), 0)</f>
        <v>0</v>
      </c>
      <c r="F19" s="314">
        <f>ROUND(N(data!T60), 2)</f>
        <v>24.05</v>
      </c>
      <c r="G19" s="198">
        <f>ROUND(N(data!T61), 0)</f>
        <v>5684626</v>
      </c>
      <c r="H19" s="198">
        <f>ROUND(N(data!T62), 0)</f>
        <v>821374</v>
      </c>
      <c r="I19" s="198">
        <f>ROUND(N(data!T63), 0)</f>
        <v>0</v>
      </c>
      <c r="J19" s="198">
        <f>ROUND(N(data!T64), 0)</f>
        <v>918248</v>
      </c>
      <c r="K19" s="198">
        <f>ROUND(N(data!T65), 0)</f>
        <v>1718</v>
      </c>
      <c r="L19" s="198">
        <f>ROUND(N(data!T66), 0)</f>
        <v>12782</v>
      </c>
      <c r="M19" s="198">
        <f>ROUND(N(data!T67), 0)</f>
        <v>0</v>
      </c>
      <c r="N19" s="198">
        <f>ROUND(N(data!T68), 0)</f>
        <v>0</v>
      </c>
      <c r="O19" s="198">
        <f>ROUND(N(data!T69), 0)</f>
        <v>51473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17531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5771</v>
      </c>
      <c r="AA19" s="198">
        <f>ROUND(N(data!T81), 0)</f>
        <v>0</v>
      </c>
      <c r="AB19" s="198">
        <f>ROUND(N(data!T82), 0)</f>
        <v>0</v>
      </c>
      <c r="AC19" s="198">
        <f>ROUND(N(data!T83), 0)</f>
        <v>28171</v>
      </c>
      <c r="AD19" s="198">
        <f>ROUND(N(data!T84), 0)</f>
        <v>0</v>
      </c>
      <c r="AE19" s="198">
        <f>ROUND(N(data!T89), 0)</f>
        <v>49927862</v>
      </c>
      <c r="AF19" s="198">
        <f>ROUND(N(data!T87), 0)</f>
        <v>3997223</v>
      </c>
      <c r="AG19" s="198">
        <f>ROUND(N(data!T90), 0)</f>
        <v>8427</v>
      </c>
      <c r="AH19" s="198">
        <f>ROUND(N(data!T91), 0)</f>
        <v>0</v>
      </c>
      <c r="AI19" s="198">
        <f>ROUND(N(data!T92), 0)</f>
        <v>0</v>
      </c>
      <c r="AJ19" s="198">
        <f>ROUND(N(data!T93), 0)</f>
        <v>17531</v>
      </c>
      <c r="AK19" s="314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155</v>
      </c>
      <c r="B20" s="200" t="str">
        <f>RIGHT(data!$C$96,4)</f>
        <v>2024</v>
      </c>
      <c r="C20" s="12" t="str">
        <f>data!U$55</f>
        <v>7070</v>
      </c>
      <c r="D20" s="12" t="s">
        <v>1157</v>
      </c>
      <c r="E20" s="198">
        <f>ROUND(N(data!U59), 0)</f>
        <v>794081</v>
      </c>
      <c r="F20" s="314">
        <f>ROUND(N(data!U60), 2)</f>
        <v>0</v>
      </c>
      <c r="G20" s="198">
        <f>ROUND(N(data!U61), 0)</f>
        <v>4663535</v>
      </c>
      <c r="H20" s="198">
        <f>ROUND(N(data!U62), 0)</f>
        <v>583687</v>
      </c>
      <c r="I20" s="198">
        <f>ROUND(N(data!U63), 0)</f>
        <v>198765</v>
      </c>
      <c r="J20" s="198">
        <f>ROUND(N(data!U64), 0)</f>
        <v>2811140</v>
      </c>
      <c r="K20" s="198">
        <f>ROUND(N(data!U65), 0)</f>
        <v>0</v>
      </c>
      <c r="L20" s="198">
        <f>ROUND(N(data!U66), 0)</f>
        <v>763832</v>
      </c>
      <c r="M20" s="198">
        <f>ROUND(N(data!U67), 0)</f>
        <v>0</v>
      </c>
      <c r="N20" s="198">
        <f>ROUND(N(data!U68), 0)</f>
        <v>20768</v>
      </c>
      <c r="O20" s="198">
        <f>ROUND(N(data!U69), 0)</f>
        <v>7492362</v>
      </c>
      <c r="P20" s="198">
        <f>ROUND(N(data!U70), 0)</f>
        <v>3498631</v>
      </c>
      <c r="Q20" s="198">
        <f>ROUND(N(data!U71), 0)</f>
        <v>384168</v>
      </c>
      <c r="R20" s="198">
        <f>ROUND(N(data!U72), 0)</f>
        <v>0</v>
      </c>
      <c r="S20" s="198">
        <f>ROUND(N(data!U73), 0)</f>
        <v>0</v>
      </c>
      <c r="T20" s="198">
        <f>ROUND(N(data!U74), 0)</f>
        <v>3779</v>
      </c>
      <c r="U20" s="198">
        <f>ROUND(N(data!U75), 0)</f>
        <v>0</v>
      </c>
      <c r="V20" s="198">
        <f>ROUND(N(data!U76), 0)</f>
        <v>3469373</v>
      </c>
      <c r="W20" s="198">
        <f>ROUND(N(data!U77), 0)</f>
        <v>75108</v>
      </c>
      <c r="X20" s="198">
        <f>ROUND(N(data!U78), 0)</f>
        <v>0</v>
      </c>
      <c r="Y20" s="198">
        <f>ROUND(N(data!U79), 0)</f>
        <v>0</v>
      </c>
      <c r="Z20" s="198">
        <f>ROUND(N(data!U80), 0)</f>
        <v>1847</v>
      </c>
      <c r="AA20" s="198">
        <f>ROUND(N(data!U81), 0)</f>
        <v>0</v>
      </c>
      <c r="AB20" s="198">
        <f>ROUND(N(data!U82), 0)</f>
        <v>0</v>
      </c>
      <c r="AC20" s="198">
        <f>ROUND(N(data!U83), 0)</f>
        <v>59457</v>
      </c>
      <c r="AD20" s="198">
        <f>ROUND(N(data!U84), 0)</f>
        <v>0</v>
      </c>
      <c r="AE20" s="198">
        <f>ROUND(N(data!U89), 0)</f>
        <v>112768988</v>
      </c>
      <c r="AF20" s="198">
        <f>ROUND(N(data!U87), 0)</f>
        <v>59088890</v>
      </c>
      <c r="AG20" s="198">
        <f>ROUND(N(data!U90), 0)</f>
        <v>12838</v>
      </c>
      <c r="AH20" s="198">
        <f>ROUND(N(data!U91), 0)</f>
        <v>0</v>
      </c>
      <c r="AI20" s="198">
        <f>ROUND(N(data!U92), 0)</f>
        <v>1095</v>
      </c>
      <c r="AJ20" s="198">
        <f>ROUND(N(data!U93), 0)</f>
        <v>2738</v>
      </c>
      <c r="AK20" s="314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155</v>
      </c>
      <c r="B21" s="200" t="str">
        <f>RIGHT(data!$C$96,4)</f>
        <v>2024</v>
      </c>
      <c r="C21" s="12" t="str">
        <f>data!V$55</f>
        <v>7110</v>
      </c>
      <c r="D21" s="12" t="s">
        <v>1157</v>
      </c>
      <c r="E21" s="198">
        <f>ROUND(N(data!V59), 0)</f>
        <v>36804</v>
      </c>
      <c r="F21" s="314">
        <f>ROUND(N(data!V60), 2)</f>
        <v>0</v>
      </c>
      <c r="G21" s="198">
        <f>ROUND(N(data!V61), 0)</f>
        <v>1749109</v>
      </c>
      <c r="H21" s="198">
        <f>ROUND(N(data!V62), 0)</f>
        <v>253605</v>
      </c>
      <c r="I21" s="198">
        <f>ROUND(N(data!V63), 0)</f>
        <v>100223</v>
      </c>
      <c r="J21" s="198">
        <f>ROUND(N(data!V64), 0)</f>
        <v>227024</v>
      </c>
      <c r="K21" s="198">
        <f>ROUND(N(data!V65), 0)</f>
        <v>0</v>
      </c>
      <c r="L21" s="198">
        <f>ROUND(N(data!V66), 0)</f>
        <v>187</v>
      </c>
      <c r="M21" s="198">
        <f>ROUND(N(data!V67), 0)</f>
        <v>0</v>
      </c>
      <c r="N21" s="198">
        <f>ROUND(N(data!V68), 0)</f>
        <v>0</v>
      </c>
      <c r="O21" s="198">
        <f>ROUND(N(data!V69), 0)</f>
        <v>39395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25768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961</v>
      </c>
      <c r="Z21" s="198">
        <f>ROUND(N(data!V80), 0)</f>
        <v>1439</v>
      </c>
      <c r="AA21" s="198">
        <f>ROUND(N(data!V81), 0)</f>
        <v>0</v>
      </c>
      <c r="AB21" s="198">
        <f>ROUND(N(data!V82), 0)</f>
        <v>0</v>
      </c>
      <c r="AC21" s="198">
        <f>ROUND(N(data!V83), 0)</f>
        <v>11227</v>
      </c>
      <c r="AD21" s="198">
        <f>ROUND(N(data!V84), 0)</f>
        <v>0</v>
      </c>
      <c r="AE21" s="198">
        <f>ROUND(N(data!V89), 0)</f>
        <v>32423528</v>
      </c>
      <c r="AF21" s="198">
        <f>ROUND(N(data!V87), 0)</f>
        <v>9720248</v>
      </c>
      <c r="AG21" s="198">
        <f>ROUND(N(data!V90), 0)</f>
        <v>6505</v>
      </c>
      <c r="AH21" s="198">
        <f>ROUND(N(data!V91), 0)</f>
        <v>0</v>
      </c>
      <c r="AI21" s="198">
        <f>ROUND(N(data!V92), 0)</f>
        <v>1156</v>
      </c>
      <c r="AJ21" s="198">
        <f>ROUND(N(data!V93), 0)</f>
        <v>25768</v>
      </c>
      <c r="AK21" s="314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155</v>
      </c>
      <c r="B22" s="200" t="str">
        <f>RIGHT(data!$C$96,4)</f>
        <v>2024</v>
      </c>
      <c r="C22" s="12" t="str">
        <f>data!W$55</f>
        <v>7120</v>
      </c>
      <c r="D22" s="12" t="s">
        <v>1157</v>
      </c>
      <c r="E22" s="198">
        <f>ROUND(N(data!W59), 0)</f>
        <v>0</v>
      </c>
      <c r="F22" s="314">
        <f>ROUND(N(data!W60), 2)</f>
        <v>0</v>
      </c>
      <c r="G22" s="198">
        <f>ROUND(N(data!W61), 0)</f>
        <v>2754514</v>
      </c>
      <c r="H22" s="198">
        <f>ROUND(N(data!W62), 0)</f>
        <v>391535</v>
      </c>
      <c r="I22" s="198">
        <f>ROUND(N(data!W63), 0)</f>
        <v>0</v>
      </c>
      <c r="J22" s="198">
        <f>ROUND(N(data!W64), 0)</f>
        <v>431130</v>
      </c>
      <c r="K22" s="198">
        <f>ROUND(N(data!W65), 0)</f>
        <v>0</v>
      </c>
      <c r="L22" s="198">
        <f>ROUND(N(data!W66), 0)</f>
        <v>4490049</v>
      </c>
      <c r="M22" s="198">
        <f>ROUND(N(data!W67), 0)</f>
        <v>0</v>
      </c>
      <c r="N22" s="198">
        <f>ROUND(N(data!W68), 0)</f>
        <v>0</v>
      </c>
      <c r="O22" s="198">
        <f>ROUND(N(data!W69), 0)</f>
        <v>699654</v>
      </c>
      <c r="P22" s="198">
        <f>ROUND(N(data!W70), 0)</f>
        <v>0</v>
      </c>
      <c r="Q22" s="198">
        <f>ROUND(N(data!W71), 0)</f>
        <v>592374</v>
      </c>
      <c r="R22" s="198">
        <f>ROUND(N(data!W72), 0)</f>
        <v>0</v>
      </c>
      <c r="S22" s="198">
        <f>ROUND(N(data!W73), 0)</f>
        <v>0</v>
      </c>
      <c r="T22" s="198">
        <f>ROUND(N(data!W74), 0)</f>
        <v>18006</v>
      </c>
      <c r="U22" s="198">
        <f>ROUND(N(data!W75), 0)</f>
        <v>0</v>
      </c>
      <c r="V22" s="198">
        <f>ROUND(N(data!W76), 0)</f>
        <v>0</v>
      </c>
      <c r="W22" s="198">
        <f>ROUND(N(data!W77), 0)</f>
        <v>939</v>
      </c>
      <c r="X22" s="198">
        <f>ROUND(N(data!W78), 0)</f>
        <v>0</v>
      </c>
      <c r="Y22" s="198">
        <f>ROUND(N(data!W79), 0)</f>
        <v>0</v>
      </c>
      <c r="Z22" s="198">
        <f>ROUND(N(data!W80), 0)</f>
        <v>391</v>
      </c>
      <c r="AA22" s="198">
        <f>ROUND(N(data!W81), 0)</f>
        <v>0</v>
      </c>
      <c r="AB22" s="198">
        <f>ROUND(N(data!W82), 0)</f>
        <v>0</v>
      </c>
      <c r="AC22" s="198">
        <f>ROUND(N(data!W83), 0)</f>
        <v>87945</v>
      </c>
      <c r="AD22" s="198">
        <f>ROUND(N(data!W84), 0)</f>
        <v>0</v>
      </c>
      <c r="AE22" s="198">
        <f>ROUND(N(data!W89), 0)</f>
        <v>33304318</v>
      </c>
      <c r="AF22" s="198">
        <f>ROUND(N(data!W87), 0)</f>
        <v>4701493</v>
      </c>
      <c r="AG22" s="198">
        <f>ROUND(N(data!W90), 0)</f>
        <v>8268</v>
      </c>
      <c r="AH22" s="198">
        <f>ROUND(N(data!W91), 0)</f>
        <v>0</v>
      </c>
      <c r="AI22" s="198">
        <f>ROUND(N(data!W92), 0)</f>
        <v>0</v>
      </c>
      <c r="AJ22" s="198">
        <f>ROUND(N(data!W93), 0)</f>
        <v>18006</v>
      </c>
      <c r="AK22" s="314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155</v>
      </c>
      <c r="B23" s="200" t="str">
        <f>RIGHT(data!$C$96,4)</f>
        <v>2024</v>
      </c>
      <c r="C23" s="12" t="str">
        <f>data!X$55</f>
        <v>7130</v>
      </c>
      <c r="D23" s="12" t="s">
        <v>1157</v>
      </c>
      <c r="E23" s="198">
        <f>ROUND(N(data!X59), 0)</f>
        <v>0</v>
      </c>
      <c r="F23" s="314">
        <f>ROUND(N(data!X60), 2)</f>
        <v>0</v>
      </c>
      <c r="G23" s="198">
        <f>ROUND(N(data!X61), 0)</f>
        <v>3274073</v>
      </c>
      <c r="H23" s="198">
        <f>ROUND(N(data!X62), 0)</f>
        <v>396069</v>
      </c>
      <c r="I23" s="198">
        <f>ROUND(N(data!X63), 0)</f>
        <v>-1415</v>
      </c>
      <c r="J23" s="198">
        <f>ROUND(N(data!X64), 0)</f>
        <v>671227</v>
      </c>
      <c r="K23" s="198">
        <f>ROUND(N(data!X65), 0)</f>
        <v>0</v>
      </c>
      <c r="L23" s="198">
        <f>ROUND(N(data!X66), 0)</f>
        <v>2160602</v>
      </c>
      <c r="M23" s="198">
        <f>ROUND(N(data!X67), 0)</f>
        <v>0</v>
      </c>
      <c r="N23" s="198">
        <f>ROUND(N(data!X68), 0)</f>
        <v>0</v>
      </c>
      <c r="O23" s="198">
        <f>ROUND(N(data!X69), 0)</f>
        <v>879205</v>
      </c>
      <c r="P23" s="198">
        <f>ROUND(N(data!X70), 0)</f>
        <v>0</v>
      </c>
      <c r="Q23" s="198">
        <f>ROUND(N(data!X71), 0)</f>
        <v>537374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269150</v>
      </c>
      <c r="X23" s="198">
        <f>ROUND(N(data!X78), 0)</f>
        <v>0</v>
      </c>
      <c r="Y23" s="198">
        <f>ROUND(N(data!X79), 0)</f>
        <v>0</v>
      </c>
      <c r="Z23" s="198">
        <f>ROUND(N(data!X80), 0)</f>
        <v>1653</v>
      </c>
      <c r="AA23" s="198">
        <f>ROUND(N(data!X81), 0)</f>
        <v>0</v>
      </c>
      <c r="AB23" s="198">
        <f>ROUND(N(data!X82), 0)</f>
        <v>0</v>
      </c>
      <c r="AC23" s="198">
        <f>ROUND(N(data!X83), 0)</f>
        <v>71029</v>
      </c>
      <c r="AD23" s="198">
        <f>ROUND(N(data!X84), 0)</f>
        <v>1730</v>
      </c>
      <c r="AE23" s="198">
        <f>ROUND(N(data!X89), 0)</f>
        <v>146586724</v>
      </c>
      <c r="AF23" s="198">
        <f>ROUND(N(data!X87), 0)</f>
        <v>43957662</v>
      </c>
      <c r="AG23" s="198">
        <f>ROUND(N(data!X90), 0)</f>
        <v>0</v>
      </c>
      <c r="AH23" s="198">
        <f>ROUND(N(data!X91), 0)</f>
        <v>0</v>
      </c>
      <c r="AI23" s="198">
        <f>ROUND(N(data!X92), 0)</f>
        <v>365</v>
      </c>
      <c r="AJ23" s="198">
        <f>ROUND(N(data!X93), 0)</f>
        <v>0</v>
      </c>
      <c r="AK23" s="314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155</v>
      </c>
      <c r="B24" s="200" t="str">
        <f>RIGHT(data!$C$96,4)</f>
        <v>2024</v>
      </c>
      <c r="C24" s="12" t="str">
        <f>data!Y$55</f>
        <v>7140</v>
      </c>
      <c r="D24" s="12" t="s">
        <v>1157</v>
      </c>
      <c r="E24" s="198">
        <f>ROUND(N(data!Y59), 0)</f>
        <v>546813</v>
      </c>
      <c r="F24" s="314">
        <f>ROUND(N(data!Y60), 2)</f>
        <v>0</v>
      </c>
      <c r="G24" s="198">
        <f>ROUND(N(data!Y61), 0)</f>
        <v>12243341</v>
      </c>
      <c r="H24" s="198">
        <f>ROUND(N(data!Y62), 0)</f>
        <v>1640450</v>
      </c>
      <c r="I24" s="198">
        <f>ROUND(N(data!Y63), 0)</f>
        <v>332396</v>
      </c>
      <c r="J24" s="198">
        <f>ROUND(N(data!Y64), 0)</f>
        <v>15033663</v>
      </c>
      <c r="K24" s="198">
        <f>ROUND(N(data!Y65), 0)</f>
        <v>0</v>
      </c>
      <c r="L24" s="198">
        <f>ROUND(N(data!Y66), 0)</f>
        <v>2489475</v>
      </c>
      <c r="M24" s="198">
        <f>ROUND(N(data!Y67), 0)</f>
        <v>1963498</v>
      </c>
      <c r="N24" s="198">
        <f>ROUND(N(data!Y68), 0)</f>
        <v>440199</v>
      </c>
      <c r="O24" s="198">
        <f>ROUND(N(data!Y69), 0)</f>
        <v>954636</v>
      </c>
      <c r="P24" s="198">
        <f>ROUND(N(data!Y70), 0)</f>
        <v>0</v>
      </c>
      <c r="Q24" s="198">
        <f>ROUND(N(data!Y71), 0)</f>
        <v>792705</v>
      </c>
      <c r="R24" s="198">
        <f>ROUND(N(data!Y72), 0)</f>
        <v>0</v>
      </c>
      <c r="S24" s="198">
        <f>ROUND(N(data!Y73), 0)</f>
        <v>0</v>
      </c>
      <c r="T24" s="198">
        <f>ROUND(N(data!Y74), 0)</f>
        <v>56819</v>
      </c>
      <c r="U24" s="198">
        <f>ROUND(N(data!Y75), 0)</f>
        <v>0</v>
      </c>
      <c r="V24" s="198">
        <f>ROUND(N(data!Y76), 0)</f>
        <v>0</v>
      </c>
      <c r="W24" s="198">
        <f>ROUND(N(data!Y77), 0)</f>
        <v>2550</v>
      </c>
      <c r="X24" s="198">
        <f>ROUND(N(data!Y78), 0)</f>
        <v>0</v>
      </c>
      <c r="Y24" s="198">
        <f>ROUND(N(data!Y79), 0)</f>
        <v>0</v>
      </c>
      <c r="Z24" s="198">
        <f>ROUND(N(data!Y80), 0)</f>
        <v>12735</v>
      </c>
      <c r="AA24" s="198">
        <f>ROUND(N(data!Y81), 0)</f>
        <v>0</v>
      </c>
      <c r="AB24" s="198">
        <f>ROUND(N(data!Y82), 0)</f>
        <v>0</v>
      </c>
      <c r="AC24" s="198">
        <f>ROUND(N(data!Y83), 0)</f>
        <v>89827</v>
      </c>
      <c r="AD24" s="198">
        <f>ROUND(N(data!Y84), 0)</f>
        <v>15709</v>
      </c>
      <c r="AE24" s="198">
        <f>ROUND(N(data!Y89), 0)</f>
        <v>266042107</v>
      </c>
      <c r="AF24" s="198">
        <f>ROUND(N(data!Y87), 0)</f>
        <v>88258783</v>
      </c>
      <c r="AG24" s="198">
        <f>ROUND(N(data!Y90), 0)</f>
        <v>50143</v>
      </c>
      <c r="AH24" s="198">
        <f>ROUND(N(data!Y91), 0)</f>
        <v>0</v>
      </c>
      <c r="AI24" s="198">
        <f>ROUND(N(data!Y92), 0)</f>
        <v>1825</v>
      </c>
      <c r="AJ24" s="198">
        <f>ROUND(N(data!Y93), 0)</f>
        <v>56819</v>
      </c>
      <c r="AK24" s="314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155</v>
      </c>
      <c r="B25" s="200" t="str">
        <f>RIGHT(data!$C$96,4)</f>
        <v>2024</v>
      </c>
      <c r="C25" s="12" t="str">
        <f>data!Z$55</f>
        <v>7150</v>
      </c>
      <c r="D25" s="12" t="s">
        <v>1157</v>
      </c>
      <c r="E25" s="198">
        <f>ROUND(N(data!Z59), 0)</f>
        <v>54569</v>
      </c>
      <c r="F25" s="314">
        <f>ROUND(N(data!Z60), 2)</f>
        <v>2</v>
      </c>
      <c r="G25" s="198">
        <f>ROUND(N(data!Z61), 0)</f>
        <v>2009922</v>
      </c>
      <c r="H25" s="198">
        <f>ROUND(N(data!Z62), 0)</f>
        <v>298120</v>
      </c>
      <c r="I25" s="198">
        <f>ROUND(N(data!Z63), 0)</f>
        <v>22950</v>
      </c>
      <c r="J25" s="198">
        <f>ROUND(N(data!Z64), 0)</f>
        <v>54778</v>
      </c>
      <c r="K25" s="198">
        <f>ROUND(N(data!Z65), 0)</f>
        <v>1105</v>
      </c>
      <c r="L25" s="198">
        <f>ROUND(N(data!Z66), 0)</f>
        <v>768213</v>
      </c>
      <c r="M25" s="198">
        <f>ROUND(N(data!Z67), 0)</f>
        <v>0</v>
      </c>
      <c r="N25" s="198">
        <f>ROUND(N(data!Z68), 0)</f>
        <v>0</v>
      </c>
      <c r="O25" s="198">
        <f>ROUND(N(data!Z69), 0)</f>
        <v>147477</v>
      </c>
      <c r="P25" s="198">
        <f>ROUND(N(data!Z70), 0)</f>
        <v>0</v>
      </c>
      <c r="Q25" s="198">
        <f>ROUND(N(data!Z71), 0)</f>
        <v>125463</v>
      </c>
      <c r="R25" s="198">
        <f>ROUND(N(data!Z72), 0)</f>
        <v>0</v>
      </c>
      <c r="S25" s="198">
        <f>ROUND(N(data!Z73), 0)</f>
        <v>0</v>
      </c>
      <c r="T25" s="198">
        <f>ROUND(N(data!Z74), 0)</f>
        <v>17271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419</v>
      </c>
      <c r="AA25" s="198">
        <f>ROUND(N(data!Z81), 0)</f>
        <v>0</v>
      </c>
      <c r="AB25" s="198">
        <f>ROUND(N(data!Z82), 0)</f>
        <v>0</v>
      </c>
      <c r="AC25" s="198">
        <f>ROUND(N(data!Z83), 0)</f>
        <v>4323</v>
      </c>
      <c r="AD25" s="198">
        <f>ROUND(N(data!Z84), 0)</f>
        <v>0</v>
      </c>
      <c r="AE25" s="198">
        <f>ROUND(N(data!Z89), 0)</f>
        <v>64341935</v>
      </c>
      <c r="AF25" s="198">
        <f>ROUND(N(data!Z87), 0)</f>
        <v>2485841</v>
      </c>
      <c r="AG25" s="198">
        <f>ROUND(N(data!Z90), 0)</f>
        <v>5506</v>
      </c>
      <c r="AH25" s="198">
        <f>ROUND(N(data!Z91), 0)</f>
        <v>0</v>
      </c>
      <c r="AI25" s="198">
        <f>ROUND(N(data!Z92), 0)</f>
        <v>1040</v>
      </c>
      <c r="AJ25" s="198">
        <f>ROUND(N(data!Z93), 0)</f>
        <v>14842</v>
      </c>
      <c r="AK25" s="314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155</v>
      </c>
      <c r="B26" s="200" t="str">
        <f>RIGHT(data!$C$96,4)</f>
        <v>2024</v>
      </c>
      <c r="C26" s="12" t="str">
        <f>data!AA$55</f>
        <v>7160</v>
      </c>
      <c r="D26" s="12" t="s">
        <v>1157</v>
      </c>
      <c r="E26" s="198">
        <f>ROUND(N(data!AA59), 0)</f>
        <v>67247</v>
      </c>
      <c r="F26" s="314">
        <f>ROUND(N(data!AA60), 2)</f>
        <v>0</v>
      </c>
      <c r="G26" s="198">
        <f>ROUND(N(data!AA61), 0)</f>
        <v>895028</v>
      </c>
      <c r="H26" s="198">
        <f>ROUND(N(data!AA62), 0)</f>
        <v>114463</v>
      </c>
      <c r="I26" s="198">
        <f>ROUND(N(data!AA63), 0)</f>
        <v>5195</v>
      </c>
      <c r="J26" s="198">
        <f>ROUND(N(data!AA64), 0)</f>
        <v>1136405</v>
      </c>
      <c r="K26" s="198">
        <f>ROUND(N(data!AA65), 0)</f>
        <v>0</v>
      </c>
      <c r="L26" s="198">
        <f>ROUND(N(data!AA66), 0)</f>
        <v>1724424</v>
      </c>
      <c r="M26" s="198">
        <f>ROUND(N(data!AA67), 0)</f>
        <v>0</v>
      </c>
      <c r="N26" s="198">
        <f>ROUND(N(data!AA68), 0)</f>
        <v>0</v>
      </c>
      <c r="O26" s="198">
        <f>ROUND(N(data!AA69), 0)</f>
        <v>78304</v>
      </c>
      <c r="P26" s="198">
        <f>ROUND(N(data!AA70), 0)</f>
        <v>0</v>
      </c>
      <c r="Q26" s="198">
        <f>ROUND(N(data!AA71), 0)</f>
        <v>63697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1128</v>
      </c>
      <c r="AA26" s="198">
        <f>ROUND(N(data!AA81), 0)</f>
        <v>0</v>
      </c>
      <c r="AB26" s="198">
        <f>ROUND(N(data!AA82), 0)</f>
        <v>0</v>
      </c>
      <c r="AC26" s="198">
        <f>ROUND(N(data!AA83), 0)</f>
        <v>13479</v>
      </c>
      <c r="AD26" s="198">
        <f>ROUND(N(data!AA84), 0)</f>
        <v>0</v>
      </c>
      <c r="AE26" s="198">
        <f>ROUND(N(data!AA89), 0)</f>
        <v>24840923</v>
      </c>
      <c r="AF26" s="198">
        <f>ROUND(N(data!AA87), 0)</f>
        <v>540516</v>
      </c>
      <c r="AG26" s="198">
        <f>ROUND(N(data!AA90), 0)</f>
        <v>2775</v>
      </c>
      <c r="AH26" s="198">
        <f>ROUND(N(data!AA91), 0)</f>
        <v>0</v>
      </c>
      <c r="AI26" s="198">
        <f>ROUND(N(data!AA92), 0)</f>
        <v>546</v>
      </c>
      <c r="AJ26" s="198">
        <f>ROUND(N(data!AA93), 0)</f>
        <v>0</v>
      </c>
      <c r="AK26" s="314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155</v>
      </c>
      <c r="B27" s="200" t="str">
        <f>RIGHT(data!$C$96,4)</f>
        <v>2024</v>
      </c>
      <c r="C27" s="12" t="str">
        <f>data!AB$55</f>
        <v>7170</v>
      </c>
      <c r="D27" s="12" t="s">
        <v>1157</v>
      </c>
      <c r="E27" s="198">
        <f>ROUND(N(data!AB59), 0)</f>
        <v>0</v>
      </c>
      <c r="F27" s="314">
        <f>ROUND(N(data!AB60), 2)</f>
        <v>0</v>
      </c>
      <c r="G27" s="198">
        <f>ROUND(N(data!AB61), 0)</f>
        <v>15764044</v>
      </c>
      <c r="H27" s="198">
        <f>ROUND(N(data!AB62), 0)</f>
        <v>2115724</v>
      </c>
      <c r="I27" s="198">
        <f>ROUND(N(data!AB63), 0)</f>
        <v>0</v>
      </c>
      <c r="J27" s="198">
        <f>ROUND(N(data!AB64), 0)</f>
        <v>62487670</v>
      </c>
      <c r="K27" s="198">
        <f>ROUND(N(data!AB65), 0)</f>
        <v>742</v>
      </c>
      <c r="L27" s="198">
        <f>ROUND(N(data!AB66), 0)</f>
        <v>1925506</v>
      </c>
      <c r="M27" s="198">
        <f>ROUND(N(data!AB67), 0)</f>
        <v>475007</v>
      </c>
      <c r="N27" s="198">
        <f>ROUND(N(data!AB68), 0)</f>
        <v>51011</v>
      </c>
      <c r="O27" s="198">
        <f>ROUND(N(data!AB69), 0)</f>
        <v>528001</v>
      </c>
      <c r="P27" s="198">
        <f>ROUND(N(data!AB70), 0)</f>
        <v>0</v>
      </c>
      <c r="Q27" s="198">
        <f>ROUND(N(data!AB71), 0)</f>
        <v>40115</v>
      </c>
      <c r="R27" s="198">
        <f>ROUND(N(data!AB72), 0)</f>
        <v>10620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199443</v>
      </c>
      <c r="X27" s="198">
        <f>ROUND(N(data!AB78), 0)</f>
        <v>0</v>
      </c>
      <c r="Y27" s="198">
        <f>ROUND(N(data!AB79), 0)</f>
        <v>0</v>
      </c>
      <c r="Z27" s="198">
        <f>ROUND(N(data!AB80), 0)</f>
        <v>64193</v>
      </c>
      <c r="AA27" s="198">
        <f>ROUND(N(data!AB81), 0)</f>
        <v>0</v>
      </c>
      <c r="AB27" s="198">
        <f>ROUND(N(data!AB82), 0)</f>
        <v>0</v>
      </c>
      <c r="AC27" s="198">
        <f>ROUND(N(data!AB83), 0)</f>
        <v>213631</v>
      </c>
      <c r="AD27" s="198">
        <f>ROUND(N(data!AB84), 0)</f>
        <v>39603307</v>
      </c>
      <c r="AE27" s="198">
        <f>ROUND(N(data!AB89), 0)</f>
        <v>229879043</v>
      </c>
      <c r="AF27" s="198">
        <f>ROUND(N(data!AB87), 0)</f>
        <v>36274995</v>
      </c>
      <c r="AG27" s="198">
        <f>ROUND(N(data!AB90), 0)</f>
        <v>11157</v>
      </c>
      <c r="AH27" s="198">
        <f>ROUND(N(data!AB91), 0)</f>
        <v>0</v>
      </c>
      <c r="AI27" s="198">
        <f>ROUND(N(data!AB92), 0)</f>
        <v>375</v>
      </c>
      <c r="AJ27" s="198">
        <f>ROUND(N(data!AB93), 0)</f>
        <v>0</v>
      </c>
      <c r="AK27" s="314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155</v>
      </c>
      <c r="B28" s="200" t="str">
        <f>RIGHT(data!$C$96,4)</f>
        <v>2024</v>
      </c>
      <c r="C28" s="12" t="str">
        <f>data!AC$55</f>
        <v>7180</v>
      </c>
      <c r="D28" s="12" t="s">
        <v>1157</v>
      </c>
      <c r="E28" s="198">
        <f>ROUND(N(data!AC59), 0)</f>
        <v>84621</v>
      </c>
      <c r="F28" s="314">
        <f>ROUND(N(data!AC60), 2)</f>
        <v>0</v>
      </c>
      <c r="G28" s="198">
        <f>ROUND(N(data!AC61), 0)</f>
        <v>3905257</v>
      </c>
      <c r="H28" s="198">
        <f>ROUND(N(data!AC62), 0)</f>
        <v>526040</v>
      </c>
      <c r="I28" s="198">
        <f>ROUND(N(data!AC63), 0)</f>
        <v>0</v>
      </c>
      <c r="J28" s="198">
        <f>ROUND(N(data!AC64), 0)</f>
        <v>730715</v>
      </c>
      <c r="K28" s="198">
        <f>ROUND(N(data!AC65), 0)</f>
        <v>0</v>
      </c>
      <c r="L28" s="198">
        <f>ROUND(N(data!AC66), 0)</f>
        <v>24444</v>
      </c>
      <c r="M28" s="198">
        <f>ROUND(N(data!AC67), 0)</f>
        <v>25282</v>
      </c>
      <c r="N28" s="198">
        <f>ROUND(N(data!AC68), 0)</f>
        <v>35542</v>
      </c>
      <c r="O28" s="198">
        <f>ROUND(N(data!AC69), 0)</f>
        <v>98243</v>
      </c>
      <c r="P28" s="198">
        <f>ROUND(N(data!AC70), 0)</f>
        <v>0</v>
      </c>
      <c r="Q28" s="198">
        <f>ROUND(N(data!AC71), 0)</f>
        <v>7272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23559</v>
      </c>
      <c r="AA28" s="198">
        <f>ROUND(N(data!AC81), 0)</f>
        <v>0</v>
      </c>
      <c r="AB28" s="198">
        <f>ROUND(N(data!AC82), 0)</f>
        <v>0</v>
      </c>
      <c r="AC28" s="198">
        <f>ROUND(N(data!AC83), 0)</f>
        <v>67412</v>
      </c>
      <c r="AD28" s="198">
        <f>ROUND(N(data!AC84), 0)</f>
        <v>0</v>
      </c>
      <c r="AE28" s="198">
        <f>ROUND(N(data!AC89), 0)</f>
        <v>66992967</v>
      </c>
      <c r="AF28" s="198">
        <f>ROUND(N(data!AC87), 0)</f>
        <v>58450928</v>
      </c>
      <c r="AG28" s="198">
        <f>ROUND(N(data!AC90), 0)</f>
        <v>1842</v>
      </c>
      <c r="AH28" s="198">
        <f>ROUND(N(data!AC91), 0)</f>
        <v>0</v>
      </c>
      <c r="AI28" s="198">
        <f>ROUND(N(data!AC92), 0)</f>
        <v>364</v>
      </c>
      <c r="AJ28" s="198">
        <f>ROUND(N(data!AC93), 0)</f>
        <v>0</v>
      </c>
      <c r="AK28" s="314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155</v>
      </c>
      <c r="B29" s="200" t="str">
        <f>RIGHT(data!$C$96,4)</f>
        <v>2024</v>
      </c>
      <c r="C29" s="12" t="str">
        <f>data!AD$55</f>
        <v>7190</v>
      </c>
      <c r="D29" s="12" t="s">
        <v>1157</v>
      </c>
      <c r="E29" s="198">
        <f>ROUND(N(data!AD59), 0)</f>
        <v>0</v>
      </c>
      <c r="F29" s="314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5943</v>
      </c>
      <c r="K29" s="198">
        <f>ROUND(N(data!AD65), 0)</f>
        <v>0</v>
      </c>
      <c r="L29" s="198">
        <f>ROUND(N(data!AD66), 0)</f>
        <v>2396548</v>
      </c>
      <c r="M29" s="198">
        <f>ROUND(N(data!AD67), 0)</f>
        <v>0</v>
      </c>
      <c r="N29" s="198">
        <f>ROUND(N(data!AD68), 0)</f>
        <v>0</v>
      </c>
      <c r="O29" s="198">
        <f>ROUND(N(data!AD69), 0)</f>
        <v>2518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2518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9478956</v>
      </c>
      <c r="AF29" s="198">
        <f>ROUND(N(data!AD87), 0)</f>
        <v>8885212</v>
      </c>
      <c r="AG29" s="198">
        <f>ROUND(N(data!AD90), 0)</f>
        <v>92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4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155</v>
      </c>
      <c r="B30" s="200" t="str">
        <f>RIGHT(data!$C$96,4)</f>
        <v>2024</v>
      </c>
      <c r="C30" s="12" t="str">
        <f>data!AE$55</f>
        <v>7200</v>
      </c>
      <c r="D30" s="12" t="s">
        <v>1157</v>
      </c>
      <c r="E30" s="198">
        <f>ROUND(N(data!AE59), 0)</f>
        <v>57559</v>
      </c>
      <c r="F30" s="314">
        <f>ROUND(N(data!AE60), 2)</f>
        <v>0</v>
      </c>
      <c r="G30" s="198">
        <f>ROUND(N(data!AE61), 0)</f>
        <v>9226749</v>
      </c>
      <c r="H30" s="198">
        <f>ROUND(N(data!AE62), 0)</f>
        <v>1192654</v>
      </c>
      <c r="I30" s="198">
        <f>ROUND(N(data!AE63), 0)</f>
        <v>46</v>
      </c>
      <c r="J30" s="198">
        <f>ROUND(N(data!AE64), 0)</f>
        <v>80170</v>
      </c>
      <c r="K30" s="198">
        <f>ROUND(N(data!AE65), 0)</f>
        <v>35021</v>
      </c>
      <c r="L30" s="198">
        <f>ROUND(N(data!AE66), 0)</f>
        <v>1604257</v>
      </c>
      <c r="M30" s="198">
        <f>ROUND(N(data!AE67), 0)</f>
        <v>479413</v>
      </c>
      <c r="N30" s="198">
        <f>ROUND(N(data!AE68), 0)</f>
        <v>156646</v>
      </c>
      <c r="O30" s="198">
        <f>ROUND(N(data!AE69), 0)</f>
        <v>218974</v>
      </c>
      <c r="P30" s="198">
        <f>ROUND(N(data!AE70), 0)</f>
        <v>0</v>
      </c>
      <c r="Q30" s="198">
        <f>ROUND(N(data!AE71), 0)</f>
        <v>111861</v>
      </c>
      <c r="R30" s="198">
        <f>ROUND(N(data!AE72), 0)</f>
        <v>0</v>
      </c>
      <c r="S30" s="198">
        <f>ROUND(N(data!AE73), 0)</f>
        <v>0</v>
      </c>
      <c r="T30" s="198">
        <f>ROUND(N(data!AE74), 0)</f>
        <v>34653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250</v>
      </c>
      <c r="Z30" s="198">
        <f>ROUND(N(data!AE80), 0)</f>
        <v>39276</v>
      </c>
      <c r="AA30" s="198">
        <f>ROUND(N(data!AE81), 0)</f>
        <v>0</v>
      </c>
      <c r="AB30" s="198">
        <f>ROUND(N(data!AE82), 0)</f>
        <v>0</v>
      </c>
      <c r="AC30" s="198">
        <f>ROUND(N(data!AE83), 0)</f>
        <v>32935</v>
      </c>
      <c r="AD30" s="198">
        <f>ROUND(N(data!AE84), 0)</f>
        <v>324705</v>
      </c>
      <c r="AE30" s="198">
        <f>ROUND(N(data!AE89), 0)</f>
        <v>54639058</v>
      </c>
      <c r="AF30" s="198">
        <f>ROUND(N(data!AE87), 0)</f>
        <v>12383066</v>
      </c>
      <c r="AG30" s="198">
        <f>ROUND(N(data!AE90), 0)</f>
        <v>33901</v>
      </c>
      <c r="AH30" s="198">
        <f>ROUND(N(data!AE91), 0)</f>
        <v>0</v>
      </c>
      <c r="AI30" s="198">
        <f>ROUND(N(data!AE92), 0)</f>
        <v>1040</v>
      </c>
      <c r="AJ30" s="198">
        <f>ROUND(N(data!AE93), 0)</f>
        <v>34653</v>
      </c>
      <c r="AK30" s="314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155</v>
      </c>
      <c r="B31" s="200" t="str">
        <f>RIGHT(data!$C$96,4)</f>
        <v>2024</v>
      </c>
      <c r="C31" s="12" t="str">
        <f>data!AF$55</f>
        <v>7220</v>
      </c>
      <c r="D31" s="12" t="s">
        <v>1157</v>
      </c>
      <c r="E31" s="198">
        <f>ROUND(N(data!AF59), 0)</f>
        <v>0</v>
      </c>
      <c r="F31" s="314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4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155</v>
      </c>
      <c r="B32" s="200" t="str">
        <f>RIGHT(data!$C$96,4)</f>
        <v>2024</v>
      </c>
      <c r="C32" s="12" t="str">
        <f>data!AG$55</f>
        <v>7230</v>
      </c>
      <c r="D32" s="12" t="s">
        <v>1157</v>
      </c>
      <c r="E32" s="198">
        <f>ROUND(N(data!AG59), 0)</f>
        <v>88319</v>
      </c>
      <c r="F32" s="314">
        <f>ROUND(N(data!AG60), 2)</f>
        <v>69.849999999999994</v>
      </c>
      <c r="G32" s="198">
        <f>ROUND(N(data!AG61), 0)</f>
        <v>17374257</v>
      </c>
      <c r="H32" s="198">
        <f>ROUND(N(data!AG62), 0)</f>
        <v>2249958</v>
      </c>
      <c r="I32" s="198">
        <f>ROUND(N(data!AG63), 0)</f>
        <v>1979550</v>
      </c>
      <c r="J32" s="198">
        <f>ROUND(N(data!AG64), 0)</f>
        <v>2540533</v>
      </c>
      <c r="K32" s="198">
        <f>ROUND(N(data!AG65), 0)</f>
        <v>0</v>
      </c>
      <c r="L32" s="198">
        <f>ROUND(N(data!AG66), 0)</f>
        <v>760</v>
      </c>
      <c r="M32" s="198">
        <f>ROUND(N(data!AG67), 0)</f>
        <v>0</v>
      </c>
      <c r="N32" s="198">
        <f>ROUND(N(data!AG68), 0)</f>
        <v>0</v>
      </c>
      <c r="O32" s="198">
        <f>ROUND(N(data!AG69), 0)</f>
        <v>3095108</v>
      </c>
      <c r="P32" s="198">
        <f>ROUND(N(data!AG70), 0)</f>
        <v>0</v>
      </c>
      <c r="Q32" s="198">
        <f>ROUND(N(data!AG71), 0)</f>
        <v>2543912</v>
      </c>
      <c r="R32" s="198">
        <f>ROUND(N(data!AG72), 0)</f>
        <v>0</v>
      </c>
      <c r="S32" s="198">
        <f>ROUND(N(data!AG73), 0)</f>
        <v>0</v>
      </c>
      <c r="T32" s="198">
        <f>ROUND(N(data!AG74), 0)</f>
        <v>325344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51924</v>
      </c>
      <c r="AA32" s="198">
        <f>ROUND(N(data!AG81), 0)</f>
        <v>0</v>
      </c>
      <c r="AB32" s="198">
        <f>ROUND(N(data!AG82), 0)</f>
        <v>0</v>
      </c>
      <c r="AC32" s="198">
        <f>ROUND(N(data!AG83), 0)</f>
        <v>173927</v>
      </c>
      <c r="AD32" s="198">
        <f>ROUND(N(data!AG84), 0)</f>
        <v>29457</v>
      </c>
      <c r="AE32" s="198">
        <f>ROUND(N(data!AG89), 0)</f>
        <v>393617631</v>
      </c>
      <c r="AF32" s="198">
        <f>ROUND(N(data!AG87), 0)</f>
        <v>109981383</v>
      </c>
      <c r="AG32" s="198">
        <f>ROUND(N(data!AG90), 0)</f>
        <v>33374</v>
      </c>
      <c r="AH32" s="198">
        <f>ROUND(N(data!AG91), 0)</f>
        <v>0</v>
      </c>
      <c r="AI32" s="198">
        <f>ROUND(N(data!AG92), 0)</f>
        <v>4380</v>
      </c>
      <c r="AJ32" s="198">
        <f>ROUND(N(data!AG93), 0)</f>
        <v>325344</v>
      </c>
      <c r="AK32" s="314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155</v>
      </c>
      <c r="B33" s="200" t="str">
        <f>RIGHT(data!$C$96,4)</f>
        <v>2024</v>
      </c>
      <c r="C33" s="12" t="str">
        <f>data!AH$55</f>
        <v>7240</v>
      </c>
      <c r="D33" s="12" t="s">
        <v>1157</v>
      </c>
      <c r="E33" s="198">
        <f>ROUND(N(data!AH59), 0)</f>
        <v>0</v>
      </c>
      <c r="F33" s="314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14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155</v>
      </c>
      <c r="B34" s="200" t="str">
        <f>RIGHT(data!$C$96,4)</f>
        <v>2024</v>
      </c>
      <c r="C34" s="12" t="str">
        <f>data!AI$55</f>
        <v>7250</v>
      </c>
      <c r="D34" s="12" t="s">
        <v>1157</v>
      </c>
      <c r="E34" s="198">
        <f>ROUND(N(data!AI59), 0)</f>
        <v>0</v>
      </c>
      <c r="F34" s="314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4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155</v>
      </c>
      <c r="B35" s="200" t="str">
        <f>RIGHT(data!$C$96,4)</f>
        <v>2024</v>
      </c>
      <c r="C35" s="12" t="str">
        <f>data!AJ$55</f>
        <v>7260</v>
      </c>
      <c r="D35" s="12" t="s">
        <v>1157</v>
      </c>
      <c r="E35" s="198">
        <f>ROUND(N(data!AJ59), 0)</f>
        <v>392201</v>
      </c>
      <c r="F35" s="314">
        <f>ROUND(N(data!AJ60), 2)</f>
        <v>49.75</v>
      </c>
      <c r="G35" s="198">
        <f>ROUND(N(data!AJ61), 0)</f>
        <v>72496097</v>
      </c>
      <c r="H35" s="198">
        <f>ROUND(N(data!AJ62), 0)</f>
        <v>8640960</v>
      </c>
      <c r="I35" s="198">
        <f>ROUND(N(data!AJ63), 0)</f>
        <v>1987736</v>
      </c>
      <c r="J35" s="198">
        <f>ROUND(N(data!AJ64), 0)</f>
        <v>4613179</v>
      </c>
      <c r="K35" s="198">
        <f>ROUND(N(data!AJ65), 0)</f>
        <v>391339</v>
      </c>
      <c r="L35" s="198">
        <f>ROUND(N(data!AJ66), 0)</f>
        <v>419123</v>
      </c>
      <c r="M35" s="198">
        <f>ROUND(N(data!AJ67), 0)</f>
        <v>2624085</v>
      </c>
      <c r="N35" s="198">
        <f>ROUND(N(data!AJ68), 0)</f>
        <v>1212412</v>
      </c>
      <c r="O35" s="198">
        <f>ROUND(N(data!AJ69), 0)</f>
        <v>1046203</v>
      </c>
      <c r="P35" s="198">
        <f>ROUND(N(data!AJ70), 0)</f>
        <v>0</v>
      </c>
      <c r="Q35" s="198">
        <f>ROUND(N(data!AJ71), 0)</f>
        <v>232803</v>
      </c>
      <c r="R35" s="198">
        <f>ROUND(N(data!AJ72), 0)</f>
        <v>0</v>
      </c>
      <c r="S35" s="198">
        <f>ROUND(N(data!AJ73), 0)</f>
        <v>0</v>
      </c>
      <c r="T35" s="198">
        <f>ROUND(N(data!AJ74), 0)</f>
        <v>64838</v>
      </c>
      <c r="U35" s="198">
        <f>ROUND(N(data!AJ75), 0)</f>
        <v>0</v>
      </c>
      <c r="V35" s="198">
        <f>ROUND(N(data!AJ76), 0)</f>
        <v>139328</v>
      </c>
      <c r="W35" s="198">
        <f>ROUND(N(data!AJ77), 0)</f>
        <v>0</v>
      </c>
      <c r="X35" s="198">
        <f>ROUND(N(data!AJ78), 0)</f>
        <v>0</v>
      </c>
      <c r="Y35" s="198">
        <f>ROUND(N(data!AJ79), 0)</f>
        <v>23711</v>
      </c>
      <c r="Z35" s="198">
        <f>ROUND(N(data!AJ80), 0)</f>
        <v>350826</v>
      </c>
      <c r="AA35" s="198">
        <f>ROUND(N(data!AJ81), 0)</f>
        <v>0</v>
      </c>
      <c r="AB35" s="198">
        <f>ROUND(N(data!AJ82), 0)</f>
        <v>0</v>
      </c>
      <c r="AC35" s="198">
        <f>ROUND(N(data!AJ83), 0)</f>
        <v>234697</v>
      </c>
      <c r="AD35" s="198">
        <f>ROUND(N(data!AJ84), 0)</f>
        <v>615998</v>
      </c>
      <c r="AE35" s="198">
        <f>ROUND(N(data!AJ89), 0)</f>
        <v>165415768</v>
      </c>
      <c r="AF35" s="198">
        <f>ROUND(N(data!AJ87), 0)</f>
        <v>154540</v>
      </c>
      <c r="AG35" s="198">
        <f>ROUND(N(data!AJ90), 0)</f>
        <v>144220</v>
      </c>
      <c r="AH35" s="198">
        <f>ROUND(N(data!AJ91), 0)</f>
        <v>0</v>
      </c>
      <c r="AI35" s="198">
        <f>ROUND(N(data!AJ92), 0)</f>
        <v>0</v>
      </c>
      <c r="AJ35" s="198">
        <f>ROUND(N(data!AJ93), 0)</f>
        <v>64422</v>
      </c>
      <c r="AK35" s="314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155</v>
      </c>
      <c r="B36" s="200" t="str">
        <f>RIGHT(data!$C$96,4)</f>
        <v>2024</v>
      </c>
      <c r="C36" s="12" t="str">
        <f>data!AK$55</f>
        <v>7310</v>
      </c>
      <c r="D36" s="12" t="s">
        <v>1157</v>
      </c>
      <c r="E36" s="198">
        <f>ROUND(N(data!AK59), 0)</f>
        <v>0</v>
      </c>
      <c r="F36" s="314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609</v>
      </c>
      <c r="AJ36" s="198">
        <f>ROUND(N(data!AK93), 0)</f>
        <v>0</v>
      </c>
      <c r="AK36" s="314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155</v>
      </c>
      <c r="B37" s="200" t="str">
        <f>RIGHT(data!$C$96,4)</f>
        <v>2024</v>
      </c>
      <c r="C37" s="12" t="str">
        <f>data!AL$55</f>
        <v>7320</v>
      </c>
      <c r="D37" s="12" t="s">
        <v>1157</v>
      </c>
      <c r="E37" s="198">
        <f>ROUND(N(data!AL59), 0)</f>
        <v>5818</v>
      </c>
      <c r="F37" s="314">
        <f>ROUND(N(data!AL60), 2)</f>
        <v>0</v>
      </c>
      <c r="G37" s="198">
        <f>ROUND(N(data!AL61), 0)</f>
        <v>629532</v>
      </c>
      <c r="H37" s="198">
        <f>ROUND(N(data!AL62), 0)</f>
        <v>82840</v>
      </c>
      <c r="I37" s="198">
        <f>ROUND(N(data!AL63), 0)</f>
        <v>0</v>
      </c>
      <c r="J37" s="198">
        <f>ROUND(N(data!AL64), 0)</f>
        <v>2185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193596</v>
      </c>
      <c r="P37" s="198">
        <f>ROUND(N(data!AL70), 0)</f>
        <v>0</v>
      </c>
      <c r="Q37" s="198">
        <f>ROUND(N(data!AL71), 0)</f>
        <v>189118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1901</v>
      </c>
      <c r="AA37" s="198">
        <f>ROUND(N(data!AL81), 0)</f>
        <v>0</v>
      </c>
      <c r="AB37" s="198">
        <f>ROUND(N(data!AL82), 0)</f>
        <v>0</v>
      </c>
      <c r="AC37" s="198">
        <f>ROUND(N(data!AL83), 0)</f>
        <v>2577</v>
      </c>
      <c r="AD37" s="198">
        <f>ROUND(N(data!AL84), 0)</f>
        <v>0</v>
      </c>
      <c r="AE37" s="198">
        <f>ROUND(N(data!AL89), 0)</f>
        <v>3990687</v>
      </c>
      <c r="AF37" s="198">
        <f>ROUND(N(data!AL87), 0)</f>
        <v>2319952</v>
      </c>
      <c r="AG37" s="198">
        <f>ROUND(N(data!AL90), 0)</f>
        <v>0</v>
      </c>
      <c r="AH37" s="198">
        <f>ROUND(N(data!AL91), 0)</f>
        <v>0</v>
      </c>
      <c r="AI37" s="198">
        <f>ROUND(N(data!AL92), 0)</f>
        <v>609</v>
      </c>
      <c r="AJ37" s="198">
        <f>ROUND(N(data!AL93), 0)</f>
        <v>0</v>
      </c>
      <c r="AK37" s="314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155</v>
      </c>
      <c r="B38" s="200" t="str">
        <f>RIGHT(data!$C$96,4)</f>
        <v>2024</v>
      </c>
      <c r="C38" s="12" t="str">
        <f>data!AM$55</f>
        <v>7330</v>
      </c>
      <c r="D38" s="12" t="s">
        <v>1157</v>
      </c>
      <c r="E38" s="198">
        <f>ROUND(N(data!AM59), 0)</f>
        <v>0</v>
      </c>
      <c r="F38" s="314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4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155</v>
      </c>
      <c r="B39" s="200" t="str">
        <f>RIGHT(data!$C$96,4)</f>
        <v>2024</v>
      </c>
      <c r="C39" s="12" t="str">
        <f>data!AN$55</f>
        <v>7340</v>
      </c>
      <c r="D39" s="12" t="s">
        <v>1157</v>
      </c>
      <c r="E39" s="198">
        <f>ROUND(N(data!AN59), 0)</f>
        <v>0</v>
      </c>
      <c r="F39" s="314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4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155</v>
      </c>
      <c r="B40" s="200" t="str">
        <f>RIGHT(data!$C$96,4)</f>
        <v>2024</v>
      </c>
      <c r="C40" s="12" t="str">
        <f>data!AO$55</f>
        <v>7350</v>
      </c>
      <c r="D40" s="12" t="s">
        <v>1157</v>
      </c>
      <c r="E40" s="198">
        <f>ROUND(N(data!AO59), 0)</f>
        <v>0</v>
      </c>
      <c r="F40" s="314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4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155</v>
      </c>
      <c r="B41" s="200" t="str">
        <f>RIGHT(data!$C$96,4)</f>
        <v>2024</v>
      </c>
      <c r="C41" s="12" t="str">
        <f>data!AP$55</f>
        <v>7380</v>
      </c>
      <c r="D41" s="12" t="s">
        <v>1157</v>
      </c>
      <c r="E41" s="198">
        <f>ROUND(N(data!AP59), 0)</f>
        <v>346721</v>
      </c>
      <c r="F41" s="314">
        <f>ROUND(N(data!AP60), 2)</f>
        <v>46.55</v>
      </c>
      <c r="G41" s="198">
        <f>ROUND(N(data!AP61), 0)</f>
        <v>73779842</v>
      </c>
      <c r="H41" s="198">
        <f>ROUND(N(data!AP62), 0)</f>
        <v>8222647</v>
      </c>
      <c r="I41" s="198">
        <f>ROUND(N(data!AP63), 0)</f>
        <v>718607</v>
      </c>
      <c r="J41" s="198">
        <f>ROUND(N(data!AP64), 0)</f>
        <v>3635482</v>
      </c>
      <c r="K41" s="198">
        <f>ROUND(N(data!AP65), 0)</f>
        <v>322302</v>
      </c>
      <c r="L41" s="198">
        <f>ROUND(N(data!AP66), 0)</f>
        <v>505047</v>
      </c>
      <c r="M41" s="198">
        <f>ROUND(N(data!AP67), 0)</f>
        <v>3859646</v>
      </c>
      <c r="N41" s="198">
        <f>ROUND(N(data!AP68), 0)</f>
        <v>1614156</v>
      </c>
      <c r="O41" s="198">
        <f>ROUND(N(data!AP69), 0)</f>
        <v>1891081</v>
      </c>
      <c r="P41" s="198">
        <f>ROUND(N(data!AP70), 0)</f>
        <v>0</v>
      </c>
      <c r="Q41" s="198">
        <f>ROUND(N(data!AP71), 0)</f>
        <v>1319861</v>
      </c>
      <c r="R41" s="198">
        <f>ROUND(N(data!AP72), 0)</f>
        <v>0</v>
      </c>
      <c r="S41" s="198">
        <f>ROUND(N(data!AP73), 0)</f>
        <v>0</v>
      </c>
      <c r="T41" s="198">
        <f>ROUND(N(data!AP74), 0)</f>
        <v>43178</v>
      </c>
      <c r="U41" s="198">
        <f>ROUND(N(data!AP75), 0)</f>
        <v>0</v>
      </c>
      <c r="V41" s="198">
        <f>ROUND(N(data!AP76), 0)</f>
        <v>52735</v>
      </c>
      <c r="W41" s="198">
        <f>ROUND(N(data!AP77), 0)</f>
        <v>707</v>
      </c>
      <c r="X41" s="198">
        <f>ROUND(N(data!AP78), 0)</f>
        <v>0</v>
      </c>
      <c r="Y41" s="198">
        <f>ROUND(N(data!AP79), 0)</f>
        <v>652</v>
      </c>
      <c r="Z41" s="198">
        <f>ROUND(N(data!AP80), 0)</f>
        <v>293515</v>
      </c>
      <c r="AA41" s="198">
        <f>ROUND(N(data!AP81), 0)</f>
        <v>0</v>
      </c>
      <c r="AB41" s="198">
        <f>ROUND(N(data!AP82), 0)</f>
        <v>0</v>
      </c>
      <c r="AC41" s="198">
        <f>ROUND(N(data!AP83), 0)</f>
        <v>180434</v>
      </c>
      <c r="AD41" s="198">
        <f>ROUND(N(data!AP84), 0)</f>
        <v>287858</v>
      </c>
      <c r="AE41" s="198">
        <f>ROUND(N(data!AP89), 0)</f>
        <v>160657894</v>
      </c>
      <c r="AF41" s="198">
        <f>ROUND(N(data!AP87), 0)</f>
        <v>0</v>
      </c>
      <c r="AG41" s="198">
        <f>ROUND(N(data!AP90), 0)</f>
        <v>170778</v>
      </c>
      <c r="AH41" s="198">
        <f>ROUND(N(data!AP91), 0)</f>
        <v>0</v>
      </c>
      <c r="AI41" s="198">
        <f>ROUND(N(data!AP92), 0)</f>
        <v>650</v>
      </c>
      <c r="AJ41" s="198">
        <f>ROUND(N(data!AP93), 0)</f>
        <v>42979</v>
      </c>
      <c r="AK41" s="314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155</v>
      </c>
      <c r="B42" s="200" t="str">
        <f>RIGHT(data!$C$96,4)</f>
        <v>2024</v>
      </c>
      <c r="C42" s="12" t="str">
        <f>data!AQ$55</f>
        <v>7390</v>
      </c>
      <c r="D42" s="12" t="s">
        <v>1157</v>
      </c>
      <c r="E42" s="198">
        <f>ROUND(N(data!AQ59), 0)</f>
        <v>0</v>
      </c>
      <c r="F42" s="314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4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155</v>
      </c>
      <c r="B43" s="200" t="str">
        <f>RIGHT(data!$C$96,4)</f>
        <v>2024</v>
      </c>
      <c r="C43" s="12" t="str">
        <f>data!AR$55</f>
        <v>7400</v>
      </c>
      <c r="D43" s="12" t="s">
        <v>1157</v>
      </c>
      <c r="E43" s="198">
        <f>ROUND(N(data!AR59), 0)</f>
        <v>0</v>
      </c>
      <c r="F43" s="314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4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155</v>
      </c>
      <c r="B44" s="200" t="str">
        <f>RIGHT(data!$C$96,4)</f>
        <v>2024</v>
      </c>
      <c r="C44" s="12" t="str">
        <f>data!AS$55</f>
        <v>7410</v>
      </c>
      <c r="D44" s="12" t="s">
        <v>1157</v>
      </c>
      <c r="E44" s="198">
        <f>ROUND(N(data!AS59), 0)</f>
        <v>0</v>
      </c>
      <c r="F44" s="314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4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155</v>
      </c>
      <c r="B45" s="200" t="str">
        <f>RIGHT(data!$C$96,4)</f>
        <v>2024</v>
      </c>
      <c r="C45" s="12" t="str">
        <f>data!AT$55</f>
        <v>7420</v>
      </c>
      <c r="D45" s="12" t="s">
        <v>1157</v>
      </c>
      <c r="E45" s="198">
        <f>ROUND(N(data!AT59), 0)</f>
        <v>0</v>
      </c>
      <c r="F45" s="314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4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155</v>
      </c>
      <c r="B46" s="200" t="str">
        <f>RIGHT(data!$C$96,4)</f>
        <v>2024</v>
      </c>
      <c r="C46" s="12" t="str">
        <f>data!AU$55</f>
        <v>7430</v>
      </c>
      <c r="D46" s="12" t="s">
        <v>1157</v>
      </c>
      <c r="E46" s="198">
        <f>ROUND(N(data!AU59), 0)</f>
        <v>0</v>
      </c>
      <c r="F46" s="314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4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155</v>
      </c>
      <c r="B47" s="200" t="str">
        <f>RIGHT(data!$C$96,4)</f>
        <v>2024</v>
      </c>
      <c r="C47" s="12" t="str">
        <f>data!AV$55</f>
        <v>7490</v>
      </c>
      <c r="D47" s="12" t="s">
        <v>1157</v>
      </c>
      <c r="E47" s="198">
        <f>ROUND(N(data!AV59), 0)</f>
        <v>0</v>
      </c>
      <c r="F47" s="314">
        <f>ROUND(N(data!AV60), 2)</f>
        <v>32.35</v>
      </c>
      <c r="G47" s="198">
        <f>ROUND(N(data!AV61), 0)</f>
        <v>33421717</v>
      </c>
      <c r="H47" s="198">
        <f>ROUND(N(data!AV62), 0)</f>
        <v>4141268</v>
      </c>
      <c r="I47" s="198">
        <f>ROUND(N(data!AV63), 0)</f>
        <v>149622</v>
      </c>
      <c r="J47" s="198">
        <f>ROUND(N(data!AV64), 0)</f>
        <v>294546</v>
      </c>
      <c r="K47" s="198">
        <f>ROUND(N(data!AV65), 0)</f>
        <v>11061</v>
      </c>
      <c r="L47" s="198">
        <f>ROUND(N(data!AV66), 0)</f>
        <v>1752890</v>
      </c>
      <c r="M47" s="198">
        <f>ROUND(N(data!AV67), 0)</f>
        <v>268203</v>
      </c>
      <c r="N47" s="198">
        <f>ROUND(N(data!AV68), 0)</f>
        <v>140447</v>
      </c>
      <c r="O47" s="198">
        <f>ROUND(N(data!AV69), 0)</f>
        <v>7966796</v>
      </c>
      <c r="P47" s="198">
        <f>ROUND(N(data!AV70), 0)</f>
        <v>0</v>
      </c>
      <c r="Q47" s="198">
        <f>ROUND(N(data!AV71), 0)</f>
        <v>779060</v>
      </c>
      <c r="R47" s="198">
        <f>ROUND(N(data!AV72), 0)</f>
        <v>0</v>
      </c>
      <c r="S47" s="198">
        <f>ROUND(N(data!AV73), 0)</f>
        <v>6684858</v>
      </c>
      <c r="T47" s="198">
        <f>ROUND(N(data!AV74), 0)</f>
        <v>18960</v>
      </c>
      <c r="U47" s="198">
        <f>ROUND(N(data!AV75), 0)</f>
        <v>58256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109282</v>
      </c>
      <c r="AA47" s="198">
        <f>ROUND(N(data!AV81), 0)</f>
        <v>0</v>
      </c>
      <c r="AB47" s="198">
        <f>ROUND(N(data!AV82), 0)</f>
        <v>0</v>
      </c>
      <c r="AC47" s="198">
        <f>ROUND(N(data!AV83), 0)</f>
        <v>316380</v>
      </c>
      <c r="AD47" s="198">
        <f>ROUND(N(data!AV84), 0)</f>
        <v>0</v>
      </c>
      <c r="AE47" s="198">
        <f>ROUND(N(data!AV89), 0)</f>
        <v>45923774</v>
      </c>
      <c r="AF47" s="198">
        <f>ROUND(N(data!AV87), 0)</f>
        <v>3843339</v>
      </c>
      <c r="AG47" s="198">
        <f>ROUND(N(data!AV90), 0)</f>
        <v>10381</v>
      </c>
      <c r="AH47" s="198">
        <f>ROUND(N(data!AV91), 0)</f>
        <v>0</v>
      </c>
      <c r="AI47" s="198">
        <f>ROUND(N(data!AV92), 0)</f>
        <v>0</v>
      </c>
      <c r="AJ47" s="198">
        <f>ROUND(N(data!AV93), 0)</f>
        <v>18960</v>
      </c>
      <c r="AK47" s="314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155</v>
      </c>
      <c r="B48" s="200" t="str">
        <f>RIGHT(data!$C$96,4)</f>
        <v>2024</v>
      </c>
      <c r="C48" s="12" t="str">
        <f>data!AW$55</f>
        <v>8200</v>
      </c>
      <c r="D48" s="12" t="s">
        <v>1157</v>
      </c>
      <c r="E48" s="198">
        <f>ROUND(N(data!AW59), 0)</f>
        <v>0</v>
      </c>
      <c r="F48" s="314">
        <f>ROUND(N(data!AW60), 2)</f>
        <v>1</v>
      </c>
      <c r="G48" s="198">
        <f>ROUND(N(data!AW61), 0)</f>
        <v>572819</v>
      </c>
      <c r="H48" s="198">
        <f>ROUND(N(data!AW62), 0)</f>
        <v>67150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569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180</v>
      </c>
      <c r="AA48" s="198">
        <f>ROUND(N(data!AW81), 0)</f>
        <v>0</v>
      </c>
      <c r="AB48" s="198">
        <f>ROUND(N(data!AW82), 0)</f>
        <v>0</v>
      </c>
      <c r="AC48" s="198">
        <f>ROUND(N(data!AW83), 0)</f>
        <v>389</v>
      </c>
      <c r="AD48" s="198">
        <f>ROUND(N(data!AW84), 0)</f>
        <v>272230</v>
      </c>
      <c r="AE48" s="198">
        <f>ROUND(N(data!AW89), 0)</f>
        <v>0</v>
      </c>
      <c r="AF48" s="198">
        <f>ROUND(N(data!AW87), 0)</f>
        <v>0</v>
      </c>
      <c r="AG48" s="198">
        <f>ROUND(N(data!AW90), 0)</f>
        <v>2613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4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155</v>
      </c>
      <c r="B49" s="200" t="str">
        <f>RIGHT(data!$C$96,4)</f>
        <v>2024</v>
      </c>
      <c r="C49" s="12" t="str">
        <f>data!AX$55</f>
        <v>8310</v>
      </c>
      <c r="D49" s="12" t="s">
        <v>1157</v>
      </c>
      <c r="E49" s="198">
        <f>ROUND(N(data!AX59), 0)</f>
        <v>0</v>
      </c>
      <c r="F49" s="314">
        <f>ROUND(N(data!AX60), 2)</f>
        <v>0</v>
      </c>
      <c r="G49" s="198">
        <f>ROUND(N(data!AX61), 0)</f>
        <v>2209579</v>
      </c>
      <c r="H49" s="198">
        <f>ROUND(N(data!AX62), 0)</f>
        <v>327270</v>
      </c>
      <c r="I49" s="198">
        <f>ROUND(N(data!AX63), 0)</f>
        <v>0</v>
      </c>
      <c r="J49" s="198">
        <f>ROUND(N(data!AX64), 0)</f>
        <v>1862</v>
      </c>
      <c r="K49" s="198">
        <f>ROUND(N(data!AX65), 0)</f>
        <v>0</v>
      </c>
      <c r="L49" s="198">
        <f>ROUND(N(data!AX66), 0)</f>
        <v>963864</v>
      </c>
      <c r="M49" s="198">
        <f>ROUND(N(data!AX67), 0)</f>
        <v>0</v>
      </c>
      <c r="N49" s="198">
        <f>ROUND(N(data!AX68), 0)</f>
        <v>0</v>
      </c>
      <c r="O49" s="198">
        <f>ROUND(N(data!AX69), 0)</f>
        <v>269096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269096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575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4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155</v>
      </c>
      <c r="B50" s="200" t="str">
        <f>RIGHT(data!$C$96,4)</f>
        <v>2024</v>
      </c>
      <c r="C50" s="12" t="str">
        <f>data!AY$55</f>
        <v>8320</v>
      </c>
      <c r="D50" s="12" t="s">
        <v>1157</v>
      </c>
      <c r="E50" s="198">
        <f>ROUND(N(data!AY59), 0)</f>
        <v>357626</v>
      </c>
      <c r="F50" s="314">
        <f>ROUND(N(data!AY60), 2)</f>
        <v>0</v>
      </c>
      <c r="G50" s="198">
        <f>ROUND(N(data!AY61), 0)</f>
        <v>6358288</v>
      </c>
      <c r="H50" s="198">
        <f>ROUND(N(data!AY62), 0)</f>
        <v>856315</v>
      </c>
      <c r="I50" s="198">
        <f>ROUND(N(data!AY63), 0)</f>
        <v>0</v>
      </c>
      <c r="J50" s="198">
        <f>ROUND(N(data!AY64), 0)</f>
        <v>58992</v>
      </c>
      <c r="K50" s="198">
        <f>ROUND(N(data!AY65), 0)</f>
        <v>0</v>
      </c>
      <c r="L50" s="198">
        <f>ROUND(N(data!AY66), 0)</f>
        <v>2338</v>
      </c>
      <c r="M50" s="198">
        <f>ROUND(N(data!AY67), 0)</f>
        <v>46465</v>
      </c>
      <c r="N50" s="198">
        <f>ROUND(N(data!AY68), 0)</f>
        <v>31371</v>
      </c>
      <c r="O50" s="198">
        <f>ROUND(N(data!AY69), 0)</f>
        <v>3336043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2585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195</v>
      </c>
      <c r="Z50" s="198">
        <f>ROUND(N(data!AY80), 0)</f>
        <v>9224</v>
      </c>
      <c r="AA50" s="198">
        <f>ROUND(N(data!AY81), 0)</f>
        <v>0</v>
      </c>
      <c r="AB50" s="198">
        <f>ROUND(N(data!AY82), 0)</f>
        <v>0</v>
      </c>
      <c r="AC50" s="198">
        <f>ROUND(N(data!AY83), 0)</f>
        <v>3324038</v>
      </c>
      <c r="AD50" s="198">
        <f>ROUND(N(data!AY84), 0)</f>
        <v>3438578</v>
      </c>
      <c r="AE50" s="198">
        <f>ROUND(N(data!AY89), 0)</f>
        <v>0</v>
      </c>
      <c r="AF50" s="198">
        <f>ROUND(N(data!AY87), 0)</f>
        <v>0</v>
      </c>
      <c r="AG50" s="198">
        <f>ROUND(N(data!AY90), 0)</f>
        <v>17784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4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155</v>
      </c>
      <c r="B51" s="200" t="str">
        <f>RIGHT(data!$C$96,4)</f>
        <v>2024</v>
      </c>
      <c r="C51" s="12" t="str">
        <f>data!AZ$55</f>
        <v>8330</v>
      </c>
      <c r="D51" s="12" t="s">
        <v>1157</v>
      </c>
      <c r="E51" s="198">
        <f>ROUND(N(data!AZ59), 0)</f>
        <v>0</v>
      </c>
      <c r="F51" s="314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4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155</v>
      </c>
      <c r="B52" s="200" t="str">
        <f>RIGHT(data!$C$96,4)</f>
        <v>2024</v>
      </c>
      <c r="C52" s="12" t="str">
        <f>data!BA$55</f>
        <v>8350</v>
      </c>
      <c r="D52" s="12" t="s">
        <v>1157</v>
      </c>
      <c r="E52" s="198">
        <f>ROUND(N(data!BA59), 0)</f>
        <v>0</v>
      </c>
      <c r="F52" s="314">
        <f>ROUND(N(data!BA60), 2)</f>
        <v>0</v>
      </c>
      <c r="G52" s="198">
        <f>ROUND(N(data!BA61), 0)</f>
        <v>212267</v>
      </c>
      <c r="H52" s="198">
        <f>ROUND(N(data!BA62), 0)</f>
        <v>29063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181719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121734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59985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1252</v>
      </c>
      <c r="AH52" s="198">
        <f>ROUND(N(data!BA91), 0)</f>
        <v>0</v>
      </c>
      <c r="AI52" s="198">
        <f>ROUND(N(data!BA92), 0)</f>
        <v>130</v>
      </c>
      <c r="AJ52" s="198">
        <f>ROUND(N(data!BA93), 0)</f>
        <v>0</v>
      </c>
      <c r="AK52" s="314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155</v>
      </c>
      <c r="B53" s="200" t="str">
        <f>RIGHT(data!$C$96,4)</f>
        <v>2024</v>
      </c>
      <c r="C53" s="12" t="str">
        <f>data!BB$55</f>
        <v>8360</v>
      </c>
      <c r="D53" s="12" t="s">
        <v>1157</v>
      </c>
      <c r="E53" s="198">
        <f>ROUND(N(data!BB59), 0)</f>
        <v>0</v>
      </c>
      <c r="F53" s="314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130</v>
      </c>
      <c r="AJ53" s="198">
        <f>ROUND(N(data!BB93), 0)</f>
        <v>0</v>
      </c>
      <c r="AK53" s="314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155</v>
      </c>
      <c r="B54" s="200" t="str">
        <f>RIGHT(data!$C$96,4)</f>
        <v>2024</v>
      </c>
      <c r="C54" s="12" t="str">
        <f>data!BC$55</f>
        <v>8370</v>
      </c>
      <c r="D54" s="12" t="s">
        <v>1157</v>
      </c>
      <c r="E54" s="198">
        <f>ROUND(N(data!BC59), 0)</f>
        <v>0</v>
      </c>
      <c r="F54" s="314">
        <f>ROUND(N(data!BC60), 2)</f>
        <v>0</v>
      </c>
      <c r="G54" s="198">
        <f>ROUND(N(data!BC61), 0)</f>
        <v>858127</v>
      </c>
      <c r="H54" s="198">
        <f>ROUND(N(data!BC62), 0)</f>
        <v>110914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1744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191</v>
      </c>
      <c r="AA54" s="198">
        <f>ROUND(N(data!BC81), 0)</f>
        <v>0</v>
      </c>
      <c r="AB54" s="198">
        <f>ROUND(N(data!BC82), 0)</f>
        <v>0</v>
      </c>
      <c r="AC54" s="198">
        <f>ROUND(N(data!BC83), 0)</f>
        <v>1553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4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155</v>
      </c>
      <c r="B55" s="200" t="str">
        <f>RIGHT(data!$C$96,4)</f>
        <v>2024</v>
      </c>
      <c r="C55" s="12" t="str">
        <f>data!BD$55</f>
        <v>8420</v>
      </c>
      <c r="D55" s="12" t="s">
        <v>1157</v>
      </c>
      <c r="E55" s="198">
        <f>ROUND(N(data!BD59), 0)</f>
        <v>0</v>
      </c>
      <c r="F55" s="314">
        <f>ROUND(N(data!BD60), 2)</f>
        <v>0</v>
      </c>
      <c r="G55" s="198">
        <f>ROUND(N(data!BD61), 0)</f>
        <v>1298460</v>
      </c>
      <c r="H55" s="198">
        <f>ROUND(N(data!BD62), 0)</f>
        <v>179436</v>
      </c>
      <c r="I55" s="198">
        <f>ROUND(N(data!BD63), 0)</f>
        <v>0</v>
      </c>
      <c r="J55" s="198">
        <f>ROUND(N(data!BD64), 0)</f>
        <v>-1597097</v>
      </c>
      <c r="K55" s="198">
        <f>ROUND(N(data!BD65), 0)</f>
        <v>0</v>
      </c>
      <c r="L55" s="198">
        <f>ROUND(N(data!BD66), 0)</f>
        <v>317091</v>
      </c>
      <c r="M55" s="198">
        <f>ROUND(N(data!BD67), 0)</f>
        <v>64312</v>
      </c>
      <c r="N55" s="198">
        <f>ROUND(N(data!BD68), 0)</f>
        <v>2840</v>
      </c>
      <c r="O55" s="198">
        <f>ROUND(N(data!BD69), 0)</f>
        <v>340893</v>
      </c>
      <c r="P55" s="198">
        <f>ROUND(N(data!BD70), 0)</f>
        <v>0</v>
      </c>
      <c r="Q55" s="198">
        <f>ROUND(N(data!BD71), 0)</f>
        <v>0</v>
      </c>
      <c r="R55" s="198">
        <f>ROUND(N(data!BD72), 0)</f>
        <v>5050</v>
      </c>
      <c r="S55" s="198">
        <f>ROUND(N(data!BD73), 0)</f>
        <v>0</v>
      </c>
      <c r="T55" s="198">
        <f>ROUND(N(data!BD74), 0)</f>
        <v>4987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330029</v>
      </c>
      <c r="AA55" s="198">
        <f>ROUND(N(data!BD81), 0)</f>
        <v>0</v>
      </c>
      <c r="AB55" s="198">
        <f>ROUND(N(data!BD82), 0)</f>
        <v>0</v>
      </c>
      <c r="AC55" s="198">
        <f>ROUND(N(data!BD83), 0)</f>
        <v>827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6629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4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155</v>
      </c>
      <c r="B56" s="200" t="str">
        <f>RIGHT(data!$C$96,4)</f>
        <v>2024</v>
      </c>
      <c r="C56" s="12" t="str">
        <f>data!BE$55</f>
        <v>8430</v>
      </c>
      <c r="D56" s="12" t="s">
        <v>1157</v>
      </c>
      <c r="E56" s="198">
        <f>ROUND(N(data!BE59), 0)</f>
        <v>1287731</v>
      </c>
      <c r="F56" s="314">
        <f>ROUND(N(data!BE60), 2)</f>
        <v>0</v>
      </c>
      <c r="G56" s="198">
        <f>ROUND(N(data!BE61), 0)</f>
        <v>6746542</v>
      </c>
      <c r="H56" s="198">
        <f>ROUND(N(data!BE62), 0)</f>
        <v>900116</v>
      </c>
      <c r="I56" s="198">
        <f>ROUND(N(data!BE63), 0)</f>
        <v>165384</v>
      </c>
      <c r="J56" s="198">
        <f>ROUND(N(data!BE64), 0)</f>
        <v>3035</v>
      </c>
      <c r="K56" s="198">
        <f>ROUND(N(data!BE65), 0)</f>
        <v>5666230</v>
      </c>
      <c r="L56" s="198">
        <f>ROUND(N(data!BE66), 0)</f>
        <v>736695</v>
      </c>
      <c r="M56" s="198">
        <f>ROUND(N(data!BE67), 0)</f>
        <v>32530806</v>
      </c>
      <c r="N56" s="198">
        <f>ROUND(N(data!BE68), 0)</f>
        <v>219319</v>
      </c>
      <c r="O56" s="198">
        <f>ROUND(N(data!BE69), 0)</f>
        <v>6177740</v>
      </c>
      <c r="P56" s="198">
        <f>ROUND(N(data!BE70), 0)</f>
        <v>0</v>
      </c>
      <c r="Q56" s="198">
        <f>ROUND(N(data!BE71), 0)</f>
        <v>110655</v>
      </c>
      <c r="R56" s="198">
        <f>ROUND(N(data!BE72), 0)</f>
        <v>24991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3340330</v>
      </c>
      <c r="X56" s="198">
        <f>ROUND(N(data!BE78), 0)</f>
        <v>0</v>
      </c>
      <c r="Y56" s="198">
        <f>ROUND(N(data!BE79), 0)</f>
        <v>0</v>
      </c>
      <c r="Z56" s="198">
        <f>ROUND(N(data!BE80), 0)</f>
        <v>83719</v>
      </c>
      <c r="AA56" s="198">
        <f>ROUND(N(data!BE81), 0)</f>
        <v>0</v>
      </c>
      <c r="AB56" s="198">
        <f>ROUND(N(data!BE82), 0)</f>
        <v>0</v>
      </c>
      <c r="AC56" s="198">
        <f>ROUND(N(data!BE83), 0)</f>
        <v>2618045</v>
      </c>
      <c r="AD56" s="198">
        <f>ROUND(N(data!BE84), 0)</f>
        <v>9088</v>
      </c>
      <c r="AE56" s="198">
        <f>ROUND(N(data!BE89), 0)</f>
        <v>0</v>
      </c>
      <c r="AF56" s="198">
        <f>ROUND(N(data!BE87), 0)</f>
        <v>0</v>
      </c>
      <c r="AG56" s="198">
        <f>ROUND(N(data!BE90), 0)</f>
        <v>301721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4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155</v>
      </c>
      <c r="B57" s="200" t="str">
        <f>RIGHT(data!$C$96,4)</f>
        <v>2024</v>
      </c>
      <c r="C57" s="12" t="str">
        <f>data!BF$55</f>
        <v>8460</v>
      </c>
      <c r="D57" s="12" t="s">
        <v>1157</v>
      </c>
      <c r="E57" s="198">
        <f>ROUND(N(data!BF59), 0)</f>
        <v>0</v>
      </c>
      <c r="F57" s="314">
        <f>ROUND(N(data!BF60), 2)</f>
        <v>0</v>
      </c>
      <c r="G57" s="198">
        <f>ROUND(N(data!BF61), 0)</f>
        <v>6741088</v>
      </c>
      <c r="H57" s="198">
        <f>ROUND(N(data!BF62), 0)</f>
        <v>961331</v>
      </c>
      <c r="I57" s="198">
        <f>ROUND(N(data!BF63), 0)</f>
        <v>0</v>
      </c>
      <c r="J57" s="198">
        <f>ROUND(N(data!BF64), 0)</f>
        <v>4670</v>
      </c>
      <c r="K57" s="198">
        <f>ROUND(N(data!BF65), 0)</f>
        <v>77</v>
      </c>
      <c r="L57" s="198">
        <f>ROUND(N(data!BF66), 0)</f>
        <v>881574</v>
      </c>
      <c r="M57" s="198">
        <f>ROUND(N(data!BF67), 0)</f>
        <v>0</v>
      </c>
      <c r="N57" s="198">
        <f>ROUND(N(data!BF68), 0)</f>
        <v>0</v>
      </c>
      <c r="O57" s="198">
        <f>ROUND(N(data!BF69), 0)</f>
        <v>552945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21</v>
      </c>
      <c r="U57" s="198">
        <f>ROUND(N(data!BF75), 0)</f>
        <v>0</v>
      </c>
      <c r="V57" s="198">
        <f>ROUND(N(data!BF76), 0)</f>
        <v>0</v>
      </c>
      <c r="W57" s="198">
        <f>ROUND(N(data!BF77), 0)</f>
        <v>6687</v>
      </c>
      <c r="X57" s="198">
        <f>ROUND(N(data!BF78), 0)</f>
        <v>0</v>
      </c>
      <c r="Y57" s="198">
        <f>ROUND(N(data!BF79), 0)</f>
        <v>0</v>
      </c>
      <c r="Z57" s="198">
        <f>ROUND(N(data!BF80), 0)</f>
        <v>1335</v>
      </c>
      <c r="AA57" s="198">
        <f>ROUND(N(data!BF81), 0)</f>
        <v>0</v>
      </c>
      <c r="AB57" s="198">
        <f>ROUND(N(data!BF82), 0)</f>
        <v>0</v>
      </c>
      <c r="AC57" s="198">
        <f>ROUND(N(data!BF83), 0)</f>
        <v>544902</v>
      </c>
      <c r="AD57" s="198">
        <f>ROUND(N(data!BF84), 0)</f>
        <v>194949</v>
      </c>
      <c r="AE57" s="198">
        <f>ROUND(N(data!BF89), 0)</f>
        <v>0</v>
      </c>
      <c r="AF57" s="198">
        <f>ROUND(N(data!BF87), 0)</f>
        <v>0</v>
      </c>
      <c r="AG57" s="198">
        <f>ROUND(N(data!BF90), 0)</f>
        <v>91582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4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155</v>
      </c>
      <c r="B58" s="200" t="str">
        <f>RIGHT(data!$C$96,4)</f>
        <v>2024</v>
      </c>
      <c r="C58" s="12" t="str">
        <f>data!BG$55</f>
        <v>8470</v>
      </c>
      <c r="D58" s="12" t="s">
        <v>1157</v>
      </c>
      <c r="E58" s="198">
        <f>ROUND(N(data!BG59), 0)</f>
        <v>0</v>
      </c>
      <c r="F58" s="314">
        <f>ROUND(N(data!BG60), 2)</f>
        <v>0</v>
      </c>
      <c r="G58" s="198">
        <f>ROUND(N(data!BG61), 0)</f>
        <v>691076</v>
      </c>
      <c r="H58" s="198">
        <f>ROUND(N(data!BG62), 0)</f>
        <v>86558</v>
      </c>
      <c r="I58" s="198">
        <f>ROUND(N(data!BG63), 0)</f>
        <v>0</v>
      </c>
      <c r="J58" s="198">
        <f>ROUND(N(data!BG64), 0)</f>
        <v>700</v>
      </c>
      <c r="K58" s="198">
        <f>ROUND(N(data!BG65), 0)</f>
        <v>-78731</v>
      </c>
      <c r="L58" s="198">
        <f>ROUND(N(data!BG66), 0)</f>
        <v>318</v>
      </c>
      <c r="M58" s="198">
        <f>ROUND(N(data!BG67), 0)</f>
        <v>0</v>
      </c>
      <c r="N58" s="198">
        <f>ROUND(N(data!BG68), 0)</f>
        <v>0</v>
      </c>
      <c r="O58" s="198">
        <f>ROUND(N(data!BG69), 0)</f>
        <v>1408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151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1257</v>
      </c>
      <c r="AD58" s="198">
        <f>ROUND(N(data!BG84), 0)</f>
        <v>68944</v>
      </c>
      <c r="AE58" s="198">
        <f>ROUND(N(data!BG89), 0)</f>
        <v>0</v>
      </c>
      <c r="AF58" s="198">
        <f>ROUND(N(data!BG87), 0)</f>
        <v>0</v>
      </c>
      <c r="AG58" s="198">
        <f>ROUND(N(data!BG90), 0)</f>
        <v>3833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4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155</v>
      </c>
      <c r="B59" s="200" t="str">
        <f>RIGHT(data!$C$96,4)</f>
        <v>2024</v>
      </c>
      <c r="C59" s="12" t="str">
        <f>data!BH$55</f>
        <v>8480</v>
      </c>
      <c r="D59" s="12" t="s">
        <v>1157</v>
      </c>
      <c r="E59" s="198">
        <f>ROUND(N(data!BH59), 0)</f>
        <v>0</v>
      </c>
      <c r="F59" s="314">
        <f>ROUND(N(data!BH60), 2)</f>
        <v>0</v>
      </c>
      <c r="G59" s="198">
        <f>ROUND(N(data!BH61), 0)</f>
        <v>23505448</v>
      </c>
      <c r="H59" s="198">
        <f>ROUND(N(data!BH62), 0)</f>
        <v>3059330</v>
      </c>
      <c r="I59" s="198">
        <f>ROUND(N(data!BH63), 0)</f>
        <v>219649</v>
      </c>
      <c r="J59" s="198">
        <f>ROUND(N(data!BH64), 0)</f>
        <v>117</v>
      </c>
      <c r="K59" s="198">
        <f>ROUND(N(data!BH65), 0)</f>
        <v>982588</v>
      </c>
      <c r="L59" s="198">
        <f>ROUND(N(data!BH66), 0)</f>
        <v>1076017</v>
      </c>
      <c r="M59" s="198">
        <f>ROUND(N(data!BH67), 0)</f>
        <v>5947713</v>
      </c>
      <c r="N59" s="198">
        <f>ROUND(N(data!BH68), 0)</f>
        <v>10836</v>
      </c>
      <c r="O59" s="198">
        <f>ROUND(N(data!BH69), 0)</f>
        <v>17653133</v>
      </c>
      <c r="P59" s="198">
        <f>ROUND(N(data!BH70), 0)</f>
        <v>0</v>
      </c>
      <c r="Q59" s="198">
        <f>ROUND(N(data!BH71), 0)</f>
        <v>476491</v>
      </c>
      <c r="R59" s="198">
        <f>ROUND(N(data!BH72), 0)</f>
        <v>15247940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44100</v>
      </c>
      <c r="Z59" s="198">
        <f>ROUND(N(data!BH80), 0)</f>
        <v>76557</v>
      </c>
      <c r="AA59" s="198">
        <f>ROUND(N(data!BH81), 0)</f>
        <v>0</v>
      </c>
      <c r="AB59" s="198">
        <f>ROUND(N(data!BH82), 0)</f>
        <v>0</v>
      </c>
      <c r="AC59" s="198">
        <f>ROUND(N(data!BH83), 0)</f>
        <v>1808045</v>
      </c>
      <c r="AD59" s="198">
        <f>ROUND(N(data!BH84), 0)</f>
        <v>61941</v>
      </c>
      <c r="AE59" s="198">
        <f>ROUND(N(data!BH89), 0)</f>
        <v>0</v>
      </c>
      <c r="AF59" s="198">
        <f>ROUND(N(data!BH87), 0)</f>
        <v>0</v>
      </c>
      <c r="AG59" s="198">
        <f>ROUND(N(data!BH90), 0)</f>
        <v>14882</v>
      </c>
      <c r="AH59" s="198">
        <f>ROUND(N(data!BH91), 0)</f>
        <v>0</v>
      </c>
      <c r="AI59" s="198">
        <f>ROUND(N(data!BH92), 0)</f>
        <v>650</v>
      </c>
      <c r="AJ59" s="198">
        <f>ROUND(N(data!BH93), 0)</f>
        <v>0</v>
      </c>
      <c r="AK59" s="314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155</v>
      </c>
      <c r="B60" s="200" t="str">
        <f>RIGHT(data!$C$96,4)</f>
        <v>2024</v>
      </c>
      <c r="C60" s="12" t="str">
        <f>data!BI$55</f>
        <v>8490</v>
      </c>
      <c r="D60" s="12" t="s">
        <v>1157</v>
      </c>
      <c r="E60" s="198">
        <f>ROUND(N(data!BI59), 0)</f>
        <v>0</v>
      </c>
      <c r="F60" s="314">
        <f>ROUND(N(data!BI60), 2)</f>
        <v>5</v>
      </c>
      <c r="G60" s="198">
        <f>ROUND(N(data!BI61), 0)</f>
        <v>8234117</v>
      </c>
      <c r="H60" s="198">
        <f>ROUND(N(data!BI62), 0)</f>
        <v>1109568</v>
      </c>
      <c r="I60" s="198">
        <f>ROUND(N(data!BI63), 0)</f>
        <v>0</v>
      </c>
      <c r="J60" s="198">
        <f>ROUND(N(data!BI64), 0)</f>
        <v>5701</v>
      </c>
      <c r="K60" s="198">
        <f>ROUND(N(data!BI65), 0)</f>
        <v>0</v>
      </c>
      <c r="L60" s="198">
        <f>ROUND(N(data!BI66), 0)</f>
        <v>8124802</v>
      </c>
      <c r="M60" s="198">
        <f>ROUND(N(data!BI67), 0)</f>
        <v>0</v>
      </c>
      <c r="N60" s="198">
        <f>ROUND(N(data!BI68), 0)</f>
        <v>0</v>
      </c>
      <c r="O60" s="198">
        <f>ROUND(N(data!BI69), 0)</f>
        <v>6798158</v>
      </c>
      <c r="P60" s="198">
        <f>ROUND(N(data!BI70), 0)</f>
        <v>0</v>
      </c>
      <c r="Q60" s="198">
        <f>ROUND(N(data!BI71), 0)</f>
        <v>967737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5728603</v>
      </c>
      <c r="X60" s="198">
        <f>ROUND(N(data!BI78), 0)</f>
        <v>0</v>
      </c>
      <c r="Y60" s="198">
        <f>ROUND(N(data!BI79), 0)</f>
        <v>0</v>
      </c>
      <c r="Z60" s="198">
        <f>ROUND(N(data!BI80), 0)</f>
        <v>4230</v>
      </c>
      <c r="AA60" s="198">
        <f>ROUND(N(data!BI81), 0)</f>
        <v>0</v>
      </c>
      <c r="AB60" s="198">
        <f>ROUND(N(data!BI82), 0)</f>
        <v>0</v>
      </c>
      <c r="AC60" s="198">
        <f>ROUND(N(data!BI83), 0)</f>
        <v>97588</v>
      </c>
      <c r="AD60" s="198">
        <f>ROUND(N(data!BI84), 0)</f>
        <v>42600</v>
      </c>
      <c r="AE60" s="198">
        <f>ROUND(N(data!BI89), 0)</f>
        <v>0</v>
      </c>
      <c r="AF60" s="198">
        <f>ROUND(N(data!BI87), 0)</f>
        <v>0</v>
      </c>
      <c r="AG60" s="198">
        <f>ROUND(N(data!BI90), 0)</f>
        <v>19340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314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155</v>
      </c>
      <c r="B61" s="200" t="str">
        <f>RIGHT(data!$C$96,4)</f>
        <v>2024</v>
      </c>
      <c r="C61" s="12" t="str">
        <f>data!BJ$55</f>
        <v>8510</v>
      </c>
      <c r="D61" s="12" t="s">
        <v>1157</v>
      </c>
      <c r="E61" s="198">
        <f>ROUND(N(data!BJ59), 0)</f>
        <v>0</v>
      </c>
      <c r="F61" s="314">
        <f>ROUND(N(data!BJ60), 2)</f>
        <v>0</v>
      </c>
      <c r="G61" s="198">
        <f>ROUND(N(data!BJ61), 0)</f>
        <v>3220583</v>
      </c>
      <c r="H61" s="198">
        <f>ROUND(N(data!BJ62), 0)</f>
        <v>490131</v>
      </c>
      <c r="I61" s="198">
        <f>ROUND(N(data!BJ63), 0)</f>
        <v>187272</v>
      </c>
      <c r="J61" s="198">
        <f>ROUND(N(data!BJ64), 0)</f>
        <v>0</v>
      </c>
      <c r="K61" s="198">
        <f>ROUND(N(data!BJ65), 0)</f>
        <v>0</v>
      </c>
      <c r="L61" s="198">
        <f>ROUND(N(data!BJ66), 0)</f>
        <v>442654</v>
      </c>
      <c r="M61" s="198">
        <f>ROUND(N(data!BJ67), 0)</f>
        <v>7354</v>
      </c>
      <c r="N61" s="198">
        <f>ROUND(N(data!BJ68), 0)</f>
        <v>1398</v>
      </c>
      <c r="O61" s="198">
        <f>ROUND(N(data!BJ69), 0)</f>
        <v>951083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4087</v>
      </c>
      <c r="AA61" s="198">
        <f>ROUND(N(data!BJ81), 0)</f>
        <v>0</v>
      </c>
      <c r="AB61" s="198">
        <f>ROUND(N(data!BJ82), 0)</f>
        <v>0</v>
      </c>
      <c r="AC61" s="198">
        <f>ROUND(N(data!BJ83), 0)</f>
        <v>946996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2833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4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155</v>
      </c>
      <c r="B62" s="200" t="str">
        <f>RIGHT(data!$C$96,4)</f>
        <v>2024</v>
      </c>
      <c r="C62" s="12" t="str">
        <f>data!BK$55</f>
        <v>8530</v>
      </c>
      <c r="D62" s="12" t="s">
        <v>1157</v>
      </c>
      <c r="E62" s="198">
        <f>ROUND(N(data!BK59), 0)</f>
        <v>0</v>
      </c>
      <c r="F62" s="314">
        <f>ROUND(N(data!BK60), 2)</f>
        <v>0</v>
      </c>
      <c r="G62" s="198">
        <f>ROUND(N(data!BK61), 0)</f>
        <v>7286247</v>
      </c>
      <c r="H62" s="198">
        <f>ROUND(N(data!BK62), 0)</f>
        <v>1075354</v>
      </c>
      <c r="I62" s="198">
        <f>ROUND(N(data!BK63), 0)</f>
        <v>0</v>
      </c>
      <c r="J62" s="198">
        <f>ROUND(N(data!BK64), 0)</f>
        <v>110</v>
      </c>
      <c r="K62" s="198">
        <f>ROUND(N(data!BK65), 0)</f>
        <v>0</v>
      </c>
      <c r="L62" s="198">
        <f>ROUND(N(data!BK66), 0)</f>
        <v>1906926</v>
      </c>
      <c r="M62" s="198">
        <f>ROUND(N(data!BK67), 0)</f>
        <v>91642</v>
      </c>
      <c r="N62" s="198">
        <f>ROUND(N(data!BK68), 0)</f>
        <v>17417</v>
      </c>
      <c r="O62" s="198">
        <f>ROUND(N(data!BK69), 0)</f>
        <v>398288</v>
      </c>
      <c r="P62" s="198">
        <f>ROUND(N(data!BK70), 0)</f>
        <v>0</v>
      </c>
      <c r="Q62" s="198">
        <f>ROUND(N(data!BK71), 0)</f>
        <v>21463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3266</v>
      </c>
      <c r="AA62" s="198">
        <f>ROUND(N(data!BK81), 0)</f>
        <v>0</v>
      </c>
      <c r="AB62" s="198">
        <f>ROUND(N(data!BK82), 0)</f>
        <v>0</v>
      </c>
      <c r="AC62" s="198">
        <f>ROUND(N(data!BK83), 0)</f>
        <v>373560</v>
      </c>
      <c r="AD62" s="198">
        <f>ROUND(N(data!BK84), 0)</f>
        <v>210</v>
      </c>
      <c r="AE62" s="198">
        <f>ROUND(N(data!BK89), 0)</f>
        <v>0</v>
      </c>
      <c r="AF62" s="198">
        <f>ROUND(N(data!BK87), 0)</f>
        <v>0</v>
      </c>
      <c r="AG62" s="198">
        <f>ROUND(N(data!BK90), 0)</f>
        <v>5072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14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155</v>
      </c>
      <c r="B63" s="200" t="str">
        <f>RIGHT(data!$C$96,4)</f>
        <v>2024</v>
      </c>
      <c r="C63" s="12" t="str">
        <f>data!BL$55</f>
        <v>8560</v>
      </c>
      <c r="D63" s="12" t="s">
        <v>1157</v>
      </c>
      <c r="E63" s="198">
        <f>ROUND(N(data!BL59), 0)</f>
        <v>0</v>
      </c>
      <c r="F63" s="314">
        <f>ROUND(N(data!BL60), 2)</f>
        <v>0</v>
      </c>
      <c r="G63" s="198">
        <f>ROUND(N(data!BL61), 0)</f>
        <v>5578056</v>
      </c>
      <c r="H63" s="198">
        <f>ROUND(N(data!BL62), 0)</f>
        <v>765841</v>
      </c>
      <c r="I63" s="198">
        <f>ROUND(N(data!BL63), 0)</f>
        <v>1000</v>
      </c>
      <c r="J63" s="198">
        <f>ROUND(N(data!BL64), 0)</f>
        <v>501</v>
      </c>
      <c r="K63" s="198">
        <f>ROUND(N(data!BL65), 0)</f>
        <v>0</v>
      </c>
      <c r="L63" s="198">
        <f>ROUND(N(data!BL66), 0)</f>
        <v>2700</v>
      </c>
      <c r="M63" s="198">
        <f>ROUND(N(data!BL67), 0)</f>
        <v>0</v>
      </c>
      <c r="N63" s="198">
        <f>ROUND(N(data!BL68), 0)</f>
        <v>0</v>
      </c>
      <c r="O63" s="198">
        <f>ROUND(N(data!BL69), 0)</f>
        <v>264212</v>
      </c>
      <c r="P63" s="198">
        <f>ROUND(N(data!BL70), 0)</f>
        <v>0</v>
      </c>
      <c r="Q63" s="198">
        <f>ROUND(N(data!BL71), 0)</f>
        <v>152595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432</v>
      </c>
      <c r="AA63" s="198">
        <f>ROUND(N(data!BL81), 0)</f>
        <v>0</v>
      </c>
      <c r="AB63" s="198">
        <f>ROUND(N(data!BL82), 0)</f>
        <v>0</v>
      </c>
      <c r="AC63" s="198">
        <f>ROUND(N(data!BL83), 0)</f>
        <v>111185</v>
      </c>
      <c r="AD63" s="198">
        <f>ROUND(N(data!BL84), 0)</f>
        <v>8960</v>
      </c>
      <c r="AE63" s="198">
        <f>ROUND(N(data!BL89), 0)</f>
        <v>0</v>
      </c>
      <c r="AF63" s="198">
        <f>ROUND(N(data!BL87), 0)</f>
        <v>0</v>
      </c>
      <c r="AG63" s="198">
        <f>ROUND(N(data!BL90), 0)</f>
        <v>3943</v>
      </c>
      <c r="AH63" s="198">
        <f>ROUND(N(data!BL91), 0)</f>
        <v>0</v>
      </c>
      <c r="AI63" s="198">
        <f>ROUND(N(data!BL92), 0)</f>
        <v>183</v>
      </c>
      <c r="AJ63" s="198">
        <f>ROUND(N(data!BL93), 0)</f>
        <v>0</v>
      </c>
      <c r="AK63" s="314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155</v>
      </c>
      <c r="B64" s="200" t="str">
        <f>RIGHT(data!$C$96,4)</f>
        <v>2024</v>
      </c>
      <c r="C64" s="12" t="str">
        <f>data!BM$55</f>
        <v>8590</v>
      </c>
      <c r="D64" s="12" t="s">
        <v>1157</v>
      </c>
      <c r="E64" s="198">
        <f>ROUND(N(data!BM59), 0)</f>
        <v>0</v>
      </c>
      <c r="F64" s="314">
        <f>ROUND(N(data!BM60), 2)</f>
        <v>0</v>
      </c>
      <c r="G64" s="198">
        <f>ROUND(N(data!BM61), 0)</f>
        <v>1323426</v>
      </c>
      <c r="H64" s="198">
        <f>ROUND(N(data!BM62), 0)</f>
        <v>166657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819696</v>
      </c>
      <c r="M64" s="198">
        <f>ROUND(N(data!BM67), 0)</f>
        <v>0</v>
      </c>
      <c r="N64" s="198">
        <f>ROUND(N(data!BM68), 0)</f>
        <v>0</v>
      </c>
      <c r="O64" s="198">
        <f>ROUND(N(data!BM69), 0)</f>
        <v>28318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24497</v>
      </c>
      <c r="AA64" s="198">
        <f>ROUND(N(data!BM81), 0)</f>
        <v>0</v>
      </c>
      <c r="AB64" s="198">
        <f>ROUND(N(data!BM82), 0)</f>
        <v>0</v>
      </c>
      <c r="AC64" s="198">
        <f>ROUND(N(data!BM83), 0)</f>
        <v>3821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418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4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155</v>
      </c>
      <c r="B65" s="200" t="str">
        <f>RIGHT(data!$C$96,4)</f>
        <v>2024</v>
      </c>
      <c r="C65" s="12" t="str">
        <f>data!BN$55</f>
        <v>8610</v>
      </c>
      <c r="D65" s="12" t="s">
        <v>1157</v>
      </c>
      <c r="E65" s="198">
        <f>ROUND(N(data!BN59), 0)</f>
        <v>0</v>
      </c>
      <c r="F65" s="314">
        <f>ROUND(N(data!BN60), 2)</f>
        <v>0.6</v>
      </c>
      <c r="G65" s="198">
        <f>ROUND(N(data!BN61), 0)</f>
        <v>11295763</v>
      </c>
      <c r="H65" s="198">
        <f>ROUND(N(data!BN62), 0)</f>
        <v>1131834</v>
      </c>
      <c r="I65" s="198">
        <f>ROUND(N(data!BN63), 0)</f>
        <v>6885922</v>
      </c>
      <c r="J65" s="198">
        <f>ROUND(N(data!BN64), 0)</f>
        <v>70</v>
      </c>
      <c r="K65" s="198">
        <f>ROUND(N(data!BN65), 0)</f>
        <v>0</v>
      </c>
      <c r="L65" s="198">
        <f>ROUND(N(data!BN66), 0)</f>
        <v>3789032</v>
      </c>
      <c r="M65" s="198">
        <f>ROUND(N(data!BN67), 0)</f>
        <v>0</v>
      </c>
      <c r="N65" s="198">
        <f>ROUND(N(data!BN68), 0)</f>
        <v>0</v>
      </c>
      <c r="O65" s="198">
        <f>ROUND(N(data!BN69), 0)</f>
        <v>1525235</v>
      </c>
      <c r="P65" s="198">
        <f>ROUND(N(data!BN70), 0)</f>
        <v>0</v>
      </c>
      <c r="Q65" s="198">
        <f>ROUND(N(data!BN71), 0)</f>
        <v>2200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594757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226450</v>
      </c>
      <c r="Z65" s="198">
        <f>ROUND(N(data!BN80), 0)</f>
        <v>624350</v>
      </c>
      <c r="AA65" s="198">
        <f>ROUND(N(data!BN81), 0)</f>
        <v>0</v>
      </c>
      <c r="AB65" s="198">
        <f>ROUND(N(data!BN82), 0)</f>
        <v>0</v>
      </c>
      <c r="AC65" s="198">
        <f>ROUND(N(data!BN83), 0)</f>
        <v>77478</v>
      </c>
      <c r="AD65" s="198">
        <f>ROUND(N(data!BN84), 0)</f>
        <v>209397</v>
      </c>
      <c r="AE65" s="198">
        <f>ROUND(N(data!BN89), 0)</f>
        <v>0</v>
      </c>
      <c r="AF65" s="198">
        <f>ROUND(N(data!BN87), 0)</f>
        <v>0</v>
      </c>
      <c r="AG65" s="198">
        <f>ROUND(N(data!BN90), 0)</f>
        <v>10471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4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155</v>
      </c>
      <c r="B66" s="200" t="str">
        <f>RIGHT(data!$C$96,4)</f>
        <v>2024</v>
      </c>
      <c r="C66" s="12" t="str">
        <f>data!BO$55</f>
        <v>8620</v>
      </c>
      <c r="D66" s="12" t="s">
        <v>1157</v>
      </c>
      <c r="E66" s="198">
        <f>ROUND(N(data!BO59), 0)</f>
        <v>0</v>
      </c>
      <c r="F66" s="314">
        <f>ROUND(N(data!BO60), 2)</f>
        <v>1.8</v>
      </c>
      <c r="G66" s="198">
        <f>ROUND(N(data!BO61), 0)</f>
        <v>610962</v>
      </c>
      <c r="H66" s="198">
        <f>ROUND(N(data!BO62), 0)</f>
        <v>94080</v>
      </c>
      <c r="I66" s="198">
        <f>ROUND(N(data!BO63), 0)</f>
        <v>0</v>
      </c>
      <c r="J66" s="198">
        <f>ROUND(N(data!BO64), 0)</f>
        <v>82814</v>
      </c>
      <c r="K66" s="198">
        <f>ROUND(N(data!BO65), 0)</f>
        <v>0</v>
      </c>
      <c r="L66" s="198">
        <f>ROUND(N(data!BO66), 0)</f>
        <v>13450</v>
      </c>
      <c r="M66" s="198">
        <f>ROUND(N(data!BO67), 0)</f>
        <v>15716</v>
      </c>
      <c r="N66" s="198">
        <f>ROUND(N(data!BO68), 0)</f>
        <v>10611</v>
      </c>
      <c r="O66" s="198">
        <f>ROUND(N(data!BO69), 0)</f>
        <v>36432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32193</v>
      </c>
      <c r="W66" s="198">
        <f>ROUND(N(data!BO77), 0)</f>
        <v>0</v>
      </c>
      <c r="X66" s="198">
        <f>ROUND(N(data!BO78), 0)</f>
        <v>0</v>
      </c>
      <c r="Y66" s="198">
        <f>ROUND(N(data!BO79), 0)</f>
        <v>661</v>
      </c>
      <c r="Z66" s="198">
        <f>ROUND(N(data!BO80), 0)</f>
        <v>2065</v>
      </c>
      <c r="AA66" s="198">
        <f>ROUND(N(data!BO81), 0)</f>
        <v>0</v>
      </c>
      <c r="AB66" s="198">
        <f>ROUND(N(data!BO82), 0)</f>
        <v>0</v>
      </c>
      <c r="AC66" s="198">
        <f>ROUND(N(data!BO83), 0)</f>
        <v>1514</v>
      </c>
      <c r="AD66" s="198">
        <f>ROUND(N(data!BO84), 0)</f>
        <v>6254</v>
      </c>
      <c r="AE66" s="198">
        <f>ROUND(N(data!BO89), 0)</f>
        <v>0</v>
      </c>
      <c r="AF66" s="198">
        <f>ROUND(N(data!BO87), 0)</f>
        <v>0</v>
      </c>
      <c r="AG66" s="198">
        <f>ROUND(N(data!BO90), 0)</f>
        <v>1584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4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155</v>
      </c>
      <c r="B67" s="200" t="str">
        <f>RIGHT(data!$C$96,4)</f>
        <v>2024</v>
      </c>
      <c r="C67" s="12" t="str">
        <f>data!BP$55</f>
        <v>8630</v>
      </c>
      <c r="D67" s="12" t="s">
        <v>1157</v>
      </c>
      <c r="E67" s="198">
        <f>ROUND(N(data!BP59), 0)</f>
        <v>0</v>
      </c>
      <c r="F67" s="314">
        <f>ROUND(N(data!BP60), 2)</f>
        <v>0</v>
      </c>
      <c r="G67" s="198">
        <f>ROUND(N(data!BP61), 0)</f>
        <v>1417749</v>
      </c>
      <c r="H67" s="198">
        <f>ROUND(N(data!BP62), 0)</f>
        <v>181381</v>
      </c>
      <c r="I67" s="198">
        <f>ROUND(N(data!BP63), 0)</f>
        <v>211849</v>
      </c>
      <c r="J67" s="198">
        <f>ROUND(N(data!BP64), 0)</f>
        <v>0</v>
      </c>
      <c r="K67" s="198">
        <f>ROUND(N(data!BP65), 0)</f>
        <v>0</v>
      </c>
      <c r="L67" s="198">
        <f>ROUND(N(data!BP66), 0)</f>
        <v>208957</v>
      </c>
      <c r="M67" s="198">
        <f>ROUND(N(data!BP67), 0)</f>
        <v>0</v>
      </c>
      <c r="N67" s="198">
        <f>ROUND(N(data!BP68), 0)</f>
        <v>0</v>
      </c>
      <c r="O67" s="198">
        <f>ROUND(N(data!BP69), 0)</f>
        <v>416708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16672</v>
      </c>
      <c r="AA67" s="198">
        <f>ROUND(N(data!BP81), 0)</f>
        <v>0</v>
      </c>
      <c r="AB67" s="198">
        <f>ROUND(N(data!BP82), 0)</f>
        <v>0</v>
      </c>
      <c r="AC67" s="198">
        <f>ROUND(N(data!BP83), 0)</f>
        <v>400037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2527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4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155</v>
      </c>
      <c r="B68" s="200" t="str">
        <f>RIGHT(data!$C$96,4)</f>
        <v>2024</v>
      </c>
      <c r="C68" s="12" t="str">
        <f>data!BQ$55</f>
        <v>8640</v>
      </c>
      <c r="D68" s="12" t="s">
        <v>1157</v>
      </c>
      <c r="E68" s="198">
        <f>ROUND(N(data!BQ59), 0)</f>
        <v>0</v>
      </c>
      <c r="F68" s="314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4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155</v>
      </c>
      <c r="B69" s="200" t="str">
        <f>RIGHT(data!$C$96,4)</f>
        <v>2024</v>
      </c>
      <c r="C69" s="12" t="str">
        <f>data!BR$55</f>
        <v>8650</v>
      </c>
      <c r="D69" s="12" t="s">
        <v>1157</v>
      </c>
      <c r="E69" s="198">
        <f>ROUND(N(data!BR59), 0)</f>
        <v>0</v>
      </c>
      <c r="F69" s="314">
        <f>ROUND(N(data!BR60), 2)</f>
        <v>0</v>
      </c>
      <c r="G69" s="198">
        <f>ROUND(N(data!BR61), 0)</f>
        <v>4241510</v>
      </c>
      <c r="H69" s="198">
        <f>ROUND(N(data!BR62), 0)</f>
        <v>68164088</v>
      </c>
      <c r="I69" s="198">
        <f>ROUND(N(data!BR63), 0)</f>
        <v>581229</v>
      </c>
      <c r="J69" s="198">
        <f>ROUND(N(data!BR64), 0)</f>
        <v>0</v>
      </c>
      <c r="K69" s="198">
        <f>ROUND(N(data!BR65), 0)</f>
        <v>0</v>
      </c>
      <c r="L69" s="198">
        <f>ROUND(N(data!BR66), 0)</f>
        <v>646146</v>
      </c>
      <c r="M69" s="198">
        <f>ROUND(N(data!BR67), 0)</f>
        <v>77552</v>
      </c>
      <c r="N69" s="198">
        <f>ROUND(N(data!BR68), 0)</f>
        <v>0</v>
      </c>
      <c r="O69" s="198">
        <f>ROUND(N(data!BR69), 0)</f>
        <v>1139444</v>
      </c>
      <c r="P69" s="198">
        <f>ROUND(N(data!BR70), 0)</f>
        <v>0</v>
      </c>
      <c r="Q69" s="198">
        <f>ROUND(N(data!BR71), 0)</f>
        <v>152451</v>
      </c>
      <c r="R69" s="198">
        <f>ROUND(N(data!BR72), 0)</f>
        <v>6745</v>
      </c>
      <c r="S69" s="198">
        <f>ROUND(N(data!BR73), 0)</f>
        <v>0</v>
      </c>
      <c r="T69" s="198">
        <f>ROUND(N(data!BR74), 0)</f>
        <v>0</v>
      </c>
      <c r="U69" s="198">
        <f>ROUND(N(data!BR75), 0)</f>
        <v>513503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418957</v>
      </c>
      <c r="Z69" s="198">
        <f>ROUND(N(data!BR80), 0)</f>
        <v>-1635</v>
      </c>
      <c r="AA69" s="198">
        <f>ROUND(N(data!BR81), 0)</f>
        <v>0</v>
      </c>
      <c r="AB69" s="198">
        <f>ROUND(N(data!BR82), 0)</f>
        <v>0</v>
      </c>
      <c r="AC69" s="198">
        <f>ROUND(N(data!BR83), 0)</f>
        <v>49423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4620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4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155</v>
      </c>
      <c r="B70" s="200" t="str">
        <f>RIGHT(data!$C$96,4)</f>
        <v>2024</v>
      </c>
      <c r="C70" s="12" t="str">
        <f>data!BS$55</f>
        <v>8660</v>
      </c>
      <c r="D70" s="12" t="s">
        <v>1157</v>
      </c>
      <c r="E70" s="198">
        <f>ROUND(N(data!BS59), 0)</f>
        <v>0</v>
      </c>
      <c r="F70" s="314">
        <f>ROUND(N(data!BS60), 2)</f>
        <v>0</v>
      </c>
      <c r="G70" s="198">
        <f>ROUND(N(data!BS61), 0)</f>
        <v>183</v>
      </c>
      <c r="H70" s="198">
        <f>ROUND(N(data!BS62), 0)</f>
        <v>-37</v>
      </c>
      <c r="I70" s="198">
        <f>ROUND(N(data!BS63), 0)</f>
        <v>0</v>
      </c>
      <c r="J70" s="198">
        <f>ROUND(N(data!BS64), 0)</f>
        <v>158</v>
      </c>
      <c r="K70" s="198">
        <f>ROUND(N(data!BS65), 0)</f>
        <v>0</v>
      </c>
      <c r="L70" s="198">
        <f>ROUND(N(data!BS66), 0)</f>
        <v>461</v>
      </c>
      <c r="M70" s="198">
        <f>ROUND(N(data!BS67), 0)</f>
        <v>0</v>
      </c>
      <c r="N70" s="198">
        <f>ROUND(N(data!BS68), 0)</f>
        <v>0</v>
      </c>
      <c r="O70" s="198">
        <f>ROUND(N(data!BS69), 0)</f>
        <v>18664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600</v>
      </c>
      <c r="AA70" s="198">
        <f>ROUND(N(data!BS81), 0)</f>
        <v>0</v>
      </c>
      <c r="AB70" s="198">
        <f>ROUND(N(data!BS82), 0)</f>
        <v>0</v>
      </c>
      <c r="AC70" s="198">
        <f>ROUND(N(data!BS83), 0)</f>
        <v>18064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183</v>
      </c>
      <c r="AJ70" s="198">
        <f>ROUND(N(data!BS93), 0)</f>
        <v>0</v>
      </c>
      <c r="AK70" s="314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155</v>
      </c>
      <c r="B71" s="200" t="str">
        <f>RIGHT(data!$C$96,4)</f>
        <v>2024</v>
      </c>
      <c r="C71" s="12" t="str">
        <f>data!BT$55</f>
        <v>8670</v>
      </c>
      <c r="D71" s="12" t="s">
        <v>1157</v>
      </c>
      <c r="E71" s="198">
        <f>ROUND(N(data!BT59), 0)</f>
        <v>0</v>
      </c>
      <c r="F71" s="314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4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155</v>
      </c>
      <c r="B72" s="200" t="str">
        <f>RIGHT(data!$C$96,4)</f>
        <v>2024</v>
      </c>
      <c r="C72" s="12" t="str">
        <f>data!BU$55</f>
        <v>8680</v>
      </c>
      <c r="D72" s="12" t="s">
        <v>1157</v>
      </c>
      <c r="E72" s="198">
        <f>ROUND(N(data!BU59), 0)</f>
        <v>0</v>
      </c>
      <c r="F72" s="314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4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155</v>
      </c>
      <c r="B73" s="200" t="str">
        <f>RIGHT(data!$C$96,4)</f>
        <v>2024</v>
      </c>
      <c r="C73" s="12" t="str">
        <f>data!BV$55</f>
        <v>8690</v>
      </c>
      <c r="D73" s="12" t="s">
        <v>1157</v>
      </c>
      <c r="E73" s="198">
        <f>ROUND(N(data!BV59), 0)</f>
        <v>0</v>
      </c>
      <c r="F73" s="314">
        <f>ROUND(N(data!BV60), 2)</f>
        <v>4</v>
      </c>
      <c r="G73" s="198">
        <f>ROUND(N(data!BV61), 0)</f>
        <v>3461569</v>
      </c>
      <c r="H73" s="198">
        <f>ROUND(N(data!BV62), 0)</f>
        <v>507626</v>
      </c>
      <c r="I73" s="198">
        <f>ROUND(N(data!BV63), 0)</f>
        <v>0</v>
      </c>
      <c r="J73" s="198">
        <f>ROUND(N(data!BV64), 0)</f>
        <v>623</v>
      </c>
      <c r="K73" s="198">
        <f>ROUND(N(data!BV65), 0)</f>
        <v>0</v>
      </c>
      <c r="L73" s="198">
        <f>ROUND(N(data!BV66), 0)</f>
        <v>327156</v>
      </c>
      <c r="M73" s="198">
        <f>ROUND(N(data!BV67), 0)</f>
        <v>0</v>
      </c>
      <c r="N73" s="198">
        <f>ROUND(N(data!BV68), 0)</f>
        <v>0</v>
      </c>
      <c r="O73" s="198">
        <f>ROUND(N(data!BV69), 0)</f>
        <v>23989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13045</v>
      </c>
      <c r="Z73" s="198">
        <f>ROUND(N(data!BV80), 0)</f>
        <v>6044</v>
      </c>
      <c r="AA73" s="198">
        <f>ROUND(N(data!BV81), 0)</f>
        <v>0</v>
      </c>
      <c r="AB73" s="198">
        <f>ROUND(N(data!BV82), 0)</f>
        <v>0</v>
      </c>
      <c r="AC73" s="198">
        <f>ROUND(N(data!BV83), 0)</f>
        <v>4900</v>
      </c>
      <c r="AD73" s="198">
        <f>ROUND(N(data!BV84), 0)</f>
        <v>44712</v>
      </c>
      <c r="AE73" s="198">
        <f>ROUND(N(data!BV89), 0)</f>
        <v>0</v>
      </c>
      <c r="AF73" s="198">
        <f>ROUND(N(data!BV87), 0)</f>
        <v>0</v>
      </c>
      <c r="AG73" s="198">
        <f>ROUND(N(data!BV90), 0)</f>
        <v>8998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314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155</v>
      </c>
      <c r="B74" s="200" t="str">
        <f>RIGHT(data!$C$96,4)</f>
        <v>2024</v>
      </c>
      <c r="C74" s="12" t="str">
        <f>data!BW$55</f>
        <v>8700</v>
      </c>
      <c r="D74" s="12" t="s">
        <v>1157</v>
      </c>
      <c r="E74" s="198">
        <f>ROUND(N(data!BW59), 0)</f>
        <v>0</v>
      </c>
      <c r="F74" s="314">
        <f>ROUND(N(data!BW60), 2)</f>
        <v>0</v>
      </c>
      <c r="G74" s="198">
        <f>ROUND(N(data!BW61), 0)</f>
        <v>2429058</v>
      </c>
      <c r="H74" s="198">
        <f>ROUND(N(data!BW62), 0)</f>
        <v>227629</v>
      </c>
      <c r="I74" s="198">
        <f>ROUND(N(data!BW63), 0)</f>
        <v>9000</v>
      </c>
      <c r="J74" s="198">
        <f>ROUND(N(data!BW64), 0)</f>
        <v>0</v>
      </c>
      <c r="K74" s="198">
        <f>ROUND(N(data!BW65), 0)</f>
        <v>0</v>
      </c>
      <c r="L74" s="198">
        <f>ROUND(N(data!BW66), 0)</f>
        <v>74946</v>
      </c>
      <c r="M74" s="198">
        <f>ROUND(N(data!BW67), 0)</f>
        <v>4650</v>
      </c>
      <c r="N74" s="198">
        <f>ROUND(N(data!BW68), 0)</f>
        <v>3201</v>
      </c>
      <c r="O74" s="198">
        <f>ROUND(N(data!BW69), 0)</f>
        <v>648778</v>
      </c>
      <c r="P74" s="198">
        <f>ROUND(N(data!BW70), 0)</f>
        <v>0</v>
      </c>
      <c r="Q74" s="198">
        <f>ROUND(N(data!BW71), 0)</f>
        <v>210811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331899</v>
      </c>
      <c r="Z74" s="198">
        <f>ROUND(N(data!BW80), 0)</f>
        <v>93705</v>
      </c>
      <c r="AA74" s="198">
        <f>ROUND(N(data!BW81), 0)</f>
        <v>0</v>
      </c>
      <c r="AB74" s="198">
        <f>ROUND(N(data!BW82), 0)</f>
        <v>0</v>
      </c>
      <c r="AC74" s="198">
        <f>ROUND(N(data!BW83), 0)</f>
        <v>12362</v>
      </c>
      <c r="AD74" s="198">
        <f>ROUND(N(data!BW84), 0)</f>
        <v>33550</v>
      </c>
      <c r="AE74" s="198">
        <f>ROUND(N(data!BW89), 0)</f>
        <v>0</v>
      </c>
      <c r="AF74" s="198">
        <f>ROUND(N(data!BW87), 0)</f>
        <v>0</v>
      </c>
      <c r="AG74" s="198">
        <f>ROUND(N(data!BW90), 0)</f>
        <v>568</v>
      </c>
      <c r="AH74" s="198">
        <f>ROUND(N(data!BW91), 0)</f>
        <v>0</v>
      </c>
      <c r="AI74" s="198">
        <f>ROUND(N(data!BW92), 0)</f>
        <v>39</v>
      </c>
      <c r="AJ74" s="198">
        <f>ROUND(N(data!BW93), 0)</f>
        <v>0</v>
      </c>
      <c r="AK74" s="314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155</v>
      </c>
      <c r="B75" s="200" t="str">
        <f>RIGHT(data!$C$96,4)</f>
        <v>2024</v>
      </c>
      <c r="C75" s="12" t="str">
        <f>data!BX$55</f>
        <v>8710</v>
      </c>
      <c r="D75" s="12" t="s">
        <v>1157</v>
      </c>
      <c r="E75" s="198">
        <f>ROUND(N(data!BX59), 0)</f>
        <v>0</v>
      </c>
      <c r="F75" s="314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4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155</v>
      </c>
      <c r="B76" s="200" t="str">
        <f>RIGHT(data!$C$96,4)</f>
        <v>2024</v>
      </c>
      <c r="C76" s="12" t="str">
        <f>data!BY$55</f>
        <v>8720</v>
      </c>
      <c r="D76" s="12" t="s">
        <v>1157</v>
      </c>
      <c r="E76" s="198">
        <f>ROUND(N(data!BY59), 0)</f>
        <v>0</v>
      </c>
      <c r="F76" s="314">
        <f>ROUND(N(data!BY60), 2)</f>
        <v>5.2</v>
      </c>
      <c r="G76" s="198">
        <f>ROUND(N(data!BY61), 0)</f>
        <v>8975186</v>
      </c>
      <c r="H76" s="198">
        <f>ROUND(N(data!BY62), 0)</f>
        <v>1051955</v>
      </c>
      <c r="I76" s="198">
        <f>ROUND(N(data!BY63), 0)</f>
        <v>0</v>
      </c>
      <c r="J76" s="198">
        <f>ROUND(N(data!BY64), 0)</f>
        <v>8986</v>
      </c>
      <c r="K76" s="198">
        <f>ROUND(N(data!BY65), 0)</f>
        <v>0</v>
      </c>
      <c r="L76" s="198">
        <f>ROUND(N(data!BY66), 0)</f>
        <v>0</v>
      </c>
      <c r="M76" s="198">
        <f>ROUND(N(data!BY67), 0)</f>
        <v>28243</v>
      </c>
      <c r="N76" s="198">
        <f>ROUND(N(data!BY68), 0)</f>
        <v>232</v>
      </c>
      <c r="O76" s="198">
        <f>ROUND(N(data!BY69), 0)</f>
        <v>140714</v>
      </c>
      <c r="P76" s="198">
        <f>ROUND(N(data!BY70), 0)</f>
        <v>0</v>
      </c>
      <c r="Q76" s="198">
        <f>ROUND(N(data!BY71), 0)</f>
        <v>37122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89563</v>
      </c>
      <c r="AA76" s="198">
        <f>ROUND(N(data!BY81), 0)</f>
        <v>0</v>
      </c>
      <c r="AB76" s="198">
        <f>ROUND(N(data!BY82), 0)</f>
        <v>0</v>
      </c>
      <c r="AC76" s="198">
        <f>ROUND(N(data!BY83), 0)</f>
        <v>14030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3134</v>
      </c>
      <c r="AH76" s="198">
        <f>ROUND(N(data!BY91), 0)</f>
        <v>0</v>
      </c>
      <c r="AI76" s="198">
        <f>ROUND(N(data!BY92), 0)</f>
        <v>20</v>
      </c>
      <c r="AJ76" s="198">
        <f>ROUND(N(data!BY93), 0)</f>
        <v>0</v>
      </c>
      <c r="AK76" s="314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155</v>
      </c>
      <c r="B77" s="200" t="str">
        <f>RIGHT(data!$C$96,4)</f>
        <v>2024</v>
      </c>
      <c r="C77" s="12" t="str">
        <f>data!BZ$55</f>
        <v>8730</v>
      </c>
      <c r="D77" s="12" t="s">
        <v>1157</v>
      </c>
      <c r="E77" s="198">
        <f>ROUND(N(data!BZ59), 0)</f>
        <v>0</v>
      </c>
      <c r="F77" s="314">
        <f>ROUND(N(data!BZ60), 2)</f>
        <v>52.6</v>
      </c>
      <c r="G77" s="198">
        <f>ROUND(N(data!BZ61), 0)</f>
        <v>3981977</v>
      </c>
      <c r="H77" s="198">
        <f>ROUND(N(data!BZ62), 0)</f>
        <v>1303107</v>
      </c>
      <c r="I77" s="198">
        <f>ROUND(N(data!BZ63), 0)</f>
        <v>0</v>
      </c>
      <c r="J77" s="198">
        <f>ROUND(N(data!BZ64), 0)</f>
        <v>406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148737</v>
      </c>
      <c r="P77" s="198">
        <f>ROUND(N(data!BZ70), 0)</f>
        <v>0</v>
      </c>
      <c r="Q77" s="198">
        <f>ROUND(N(data!BZ71), 0)</f>
        <v>127107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14217</v>
      </c>
      <c r="AA77" s="198">
        <f>ROUND(N(data!BZ81), 0)</f>
        <v>0</v>
      </c>
      <c r="AB77" s="198">
        <f>ROUND(N(data!BZ82), 0)</f>
        <v>0</v>
      </c>
      <c r="AC77" s="198">
        <f>ROUND(N(data!BZ83), 0)</f>
        <v>7413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862</v>
      </c>
      <c r="AH77" s="198">
        <f>ROUND(N(data!BZ91), 0)</f>
        <v>0</v>
      </c>
      <c r="AI77" s="198">
        <f>ROUND(N(data!BZ92), 0)</f>
        <v>55</v>
      </c>
      <c r="AJ77" s="198">
        <f>ROUND(N(data!BZ93), 0)</f>
        <v>0</v>
      </c>
      <c r="AK77" s="314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155</v>
      </c>
      <c r="B78" s="200" t="str">
        <f>RIGHT(data!$C$96,4)</f>
        <v>2024</v>
      </c>
      <c r="C78" s="12" t="str">
        <f>data!CA$55</f>
        <v>8740</v>
      </c>
      <c r="D78" s="12" t="s">
        <v>1157</v>
      </c>
      <c r="E78" s="198">
        <f>ROUND(N(data!CA59), 0)</f>
        <v>0</v>
      </c>
      <c r="F78" s="314">
        <f>ROUND(N(data!CA60), 2)</f>
        <v>0</v>
      </c>
      <c r="G78" s="198">
        <f>ROUND(N(data!CA61), 0)</f>
        <v>1224997</v>
      </c>
      <c r="H78" s="198">
        <f>ROUND(N(data!CA62), 0)</f>
        <v>162373</v>
      </c>
      <c r="I78" s="198">
        <f>ROUND(N(data!CA63), 0)</f>
        <v>0</v>
      </c>
      <c r="J78" s="198">
        <f>ROUND(N(data!CA64), 0)</f>
        <v>301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38931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26939</v>
      </c>
      <c r="AA78" s="198">
        <f>ROUND(N(data!CA81), 0)</f>
        <v>0</v>
      </c>
      <c r="AB78" s="198">
        <f>ROUND(N(data!CA82), 0)</f>
        <v>0</v>
      </c>
      <c r="AC78" s="198">
        <f>ROUND(N(data!CA83), 0)</f>
        <v>11992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213</v>
      </c>
      <c r="AH78" s="198">
        <f>ROUND(N(data!CA91), 0)</f>
        <v>0</v>
      </c>
      <c r="AI78" s="198">
        <f>ROUND(N(data!CA92), 0)</f>
        <v>1248</v>
      </c>
      <c r="AJ78" s="198">
        <f>ROUND(N(data!CA93), 0)</f>
        <v>0</v>
      </c>
      <c r="AK78" s="314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155</v>
      </c>
      <c r="B79" s="200" t="str">
        <f>RIGHT(data!$C$96,4)</f>
        <v>2024</v>
      </c>
      <c r="C79" s="12" t="str">
        <f>data!CB$55</f>
        <v>8770</v>
      </c>
      <c r="D79" s="12" t="s">
        <v>1157</v>
      </c>
      <c r="E79" s="198">
        <f>ROUND(N(data!CB59), 0)</f>
        <v>0</v>
      </c>
      <c r="F79" s="314">
        <f>ROUND(N(data!CB60), 2)</f>
        <v>0</v>
      </c>
      <c r="G79" s="198">
        <f>ROUND(N(data!CB61), 0)</f>
        <v>448521</v>
      </c>
      <c r="H79" s="198">
        <f>ROUND(N(data!CB62), 0)</f>
        <v>64142</v>
      </c>
      <c r="I79" s="198">
        <f>ROUND(N(data!CB63), 0)</f>
        <v>0</v>
      </c>
      <c r="J79" s="198">
        <f>ROUND(N(data!CB64), 0)</f>
        <v>6061</v>
      </c>
      <c r="K79" s="198">
        <f>ROUND(N(data!CB65), 0)</f>
        <v>0</v>
      </c>
      <c r="L79" s="198">
        <f>ROUND(N(data!CB66), 0)</f>
        <v>25002</v>
      </c>
      <c r="M79" s="198">
        <f>ROUND(N(data!CB67), 0)</f>
        <v>524592</v>
      </c>
      <c r="N79" s="198">
        <f>ROUND(N(data!CB68), 0)</f>
        <v>176363</v>
      </c>
      <c r="O79" s="198">
        <f>ROUND(N(data!CB69), 0)</f>
        <v>81452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27091</v>
      </c>
      <c r="AA79" s="198">
        <f>ROUND(N(data!CB81), 0)</f>
        <v>0</v>
      </c>
      <c r="AB79" s="198">
        <f>ROUND(N(data!CB82), 0)</f>
        <v>0</v>
      </c>
      <c r="AC79" s="198">
        <f>ROUND(N(data!CB83), 0)</f>
        <v>54361</v>
      </c>
      <c r="AD79" s="198">
        <f>ROUND(N(data!CB84), 0)</f>
        <v>266799</v>
      </c>
      <c r="AE79" s="198">
        <f>ROUND(N(data!CB89), 0)</f>
        <v>0</v>
      </c>
      <c r="AF79" s="198">
        <f>ROUND(N(data!CB87), 0)</f>
        <v>0</v>
      </c>
      <c r="AG79" s="198">
        <f>ROUND(N(data!CB90), 0)</f>
        <v>16362</v>
      </c>
      <c r="AH79" s="198">
        <f>ROUND(N(data!CB91), 0)</f>
        <v>0</v>
      </c>
      <c r="AI79" s="198">
        <f>ROUND(N(data!CB92), 0)</f>
        <v>130</v>
      </c>
      <c r="AJ79" s="198">
        <f>ROUND(N(data!CB93), 0)</f>
        <v>0</v>
      </c>
      <c r="AK79" s="314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155</v>
      </c>
      <c r="B80" s="200" t="str">
        <f>RIGHT(data!$C$96,4)</f>
        <v>2024</v>
      </c>
      <c r="C80" s="12" t="str">
        <f>data!CC$55</f>
        <v>8790</v>
      </c>
      <c r="D80" s="12" t="s">
        <v>1157</v>
      </c>
      <c r="E80" s="198">
        <f>ROUND(N(data!CC59), 0)</f>
        <v>0</v>
      </c>
      <c r="F80" s="314">
        <f>ROUND(N(data!CC60), 2)</f>
        <v>0</v>
      </c>
      <c r="G80" s="198">
        <f>ROUND(N(data!CC61), 0)</f>
        <v>1349748</v>
      </c>
      <c r="H80" s="198">
        <f>ROUND(N(data!CC62), 0)</f>
        <v>164253</v>
      </c>
      <c r="I80" s="198">
        <f>ROUND(N(data!CC63), 0)</f>
        <v>113720</v>
      </c>
      <c r="J80" s="198">
        <f>ROUND(N(data!CC64), 0)</f>
        <v>2003</v>
      </c>
      <c r="K80" s="198">
        <f>ROUND(N(data!CC65), 0)</f>
        <v>0</v>
      </c>
      <c r="L80" s="198">
        <f>ROUND(N(data!CC66), 0)</f>
        <v>392646</v>
      </c>
      <c r="M80" s="198">
        <f>ROUND(N(data!CC67), 0)</f>
        <v>92681</v>
      </c>
      <c r="N80" s="198">
        <f>ROUND(N(data!CC68), 0)</f>
        <v>11046</v>
      </c>
      <c r="O80" s="198">
        <f>ROUND(N(data!CC69), 0)</f>
        <v>8716813</v>
      </c>
      <c r="P80" s="198">
        <f>ROUND(N(data!CC70), 0)</f>
        <v>0</v>
      </c>
      <c r="Q80" s="198">
        <f>ROUND(N(data!CC71), 0)</f>
        <v>0</v>
      </c>
      <c r="R80" s="198">
        <f>ROUND(N(data!CC72), 0)</f>
        <v>6932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864</v>
      </c>
      <c r="X80" s="198">
        <f>ROUND(N(data!CC78), 0)</f>
        <v>0</v>
      </c>
      <c r="Y80" s="198">
        <f>ROUND(N(data!CC79), 0)</f>
        <v>0</v>
      </c>
      <c r="Z80" s="198">
        <f>ROUND(N(data!CC80), 0)</f>
        <v>1570</v>
      </c>
      <c r="AA80" s="198">
        <f>ROUND(N(data!CC81), 0)</f>
        <v>7978500</v>
      </c>
      <c r="AB80" s="198">
        <f>ROUND(N(data!CC82), 0)</f>
        <v>0</v>
      </c>
      <c r="AC80" s="198">
        <f>ROUND(N(data!CC83), 0)</f>
        <v>728948</v>
      </c>
      <c r="AD80" s="198">
        <f>ROUND(N(data!CC84), 0)</f>
        <v>250</v>
      </c>
      <c r="AE80" s="198">
        <f>ROUND(N(data!CC89), 0)</f>
        <v>0</v>
      </c>
      <c r="AF80" s="198">
        <f>ROUND(N(data!CC87), 0)</f>
        <v>0</v>
      </c>
      <c r="AG80" s="198">
        <f>ROUND(N(data!CC90), 0)</f>
        <v>366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4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0E13-3236-4256-8660-C81E9EB1A486}">
  <sheetPr codeName="Sheet2">
    <tabColor rgb="FF92D050"/>
    <pageSetUpPr fitToPage="1"/>
  </sheetPr>
  <dimension ref="B1:J42"/>
  <sheetViews>
    <sheetView topLeftCell="A7" workbookViewId="0">
      <selection activeCell="C42" sqref="C4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700</v>
      </c>
      <c r="G3" s="10"/>
      <c r="J3" s="99"/>
    </row>
    <row r="4" spans="2:10" x14ac:dyDescent="0.25">
      <c r="B4" s="98"/>
      <c r="F4" s="10" t="s">
        <v>701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702</v>
      </c>
      <c r="G8" s="10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10" t="s">
        <v>704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705</v>
      </c>
      <c r="G12" s="10"/>
      <c r="J12" s="99"/>
    </row>
    <row r="13" spans="2:10" x14ac:dyDescent="0.25">
      <c r="B13" s="98"/>
      <c r="F13" s="10" t="s">
        <v>706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+data!C98</f>
        <v>Valley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1" t="str">
        <f>+"H-"&amp;data!C97</f>
        <v>H-155</v>
      </c>
      <c r="F18" s="10"/>
      <c r="G18" s="10"/>
      <c r="J18" s="99"/>
    </row>
    <row r="19" spans="2:10" x14ac:dyDescent="0.25">
      <c r="B19" s="98"/>
      <c r="C19" s="53" t="s">
        <v>710</v>
      </c>
      <c r="D19" s="53"/>
      <c r="E19" s="11" t="str">
        <f>+data!C99</f>
        <v>PO Box 50010</v>
      </c>
      <c r="F19" s="10"/>
      <c r="G19" s="10"/>
      <c r="J19" s="99"/>
    </row>
    <row r="20" spans="2:10" x14ac:dyDescent="0.25">
      <c r="B20" s="98"/>
      <c r="C20" s="53" t="s">
        <v>711</v>
      </c>
      <c r="D20" s="53"/>
      <c r="E20" s="11" t="str">
        <f>+data!C100</f>
        <v>Renton</v>
      </c>
      <c r="F20" s="10"/>
      <c r="G20" s="10"/>
      <c r="J20" s="99"/>
    </row>
    <row r="21" spans="2:10" x14ac:dyDescent="0.25">
      <c r="B21" s="98"/>
      <c r="C21" s="53" t="s">
        <v>712</v>
      </c>
      <c r="D21" s="53"/>
      <c r="E21" s="11" t="str">
        <f>+data!C101</f>
        <v>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06/30/2024.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249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 t="s">
        <v>1403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249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718</v>
      </c>
      <c r="C41" s="106" t="s">
        <v>1404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SDQOX9d7TWwlN3BJItTKmikIZSmAq45kvq63Gm3K8QfTZbhOSSFrI9W7EdqaeohKWUvq8pzQ0HLOQhfEyuXDaQ==" saltValue="0uTBcHmUub7TZgCsm3b3F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161A-DE54-45F9-BA76-3436131A71F3}">
  <sheetPr codeName="Sheet9">
    <tabColor rgb="FF92D050"/>
  </sheetPr>
  <dimension ref="A2:M94"/>
  <sheetViews>
    <sheetView zoomScaleNormal="100" workbookViewId="0">
      <selection activeCell="J29" sqref="J2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721</v>
      </c>
    </row>
    <row r="3" spans="1:13" x14ac:dyDescent="0.25">
      <c r="A3" s="54"/>
    </row>
    <row r="4" spans="1:13" x14ac:dyDescent="0.25">
      <c r="A4" s="149" t="s">
        <v>722</v>
      </c>
    </row>
    <row r="5" spans="1:13" x14ac:dyDescent="0.25">
      <c r="A5" s="149" t="s">
        <v>723</v>
      </c>
    </row>
    <row r="6" spans="1:13" x14ac:dyDescent="0.25">
      <c r="A6" s="149" t="s">
        <v>724</v>
      </c>
    </row>
    <row r="7" spans="1:13" x14ac:dyDescent="0.25">
      <c r="A7" s="149"/>
    </row>
    <row r="8" spans="1:13" x14ac:dyDescent="0.25">
      <c r="A8" s="2" t="s">
        <v>725</v>
      </c>
    </row>
    <row r="9" spans="1:13" x14ac:dyDescent="0.25">
      <c r="A9" s="149" t="s">
        <v>27</v>
      </c>
    </row>
    <row r="12" spans="1:13" x14ac:dyDescent="0.25">
      <c r="A12" s="1" t="str">
        <f>data!C97</f>
        <v>155</v>
      </c>
      <c r="B12" s="227" t="str">
        <f>RIGHT('Prior Year'!C96,4)</f>
        <v>2023</v>
      </c>
      <c r="C12" s="227" t="str">
        <f>RIGHT(data!C96,4)</f>
        <v>2024</v>
      </c>
      <c r="D12" s="1" t="str">
        <f>RIGHT('Prior Year'!C96,4)</f>
        <v>2023</v>
      </c>
      <c r="E12" s="227" t="str">
        <f>RIGHT(data!C96,4)</f>
        <v>2024</v>
      </c>
      <c r="F12" s="1" t="str">
        <f>RIGHT('Prior Year'!C96,4)</f>
        <v>2023</v>
      </c>
      <c r="G12" s="227" t="str">
        <f>RIGHT(data!C96,4)</f>
        <v>2024</v>
      </c>
      <c r="H12" s="3"/>
    </row>
    <row r="13" spans="1:13" x14ac:dyDescent="0.25">
      <c r="A13" s="2"/>
      <c r="B13" s="227" t="s">
        <v>726</v>
      </c>
      <c r="C13" s="227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27" t="s">
        <v>365</v>
      </c>
      <c r="C14" s="227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5" t="s">
        <v>735</v>
      </c>
    </row>
    <row r="15" spans="1:13" x14ac:dyDescent="0.25">
      <c r="A15" s="1" t="s">
        <v>736</v>
      </c>
      <c r="B15" s="227">
        <f>ROUND(N('Prior Year'!C85), 0)</f>
        <v>0</v>
      </c>
      <c r="C15" s="227">
        <f>data!C85</f>
        <v>25860708.239999998</v>
      </c>
      <c r="D15" s="227">
        <f>ROUND(N('Prior Year'!C59), 0)</f>
        <v>13295</v>
      </c>
      <c r="E15" s="1">
        <f>data!C59</f>
        <v>13265</v>
      </c>
      <c r="F15" s="205" t="str">
        <f t="shared" ref="F15:F59" si="0">IF(B15=0,"",IF(D15=0,"",B15/D15))</f>
        <v/>
      </c>
      <c r="G15" s="205">
        <f t="shared" ref="G15:G29" si="1">IF(C15=0,"",IF(E15=0,"",C15/E15))</f>
        <v>1949.5445337353938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27">
        <f>ROUND(N('Prior Year'!D85), 0)</f>
        <v>0</v>
      </c>
      <c r="C16" s="227">
        <f>data!D85</f>
        <v>0</v>
      </c>
      <c r="D16" s="227">
        <f>ROUND(N('Prior Year'!D59), 0)</f>
        <v>0</v>
      </c>
      <c r="E16" s="1">
        <f>data!D59</f>
        <v>71539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738</v>
      </c>
      <c r="B17" s="227">
        <f>ROUND(N('Prior Year'!E85), 0)</f>
        <v>0</v>
      </c>
      <c r="C17" s="227">
        <f>data!E85</f>
        <v>77279927.859999985</v>
      </c>
      <c r="D17" s="227">
        <f>ROUND(N('Prior Year'!E59), 0)</f>
        <v>71647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739</v>
      </c>
      <c r="B18" s="227">
        <f>ROUND(N('Prior Year'!F85), 0)</f>
        <v>0</v>
      </c>
      <c r="C18" s="227">
        <f>data!F85</f>
        <v>0</v>
      </c>
      <c r="D18" s="227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740</v>
      </c>
      <c r="B19" s="227">
        <f>ROUND(N('Prior Year'!G85), 0)</f>
        <v>0</v>
      </c>
      <c r="C19" s="227">
        <f>data!G85</f>
        <v>0</v>
      </c>
      <c r="D19" s="227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741</v>
      </c>
      <c r="B20" s="227">
        <f>ROUND(N('Prior Year'!H85), 0)</f>
        <v>0</v>
      </c>
      <c r="C20" s="227">
        <f>data!H85</f>
        <v>0</v>
      </c>
      <c r="D20" s="227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742</v>
      </c>
      <c r="B21" s="227">
        <f>ROUND(N('Prior Year'!I85), 0)</f>
        <v>0</v>
      </c>
      <c r="C21" s="227">
        <f>data!I85</f>
        <v>0</v>
      </c>
      <c r="D21" s="227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743</v>
      </c>
      <c r="B22" s="227">
        <f>ROUND(N('Prior Year'!J85), 0)</f>
        <v>0</v>
      </c>
      <c r="C22" s="227">
        <f>data!J85</f>
        <v>0</v>
      </c>
      <c r="D22" s="227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744</v>
      </c>
      <c r="B23" s="227">
        <f>ROUND(N('Prior Year'!K85), 0)</f>
        <v>0</v>
      </c>
      <c r="C23" s="227">
        <f>data!K85</f>
        <v>0</v>
      </c>
      <c r="D23" s="227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745</v>
      </c>
      <c r="B24" s="227">
        <f>ROUND(N('Prior Year'!L85), 0)</f>
        <v>0</v>
      </c>
      <c r="C24" s="227">
        <f>data!L85</f>
        <v>0</v>
      </c>
      <c r="D24" s="227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746</v>
      </c>
      <c r="B25" s="227">
        <f>ROUND(N('Prior Year'!M85), 0)</f>
        <v>0</v>
      </c>
      <c r="C25" s="227">
        <f>data!M85</f>
        <v>0</v>
      </c>
      <c r="D25" s="227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0</v>
      </c>
      <c r="C26" s="227">
        <f>data!N85</f>
        <v>0</v>
      </c>
      <c r="D26" s="227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748</v>
      </c>
      <c r="B27" s="227">
        <f>ROUND(N('Prior Year'!O85), 0)</f>
        <v>0</v>
      </c>
      <c r="C27" s="227">
        <f>data!O85</f>
        <v>14097221.700000003</v>
      </c>
      <c r="D27" s="227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7" t="str">
        <f t="shared" si="3"/>
        <v/>
      </c>
      <c r="M27" s="7"/>
    </row>
    <row r="28" spans="1:13" x14ac:dyDescent="0.25">
      <c r="A28" s="1" t="s">
        <v>749</v>
      </c>
      <c r="B28" s="227">
        <f>ROUND(N('Prior Year'!P85), 0)</f>
        <v>52866819</v>
      </c>
      <c r="C28" s="227">
        <f>data!P85</f>
        <v>53545236.539999992</v>
      </c>
      <c r="D28" s="227">
        <f>ROUND(N('Prior Year'!P59), 0)</f>
        <v>1133303</v>
      </c>
      <c r="E28" s="1">
        <f>data!P59</f>
        <v>1144954</v>
      </c>
      <c r="F28" s="205">
        <f t="shared" si="0"/>
        <v>46.648441767117887</v>
      </c>
      <c r="G28" s="205">
        <f t="shared" si="1"/>
        <v>46.766277544774717</v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750</v>
      </c>
      <c r="B29" s="227">
        <f>ROUND(N('Prior Year'!Q85), 0)</f>
        <v>0</v>
      </c>
      <c r="C29" s="227">
        <f>data!Q85</f>
        <v>7809242.7800000003</v>
      </c>
      <c r="D29" s="227">
        <f>ROUND(N('Prior Year'!Q59), 0)</f>
        <v>1046694</v>
      </c>
      <c r="E29" s="1">
        <f>data!Q59</f>
        <v>943219</v>
      </c>
      <c r="F29" s="205" t="str">
        <f>IF(B29=0,"",IF(D29=0,"",B29/D29))</f>
        <v/>
      </c>
      <c r="G29" s="205">
        <f t="shared" si="1"/>
        <v>8.279352705999349</v>
      </c>
      <c r="H29" s="6" t="str">
        <f t="shared" si="2"/>
        <v/>
      </c>
      <c r="I29" s="227" t="str">
        <f t="shared" si="3"/>
        <v/>
      </c>
      <c r="J29" s="1" t="s">
        <v>751</v>
      </c>
      <c r="M29" s="7"/>
    </row>
    <row r="30" spans="1:13" x14ac:dyDescent="0.25">
      <c r="A30" s="1" t="s">
        <v>752</v>
      </c>
      <c r="B30" s="227">
        <f>ROUND(N('Prior Year'!R85), 0)</f>
        <v>0</v>
      </c>
      <c r="C30" s="227">
        <f>data!R85</f>
        <v>3982860.7399999993</v>
      </c>
      <c r="D30" s="227">
        <f>ROUND(N('Prior Year'!R59), 0)</f>
        <v>1449462</v>
      </c>
      <c r="E30" s="1">
        <f>data!R59</f>
        <v>1471107</v>
      </c>
      <c r="F30" s="205" t="str">
        <f t="shared" si="0"/>
        <v/>
      </c>
      <c r="G30" s="205">
        <f>IFERROR(IF(C30=0,"",IF(E30=0,"",C30/E30)),"")</f>
        <v>2.7073902442174496</v>
      </c>
      <c r="H30" s="6" t="str">
        <f t="shared" si="2"/>
        <v/>
      </c>
      <c r="I30" s="227" t="str">
        <f t="shared" si="3"/>
        <v/>
      </c>
      <c r="M30" s="7"/>
    </row>
    <row r="31" spans="1:13" x14ac:dyDescent="0.25">
      <c r="A31" s="1" t="s">
        <v>753</v>
      </c>
      <c r="B31" s="227">
        <f>ROUND(N('Prior Year'!S85), 0)</f>
        <v>0</v>
      </c>
      <c r="C31" s="227">
        <f>data!S85</f>
        <v>29608</v>
      </c>
      <c r="D31" s="227" t="s">
        <v>754</v>
      </c>
      <c r="E31" s="4" t="s">
        <v>754</v>
      </c>
      <c r="F31" s="205" t="s">
        <v>5</v>
      </c>
      <c r="G31" s="205" t="str">
        <f t="shared" ref="G31:G32" si="4">IFERROR(IF(C31=0,"",IF(E31=0,"",C31/E31)),"")</f>
        <v/>
      </c>
      <c r="H31" s="6" t="s">
        <v>5</v>
      </c>
      <c r="I31" s="227" t="str">
        <f t="shared" si="3"/>
        <v/>
      </c>
      <c r="M31" s="7"/>
    </row>
    <row r="32" spans="1:13" x14ac:dyDescent="0.25">
      <c r="A32" s="1" t="s">
        <v>755</v>
      </c>
      <c r="B32" s="227">
        <f>ROUND(N('Prior Year'!T85), 0)</f>
        <v>0</v>
      </c>
      <c r="C32" s="227">
        <f>data!T85</f>
        <v>7490219.870000001</v>
      </c>
      <c r="D32" s="227" t="s">
        <v>754</v>
      </c>
      <c r="E32" s="4" t="s">
        <v>754</v>
      </c>
      <c r="F32" s="205" t="s">
        <v>5</v>
      </c>
      <c r="G32" s="205" t="str">
        <f t="shared" si="4"/>
        <v/>
      </c>
      <c r="H32" s="6" t="s">
        <v>5</v>
      </c>
      <c r="I32" s="227" t="str">
        <f t="shared" si="3"/>
        <v/>
      </c>
      <c r="M32" s="7"/>
    </row>
    <row r="33" spans="1:13" x14ac:dyDescent="0.25">
      <c r="A33" s="1" t="s">
        <v>756</v>
      </c>
      <c r="B33" s="227">
        <f>ROUND(N('Prior Year'!U85), 0)</f>
        <v>0</v>
      </c>
      <c r="C33" s="227">
        <f>data!U85</f>
        <v>16534090.200000003</v>
      </c>
      <c r="D33" s="227">
        <f>ROUND(N('Prior Year'!U59), 0)</f>
        <v>797550</v>
      </c>
      <c r="E33" s="1">
        <f>data!U59</f>
        <v>794081</v>
      </c>
      <c r="F33" s="205" t="str">
        <f t="shared" si="0"/>
        <v/>
      </c>
      <c r="G33" s="205">
        <f t="shared" ref="G33:G69" si="5">IF(C33=0,"",IF(E33=0,"",C33/E33))</f>
        <v>20.821667059153917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757</v>
      </c>
      <c r="B34" s="227">
        <f>ROUND(N('Prior Year'!V85), 0)</f>
        <v>0</v>
      </c>
      <c r="C34" s="227">
        <f>data!V85</f>
        <v>2369542.6800000002</v>
      </c>
      <c r="D34" s="227">
        <f>ROUND(N('Prior Year'!V59), 0)</f>
        <v>33519</v>
      </c>
      <c r="E34" s="1">
        <f>data!V59</f>
        <v>36804</v>
      </c>
      <c r="F34" s="205" t="str">
        <f t="shared" si="0"/>
        <v/>
      </c>
      <c r="G34" s="205">
        <f t="shared" si="5"/>
        <v>64.382748614281056</v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758</v>
      </c>
      <c r="B35" s="227">
        <f>ROUND(N('Prior Year'!W85), 0)</f>
        <v>0</v>
      </c>
      <c r="C35" s="227">
        <f>data!W85</f>
        <v>8766883.540000001</v>
      </c>
      <c r="D35" s="227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5"/>
        <v/>
      </c>
      <c r="H35" s="6" t="str">
        <f t="shared" si="6"/>
        <v/>
      </c>
      <c r="I35" s="227" t="str">
        <f t="shared" si="3"/>
        <v/>
      </c>
      <c r="M35" s="7"/>
    </row>
    <row r="36" spans="1:13" x14ac:dyDescent="0.25">
      <c r="A36" s="1" t="s">
        <v>759</v>
      </c>
      <c r="B36" s="227">
        <f>ROUND(N('Prior Year'!X85), 0)</f>
        <v>0</v>
      </c>
      <c r="C36" s="227">
        <f>data!X85</f>
        <v>7378031.1199999992</v>
      </c>
      <c r="D36" s="227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5"/>
        <v/>
      </c>
      <c r="H36" s="6" t="str">
        <f t="shared" si="6"/>
        <v/>
      </c>
      <c r="I36" s="227" t="str">
        <f t="shared" si="3"/>
        <v/>
      </c>
      <c r="M36" s="7"/>
    </row>
    <row r="37" spans="1:13" x14ac:dyDescent="0.25">
      <c r="A37" s="1" t="s">
        <v>760</v>
      </c>
      <c r="B37" s="227">
        <f>ROUND(N('Prior Year'!Y85), 0)</f>
        <v>0</v>
      </c>
      <c r="C37" s="227">
        <f>data!Y85</f>
        <v>35081949.190000005</v>
      </c>
      <c r="D37" s="227">
        <f>ROUND(N('Prior Year'!Y59), 0)</f>
        <v>582064</v>
      </c>
      <c r="E37" s="1">
        <f>data!Y59</f>
        <v>546813</v>
      </c>
      <c r="F37" s="205" t="str">
        <f t="shared" si="0"/>
        <v/>
      </c>
      <c r="G37" s="205">
        <f t="shared" si="5"/>
        <v>64.157123532176456</v>
      </c>
      <c r="H37" s="6" t="str">
        <f t="shared" si="6"/>
        <v/>
      </c>
      <c r="I37" s="227" t="str">
        <f t="shared" si="3"/>
        <v/>
      </c>
      <c r="M37" s="7"/>
    </row>
    <row r="38" spans="1:13" x14ac:dyDescent="0.25">
      <c r="A38" s="1" t="s">
        <v>761</v>
      </c>
      <c r="B38" s="227">
        <f>ROUND(N('Prior Year'!Z85), 0)</f>
        <v>0</v>
      </c>
      <c r="C38" s="227">
        <f>data!Z85</f>
        <v>3302564.92</v>
      </c>
      <c r="D38" s="227">
        <f>ROUND(N('Prior Year'!Z59), 0)</f>
        <v>44825</v>
      </c>
      <c r="E38" s="1">
        <f>data!Z59</f>
        <v>54569</v>
      </c>
      <c r="F38" s="205" t="str">
        <f t="shared" si="0"/>
        <v/>
      </c>
      <c r="G38" s="205">
        <f t="shared" si="5"/>
        <v>60.520898678737012</v>
      </c>
      <c r="H38" s="6" t="str">
        <f t="shared" si="6"/>
        <v/>
      </c>
      <c r="I38" s="227" t="str">
        <f t="shared" si="3"/>
        <v/>
      </c>
      <c r="M38" s="7"/>
    </row>
    <row r="39" spans="1:13" x14ac:dyDescent="0.25">
      <c r="A39" s="1" t="s">
        <v>762</v>
      </c>
      <c r="B39" s="227">
        <f>ROUND(N('Prior Year'!AA85), 0)</f>
        <v>0</v>
      </c>
      <c r="C39" s="227">
        <f>data!AA85</f>
        <v>3953818.5300000003</v>
      </c>
      <c r="D39" s="227">
        <f>ROUND(N('Prior Year'!AA59), 0)</f>
        <v>63906</v>
      </c>
      <c r="E39" s="1">
        <f>data!AA59</f>
        <v>67247</v>
      </c>
      <c r="F39" s="205" t="str">
        <f t="shared" si="0"/>
        <v/>
      </c>
      <c r="G39" s="205">
        <f t="shared" si="5"/>
        <v>58.795463440748293</v>
      </c>
      <c r="H39" s="6" t="str">
        <f t="shared" si="6"/>
        <v/>
      </c>
      <c r="I39" s="227" t="str">
        <f t="shared" si="3"/>
        <v/>
      </c>
      <c r="M39" s="7"/>
    </row>
    <row r="40" spans="1:13" x14ac:dyDescent="0.25">
      <c r="A40" s="1" t="s">
        <v>763</v>
      </c>
      <c r="B40" s="227">
        <f>ROUND(N('Prior Year'!AB85), 0)</f>
        <v>13923084</v>
      </c>
      <c r="C40" s="227">
        <f>data!AB85</f>
        <v>43744399.119999997</v>
      </c>
      <c r="D40" s="227" t="s">
        <v>754</v>
      </c>
      <c r="E40" s="4" t="s">
        <v>754</v>
      </c>
      <c r="F40" s="205" t="s">
        <v>5</v>
      </c>
      <c r="G40" s="205" t="str">
        <f>IFERROR(IF(C40=0,"",IF(E40=0,"",C40/E40)),"")</f>
        <v/>
      </c>
      <c r="H40" s="6" t="s">
        <v>5</v>
      </c>
      <c r="I40" s="227" t="str">
        <f t="shared" si="3"/>
        <v/>
      </c>
      <c r="M40" s="7"/>
    </row>
    <row r="41" spans="1:13" x14ac:dyDescent="0.25">
      <c r="A41" s="1" t="s">
        <v>764</v>
      </c>
      <c r="B41" s="227">
        <f>ROUND(N('Prior Year'!AC85), 0)</f>
        <v>0</v>
      </c>
      <c r="C41" s="227">
        <f>data!AC85</f>
        <v>5345524.07</v>
      </c>
      <c r="D41" s="227">
        <f>ROUND(N('Prior Year'!AC59), 0)</f>
        <v>87780</v>
      </c>
      <c r="E41" s="1">
        <f>data!AC59</f>
        <v>84621</v>
      </c>
      <c r="F41" s="205" t="str">
        <f t="shared" si="0"/>
        <v/>
      </c>
      <c r="G41" s="205">
        <f t="shared" si="5"/>
        <v>63.17018316966238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7" t="str">
        <f t="shared" si="3"/>
        <v/>
      </c>
      <c r="M41" s="7"/>
    </row>
    <row r="42" spans="1:13" x14ac:dyDescent="0.25">
      <c r="A42" s="1" t="s">
        <v>765</v>
      </c>
      <c r="B42" s="227">
        <f>ROUND(N('Prior Year'!AD85), 0)</f>
        <v>0</v>
      </c>
      <c r="C42" s="227">
        <f>data!AD85</f>
        <v>2405009.4300000002</v>
      </c>
      <c r="D42" s="227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5"/>
        <v/>
      </c>
      <c r="H42" s="6" t="str">
        <f t="shared" si="7"/>
        <v/>
      </c>
      <c r="I42" s="227" t="str">
        <f t="shared" si="3"/>
        <v/>
      </c>
      <c r="M42" s="7"/>
    </row>
    <row r="43" spans="1:13" x14ac:dyDescent="0.25">
      <c r="A43" s="1" t="s">
        <v>766</v>
      </c>
      <c r="B43" s="227">
        <f>ROUND(N('Prior Year'!AE85), 0)</f>
        <v>12893848</v>
      </c>
      <c r="C43" s="227">
        <f>data!AE85</f>
        <v>12669223.609999998</v>
      </c>
      <c r="D43" s="227">
        <f>ROUND(N('Prior Year'!AE59), 0)</f>
        <v>57009</v>
      </c>
      <c r="E43" s="1">
        <f>data!AE59</f>
        <v>57559</v>
      </c>
      <c r="F43" s="205">
        <f t="shared" si="0"/>
        <v>226.17214825729272</v>
      </c>
      <c r="G43" s="205">
        <f t="shared" si="5"/>
        <v>220.10847321878416</v>
      </c>
      <c r="H43" s="6" t="str">
        <f t="shared" si="7"/>
        <v/>
      </c>
      <c r="I43" s="227" t="str">
        <f t="shared" si="3"/>
        <v/>
      </c>
      <c r="M43" s="7"/>
    </row>
    <row r="44" spans="1:13" x14ac:dyDescent="0.25">
      <c r="A44" s="1" t="s">
        <v>767</v>
      </c>
      <c r="B44" s="227">
        <f>ROUND(N('Prior Year'!AF85), 0)</f>
        <v>0</v>
      </c>
      <c r="C44" s="227">
        <f>data!AF85</f>
        <v>0</v>
      </c>
      <c r="D44" s="227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5"/>
        <v/>
      </c>
      <c r="H44" s="6" t="str">
        <f t="shared" si="7"/>
        <v/>
      </c>
      <c r="I44" s="227" t="str">
        <f t="shared" si="3"/>
        <v/>
      </c>
      <c r="M44" s="7"/>
    </row>
    <row r="45" spans="1:13" x14ac:dyDescent="0.25">
      <c r="A45" s="1" t="s">
        <v>768</v>
      </c>
      <c r="B45" s="227">
        <f>ROUND(N('Prior Year'!AG85), 0)</f>
        <v>0</v>
      </c>
      <c r="C45" s="227">
        <f>data!AG85</f>
        <v>27210708.290000003</v>
      </c>
      <c r="D45" s="227">
        <f>ROUND(N('Prior Year'!AG59), 0)</f>
        <v>83330</v>
      </c>
      <c r="E45" s="1">
        <f>data!AG59</f>
        <v>88319</v>
      </c>
      <c r="F45" s="205" t="str">
        <f t="shared" si="0"/>
        <v/>
      </c>
      <c r="G45" s="205">
        <f t="shared" si="5"/>
        <v>308.095747121231</v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769</v>
      </c>
      <c r="B46" s="227">
        <f>ROUND(N('Prior Year'!AH85), 0)</f>
        <v>0</v>
      </c>
      <c r="C46" s="227">
        <f>data!AH85</f>
        <v>0</v>
      </c>
      <c r="D46" s="227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770</v>
      </c>
      <c r="B47" s="227">
        <f>ROUND(N('Prior Year'!AI85), 0)</f>
        <v>0</v>
      </c>
      <c r="C47" s="227">
        <f>data!AI85</f>
        <v>0</v>
      </c>
      <c r="D47" s="227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5"/>
        <v/>
      </c>
      <c r="H47" s="6" t="str">
        <f t="shared" si="7"/>
        <v/>
      </c>
      <c r="I47" s="227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771</v>
      </c>
      <c r="B48" s="227">
        <f>ROUND(N('Prior Year'!AJ85), 0)</f>
        <v>93351851</v>
      </c>
      <c r="C48" s="227">
        <f>data!AJ85</f>
        <v>92815135.559999987</v>
      </c>
      <c r="D48" s="227">
        <f>ROUND(N('Prior Year'!AJ59), 0)</f>
        <v>377430</v>
      </c>
      <c r="E48" s="1">
        <f>data!AJ59</f>
        <v>392201</v>
      </c>
      <c r="F48" s="205">
        <f t="shared" si="0"/>
        <v>247.33553506610497</v>
      </c>
      <c r="G48" s="205">
        <f t="shared" si="5"/>
        <v>236.6519604998457</v>
      </c>
      <c r="H48" s="6" t="str">
        <f t="shared" si="7"/>
        <v/>
      </c>
      <c r="I48" s="227" t="str">
        <f t="shared" si="8"/>
        <v/>
      </c>
      <c r="M48" s="7"/>
    </row>
    <row r="49" spans="1:13" x14ac:dyDescent="0.25">
      <c r="A49" s="1" t="s">
        <v>772</v>
      </c>
      <c r="B49" s="227">
        <f>ROUND(N('Prior Year'!AK85), 0)</f>
        <v>0</v>
      </c>
      <c r="C49" s="227">
        <f>data!AK85</f>
        <v>0</v>
      </c>
      <c r="D49" s="227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5"/>
        <v/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773</v>
      </c>
      <c r="B50" s="227">
        <f>ROUND(N('Prior Year'!AL85), 0)</f>
        <v>0</v>
      </c>
      <c r="C50" s="227">
        <f>data!AL85</f>
        <v>908153.05</v>
      </c>
      <c r="D50" s="227">
        <f>ROUND(N('Prior Year'!AL59), 0)</f>
        <v>5896</v>
      </c>
      <c r="E50" s="1">
        <f>data!AL59</f>
        <v>5818</v>
      </c>
      <c r="F50" s="205" t="str">
        <f t="shared" si="0"/>
        <v/>
      </c>
      <c r="G50" s="205">
        <f t="shared" si="5"/>
        <v>156.09368339635614</v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774</v>
      </c>
      <c r="B51" s="227">
        <f>ROUND(N('Prior Year'!AM85), 0)</f>
        <v>0</v>
      </c>
      <c r="C51" s="227">
        <f>data!AM85</f>
        <v>0</v>
      </c>
      <c r="D51" s="227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M51" s="7"/>
    </row>
    <row r="52" spans="1:13" x14ac:dyDescent="0.25">
      <c r="A52" s="1" t="s">
        <v>775</v>
      </c>
      <c r="B52" s="227">
        <f>ROUND(N('Prior Year'!AN85), 0)</f>
        <v>0</v>
      </c>
      <c r="C52" s="227">
        <f>data!AN85</f>
        <v>0</v>
      </c>
      <c r="D52" s="227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M52" s="7"/>
    </row>
    <row r="53" spans="1:13" x14ac:dyDescent="0.25">
      <c r="A53" s="1" t="s">
        <v>776</v>
      </c>
      <c r="B53" s="227">
        <f>ROUND(N('Prior Year'!AO85), 0)</f>
        <v>0</v>
      </c>
      <c r="C53" s="227">
        <f>data!AO85</f>
        <v>0</v>
      </c>
      <c r="D53" s="227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5"/>
        <v/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777</v>
      </c>
      <c r="B54" s="227">
        <f>ROUND(N('Prior Year'!AP85), 0)</f>
        <v>89055090</v>
      </c>
      <c r="C54" s="227">
        <f>data!AP85</f>
        <v>94260952.549999997</v>
      </c>
      <c r="D54" s="227">
        <f>ROUND(N('Prior Year'!AP59), 0)</f>
        <v>365904</v>
      </c>
      <c r="E54" s="1">
        <f>data!AP59</f>
        <v>346721</v>
      </c>
      <c r="F54" s="205">
        <f t="shared" si="0"/>
        <v>243.38375639512003</v>
      </c>
      <c r="G54" s="205">
        <f t="shared" si="5"/>
        <v>271.86398444282287</v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778</v>
      </c>
      <c r="B55" s="227">
        <f>ROUND(N('Prior Year'!AQ85), 0)</f>
        <v>0</v>
      </c>
      <c r="C55" s="227">
        <f>data!AQ85</f>
        <v>0</v>
      </c>
      <c r="D55" s="227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779</v>
      </c>
      <c r="B56" s="227">
        <f>ROUND(N('Prior Year'!AR85), 0)</f>
        <v>0</v>
      </c>
      <c r="C56" s="227">
        <f>data!AR85</f>
        <v>0</v>
      </c>
      <c r="D56" s="227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5"/>
        <v/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780</v>
      </c>
      <c r="B57" s="227">
        <f>ROUND(N('Prior Year'!AS85), 0)</f>
        <v>0</v>
      </c>
      <c r="C57" s="227">
        <f>data!AS85</f>
        <v>0</v>
      </c>
      <c r="D57" s="227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781</v>
      </c>
      <c r="B58" s="227">
        <f>ROUND(N('Prior Year'!AT85), 0)</f>
        <v>0</v>
      </c>
      <c r="C58" s="227">
        <f>data!AT85</f>
        <v>0</v>
      </c>
      <c r="D58" s="227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5"/>
        <v/>
      </c>
      <c r="H58" s="6" t="str">
        <f t="shared" si="7"/>
        <v/>
      </c>
      <c r="I58" s="227" t="str">
        <f t="shared" si="8"/>
        <v/>
      </c>
      <c r="M58" s="7"/>
    </row>
    <row r="59" spans="1:13" x14ac:dyDescent="0.25">
      <c r="A59" s="1" t="s">
        <v>782</v>
      </c>
      <c r="B59" s="227">
        <f>ROUND(N('Prior Year'!AU85), 0)</f>
        <v>0</v>
      </c>
      <c r="C59" s="227">
        <f>data!AU85</f>
        <v>0</v>
      </c>
      <c r="D59" s="227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783</v>
      </c>
      <c r="B60" s="227">
        <f>ROUND(N('Prior Year'!AV85), 0)</f>
        <v>0</v>
      </c>
      <c r="C60" s="227">
        <f>data!AV85</f>
        <v>48146548.810000002</v>
      </c>
      <c r="D60" s="227" t="s">
        <v>754</v>
      </c>
      <c r="E60" s="4" t="s">
        <v>754</v>
      </c>
      <c r="F60" s="205" t="s">
        <v>5</v>
      </c>
      <c r="G60" s="205"/>
      <c r="H60" s="6" t="s">
        <v>5</v>
      </c>
      <c r="I60" s="227" t="str">
        <f t="shared" si="8"/>
        <v/>
      </c>
      <c r="M60" s="7"/>
    </row>
    <row r="61" spans="1:13" x14ac:dyDescent="0.25">
      <c r="A61" s="1" t="s">
        <v>784</v>
      </c>
      <c r="B61" s="227">
        <f>ROUND(N('Prior Year'!AW85), 0)</f>
        <v>0</v>
      </c>
      <c r="C61" s="227">
        <f>data!AW85</f>
        <v>368308.18999999989</v>
      </c>
      <c r="D61" s="227" t="s">
        <v>754</v>
      </c>
      <c r="E61" s="4" t="s">
        <v>754</v>
      </c>
      <c r="F61" s="205" t="s">
        <v>5</v>
      </c>
      <c r="G61" s="205"/>
      <c r="H61" s="6" t="s">
        <v>5</v>
      </c>
      <c r="I61" s="227" t="str">
        <f t="shared" si="8"/>
        <v/>
      </c>
      <c r="M61" s="7"/>
    </row>
    <row r="62" spans="1:13" x14ac:dyDescent="0.25">
      <c r="A62" s="1" t="s">
        <v>785</v>
      </c>
      <c r="B62" s="227">
        <f>ROUND(N('Prior Year'!AX85), 0)</f>
        <v>0</v>
      </c>
      <c r="C62" s="227">
        <f>data!AX85</f>
        <v>3771672.1500000004</v>
      </c>
      <c r="D62" s="227" t="s">
        <v>754</v>
      </c>
      <c r="E62" s="4" t="s">
        <v>754</v>
      </c>
      <c r="F62" s="205" t="s">
        <v>5</v>
      </c>
      <c r="G62" s="205"/>
      <c r="H62" s="6" t="s">
        <v>5</v>
      </c>
      <c r="I62" s="227" t="str">
        <f t="shared" si="8"/>
        <v/>
      </c>
      <c r="M62" s="7"/>
    </row>
    <row r="63" spans="1:13" x14ac:dyDescent="0.25">
      <c r="A63" s="1" t="s">
        <v>786</v>
      </c>
      <c r="B63" s="227">
        <f>ROUND(N('Prior Year'!AY85), 0)</f>
        <v>6599252</v>
      </c>
      <c r="C63" s="227">
        <f>data!AY85</f>
        <v>7251234.580000001</v>
      </c>
      <c r="D63" s="227">
        <f>ROUND(N('Prior Year'!AY59), 0)</f>
        <v>352978</v>
      </c>
      <c r="E63" s="1">
        <f>data!AY59</f>
        <v>357626</v>
      </c>
      <c r="F63" s="205">
        <f>IF(B63=0,"",IF(D63=0,"",B63/D63))</f>
        <v>18.695930057963952</v>
      </c>
      <c r="G63" s="205">
        <f t="shared" si="5"/>
        <v>20.276027414114189</v>
      </c>
      <c r="H63" s="6" t="str">
        <f>IF(B63 = 0, "", IF(C63 = 0, "", IF(D63 = 0, "", IF(E63 = 0, "", IF(G63 / F63 - 1 &lt; -0.25, G63 / F63 - 1, IF(G63 / F63 - 1 &gt; 0.25, G63 / F63 - 1, ""))))))</f>
        <v/>
      </c>
      <c r="I63" s="227" t="str">
        <f t="shared" si="8"/>
        <v/>
      </c>
      <c r="M63" s="7"/>
    </row>
    <row r="64" spans="1:13" x14ac:dyDescent="0.25">
      <c r="A64" s="1" t="s">
        <v>787</v>
      </c>
      <c r="B64" s="227">
        <f>ROUND(N('Prior Year'!AZ85), 0)</f>
        <v>0</v>
      </c>
      <c r="C64" s="227">
        <f>data!AZ85</f>
        <v>0</v>
      </c>
      <c r="D64" s="227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8"/>
        <v/>
      </c>
      <c r="M64" s="7"/>
    </row>
    <row r="65" spans="1:13" x14ac:dyDescent="0.25">
      <c r="A65" s="1" t="s">
        <v>788</v>
      </c>
      <c r="B65" s="227">
        <f>ROUND(N('Prior Year'!BA85), 0)</f>
        <v>0</v>
      </c>
      <c r="C65" s="227">
        <f>data!BA85</f>
        <v>423049.18999999994</v>
      </c>
      <c r="D65" s="227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789</v>
      </c>
      <c r="B66" s="227">
        <f>ROUND(N('Prior Year'!BB85), 0)</f>
        <v>0</v>
      </c>
      <c r="C66" s="227">
        <f>data!BB85</f>
        <v>0</v>
      </c>
      <c r="D66" s="227" t="s">
        <v>754</v>
      </c>
      <c r="E66" s="4" t="s">
        <v>754</v>
      </c>
      <c r="F66" s="205" t="s">
        <v>5</v>
      </c>
      <c r="G66" s="205" t="str">
        <f t="shared" ref="G66:G68" si="9">IFERROR(IF(C66=0,"",IF(E66=0,"",C66/E66)),"")</f>
        <v/>
      </c>
      <c r="H66" s="6" t="s">
        <v>5</v>
      </c>
      <c r="I66" s="227" t="str">
        <f t="shared" si="8"/>
        <v/>
      </c>
      <c r="M66" s="7"/>
    </row>
    <row r="67" spans="1:13" x14ac:dyDescent="0.25">
      <c r="A67" s="1" t="s">
        <v>790</v>
      </c>
      <c r="B67" s="227">
        <f>ROUND(N('Prior Year'!BC85), 0)</f>
        <v>0</v>
      </c>
      <c r="C67" s="227">
        <f>data!BC85</f>
        <v>970785.06000000017</v>
      </c>
      <c r="D67" s="227" t="s">
        <v>754</v>
      </c>
      <c r="E67" s="4" t="s">
        <v>754</v>
      </c>
      <c r="F67" s="205" t="s">
        <v>5</v>
      </c>
      <c r="G67" s="205" t="str">
        <f t="shared" si="9"/>
        <v/>
      </c>
      <c r="H67" s="6" t="s">
        <v>5</v>
      </c>
      <c r="I67" s="227" t="str">
        <f t="shared" si="8"/>
        <v/>
      </c>
      <c r="M67" s="7"/>
    </row>
    <row r="68" spans="1:13" x14ac:dyDescent="0.25">
      <c r="A68" s="1" t="s">
        <v>791</v>
      </c>
      <c r="B68" s="227">
        <f>ROUND(N('Prior Year'!BD85), 0)</f>
        <v>487254</v>
      </c>
      <c r="C68" s="227">
        <f>data!BD85</f>
        <v>605934.65000000026</v>
      </c>
      <c r="D68" s="227" t="s">
        <v>754</v>
      </c>
      <c r="E68" s="4" t="s">
        <v>754</v>
      </c>
      <c r="F68" s="205" t="s">
        <v>5</v>
      </c>
      <c r="G68" s="205" t="str">
        <f t="shared" si="9"/>
        <v/>
      </c>
      <c r="H68" s="6" t="s">
        <v>5</v>
      </c>
      <c r="I68" s="227" t="str">
        <f t="shared" si="8"/>
        <v/>
      </c>
      <c r="M68" s="7"/>
    </row>
    <row r="69" spans="1:13" x14ac:dyDescent="0.25">
      <c r="A69" s="1" t="s">
        <v>792</v>
      </c>
      <c r="B69" s="227">
        <f>ROUND(N('Prior Year'!BE85), 0)</f>
        <v>53091846</v>
      </c>
      <c r="C69" s="227">
        <f>data!BE85</f>
        <v>53136780.119999997</v>
      </c>
      <c r="D69" s="227">
        <f>ROUND(N('Prior Year'!BE59), 0)</f>
        <v>1276622</v>
      </c>
      <c r="E69" s="1">
        <f>data!BE59</f>
        <v>1287731</v>
      </c>
      <c r="F69" s="205">
        <f>IF(B69=0,"",IF(D69=0,"",B69/D69))</f>
        <v>41.58775737845658</v>
      </c>
      <c r="G69" s="205">
        <f t="shared" si="5"/>
        <v>41.263882068537605</v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8"/>
        <v/>
      </c>
      <c r="M69" s="7"/>
    </row>
    <row r="70" spans="1:13" x14ac:dyDescent="0.25">
      <c r="A70" s="1" t="s">
        <v>793</v>
      </c>
      <c r="B70" s="227">
        <f>ROUND(N('Prior Year'!BF85), 0)</f>
        <v>0</v>
      </c>
      <c r="C70" s="227">
        <f>data!BF85</f>
        <v>8946735.6900000013</v>
      </c>
      <c r="D70" s="227" t="s">
        <v>754</v>
      </c>
      <c r="E70" s="4" t="s">
        <v>754</v>
      </c>
      <c r="F70" s="205" t="s">
        <v>5</v>
      </c>
      <c r="G70" s="205" t="str">
        <f t="shared" ref="G70:G94" si="10">IFERROR(IF(C70=0,"",IF(E70=0,"",C70/E70)),"")</f>
        <v/>
      </c>
      <c r="H70" s="6" t="s">
        <v>5</v>
      </c>
      <c r="I70" s="227" t="str">
        <f t="shared" si="8"/>
        <v/>
      </c>
      <c r="M70" s="7"/>
    </row>
    <row r="71" spans="1:13" x14ac:dyDescent="0.25">
      <c r="A71" s="1" t="s">
        <v>794</v>
      </c>
      <c r="B71" s="227">
        <f>ROUND(N('Prior Year'!BG85), 0)</f>
        <v>0</v>
      </c>
      <c r="C71" s="227">
        <f>data!BG85</f>
        <v>632384.9</v>
      </c>
      <c r="D71" s="227" t="s">
        <v>754</v>
      </c>
      <c r="E71" s="4" t="s">
        <v>754</v>
      </c>
      <c r="F71" s="205" t="s">
        <v>5</v>
      </c>
      <c r="G71" s="205" t="str">
        <f t="shared" si="10"/>
        <v/>
      </c>
      <c r="H71" s="6" t="s">
        <v>5</v>
      </c>
      <c r="I71" s="227" t="str">
        <f t="shared" si="8"/>
        <v/>
      </c>
      <c r="M71" s="7"/>
    </row>
    <row r="72" spans="1:13" x14ac:dyDescent="0.25">
      <c r="A72" s="1" t="s">
        <v>795</v>
      </c>
      <c r="B72" s="227">
        <f>ROUND(N('Prior Year'!BH85), 0)</f>
        <v>50633433</v>
      </c>
      <c r="C72" s="227">
        <f>data!BH85</f>
        <v>52392889.569999993</v>
      </c>
      <c r="D72" s="227" t="s">
        <v>754</v>
      </c>
      <c r="E72" s="4" t="s">
        <v>754</v>
      </c>
      <c r="F72" s="205" t="s">
        <v>5</v>
      </c>
      <c r="G72" s="205" t="str">
        <f t="shared" si="10"/>
        <v/>
      </c>
      <c r="H72" s="6" t="s">
        <v>5</v>
      </c>
      <c r="I72" s="227" t="str">
        <f t="shared" si="8"/>
        <v/>
      </c>
      <c r="M72" s="7"/>
    </row>
    <row r="73" spans="1:13" x14ac:dyDescent="0.25">
      <c r="A73" s="1" t="s">
        <v>796</v>
      </c>
      <c r="B73" s="227">
        <f>ROUND(N('Prior Year'!BI85), 0)</f>
        <v>19906401</v>
      </c>
      <c r="C73" s="227">
        <f>data!BI85</f>
        <v>24229746.009999998</v>
      </c>
      <c r="D73" s="227" t="s">
        <v>754</v>
      </c>
      <c r="E73" s="4" t="s">
        <v>754</v>
      </c>
      <c r="F73" s="205" t="s">
        <v>5</v>
      </c>
      <c r="G73" s="205" t="str">
        <f t="shared" si="10"/>
        <v/>
      </c>
      <c r="H73" s="6" t="s">
        <v>5</v>
      </c>
      <c r="I73" s="227" t="str">
        <f t="shared" si="8"/>
        <v/>
      </c>
      <c r="M73" s="7"/>
    </row>
    <row r="74" spans="1:13" x14ac:dyDescent="0.25">
      <c r="A74" s="1" t="s">
        <v>797</v>
      </c>
      <c r="B74" s="227">
        <f>ROUND(N('Prior Year'!BJ85), 0)</f>
        <v>0</v>
      </c>
      <c r="C74" s="227">
        <f>data!BJ85</f>
        <v>5300475.3899999997</v>
      </c>
      <c r="D74" s="227" t="s">
        <v>754</v>
      </c>
      <c r="E74" s="4" t="s">
        <v>754</v>
      </c>
      <c r="F74" s="205" t="s">
        <v>5</v>
      </c>
      <c r="G74" s="205" t="str">
        <f t="shared" si="10"/>
        <v/>
      </c>
      <c r="H74" s="6" t="s">
        <v>5</v>
      </c>
      <c r="I74" s="227" t="str">
        <f t="shared" si="8"/>
        <v/>
      </c>
      <c r="M74" s="7"/>
    </row>
    <row r="75" spans="1:13" x14ac:dyDescent="0.25">
      <c r="A75" s="1" t="s">
        <v>798</v>
      </c>
      <c r="B75" s="227">
        <f>ROUND(N('Prior Year'!BK85), 0)</f>
        <v>9005766</v>
      </c>
      <c r="C75" s="227">
        <f>data!BK85</f>
        <v>10775773.83</v>
      </c>
      <c r="D75" s="227" t="s">
        <v>754</v>
      </c>
      <c r="E75" s="4" t="s">
        <v>754</v>
      </c>
      <c r="F75" s="205" t="s">
        <v>5</v>
      </c>
      <c r="G75" s="205" t="str">
        <f t="shared" si="10"/>
        <v/>
      </c>
      <c r="H75" s="6" t="s">
        <v>5</v>
      </c>
      <c r="I75" s="227" t="str">
        <f t="shared" si="8"/>
        <v/>
      </c>
      <c r="M75" s="7"/>
    </row>
    <row r="76" spans="1:13" x14ac:dyDescent="0.25">
      <c r="A76" s="1" t="s">
        <v>799</v>
      </c>
      <c r="B76" s="227">
        <f>ROUND(N('Prior Year'!BL85), 0)</f>
        <v>0</v>
      </c>
      <c r="C76" s="227">
        <f>data!BL85</f>
        <v>6603349.5899999989</v>
      </c>
      <c r="D76" s="227" t="s">
        <v>754</v>
      </c>
      <c r="E76" s="4" t="s">
        <v>754</v>
      </c>
      <c r="F76" s="205" t="s">
        <v>5</v>
      </c>
      <c r="G76" s="205" t="str">
        <f t="shared" si="10"/>
        <v/>
      </c>
      <c r="H76" s="6" t="s">
        <v>5</v>
      </c>
      <c r="I76" s="227" t="str">
        <f t="shared" si="8"/>
        <v/>
      </c>
      <c r="M76" s="7"/>
    </row>
    <row r="77" spans="1:13" x14ac:dyDescent="0.25">
      <c r="A77" s="1" t="s">
        <v>800</v>
      </c>
      <c r="B77" s="227">
        <f>ROUND(N('Prior Year'!BM85), 0)</f>
        <v>0</v>
      </c>
      <c r="C77" s="227">
        <f>data!BM85</f>
        <v>2338097.23</v>
      </c>
      <c r="D77" s="227" t="s">
        <v>754</v>
      </c>
      <c r="E77" s="4" t="s">
        <v>754</v>
      </c>
      <c r="F77" s="205" t="s">
        <v>5</v>
      </c>
      <c r="G77" s="205" t="str">
        <f t="shared" si="10"/>
        <v/>
      </c>
      <c r="H77" s="6" t="s">
        <v>5</v>
      </c>
      <c r="I77" s="227" t="str">
        <f t="shared" si="8"/>
        <v/>
      </c>
      <c r="M77" s="7"/>
    </row>
    <row r="78" spans="1:13" x14ac:dyDescent="0.25">
      <c r="A78" s="1" t="s">
        <v>801</v>
      </c>
      <c r="B78" s="227">
        <f>ROUND(N('Prior Year'!BN85), 0)</f>
        <v>0</v>
      </c>
      <c r="C78" s="227">
        <f>data!BN85</f>
        <v>24418458.799999997</v>
      </c>
      <c r="D78" s="227" t="s">
        <v>754</v>
      </c>
      <c r="E78" s="4" t="s">
        <v>754</v>
      </c>
      <c r="F78" s="205" t="s">
        <v>5</v>
      </c>
      <c r="G78" s="205" t="str">
        <f t="shared" si="10"/>
        <v/>
      </c>
      <c r="H78" s="6" t="s">
        <v>5</v>
      </c>
      <c r="I78" s="227" t="str">
        <f t="shared" si="8"/>
        <v/>
      </c>
      <c r="M78" s="7"/>
    </row>
    <row r="79" spans="1:13" x14ac:dyDescent="0.25">
      <c r="A79" s="1" t="s">
        <v>802</v>
      </c>
      <c r="B79" s="227">
        <f>ROUND(N('Prior Year'!BO85), 0)</f>
        <v>873336</v>
      </c>
      <c r="C79" s="227">
        <f>data!BO85</f>
        <v>857810.93999999983</v>
      </c>
      <c r="D79" s="227" t="s">
        <v>754</v>
      </c>
      <c r="E79" s="4" t="s">
        <v>754</v>
      </c>
      <c r="F79" s="205" t="s">
        <v>5</v>
      </c>
      <c r="G79" s="205" t="str">
        <f t="shared" si="10"/>
        <v/>
      </c>
      <c r="H79" s="6" t="s">
        <v>5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803</v>
      </c>
      <c r="B80" s="227">
        <f>ROUND(N('Prior Year'!BP85), 0)</f>
        <v>0</v>
      </c>
      <c r="C80" s="227">
        <f>data!BP85</f>
        <v>2436644.16</v>
      </c>
      <c r="D80" s="227" t="s">
        <v>754</v>
      </c>
      <c r="E80" s="4" t="s">
        <v>754</v>
      </c>
      <c r="F80" s="205" t="s">
        <v>5</v>
      </c>
      <c r="G80" s="205" t="str">
        <f t="shared" si="10"/>
        <v/>
      </c>
      <c r="H80" s="6" t="s">
        <v>5</v>
      </c>
      <c r="I80" s="227" t="str">
        <f t="shared" si="11"/>
        <v/>
      </c>
      <c r="M80" s="7"/>
    </row>
    <row r="81" spans="1:13" x14ac:dyDescent="0.25">
      <c r="A81" s="1" t="s">
        <v>804</v>
      </c>
      <c r="B81" s="227">
        <f>ROUND(N('Prior Year'!BQ85), 0)</f>
        <v>0</v>
      </c>
      <c r="C81" s="227">
        <f>data!BQ85</f>
        <v>0</v>
      </c>
      <c r="D81" s="227" t="s">
        <v>754</v>
      </c>
      <c r="E81" s="4" t="s">
        <v>754</v>
      </c>
      <c r="F81" s="205" t="s">
        <v>5</v>
      </c>
      <c r="G81" s="205" t="str">
        <f t="shared" si="10"/>
        <v/>
      </c>
      <c r="H81" s="6" t="s">
        <v>5</v>
      </c>
      <c r="I81" s="227" t="str">
        <f t="shared" si="11"/>
        <v/>
      </c>
      <c r="M81" s="7"/>
    </row>
    <row r="82" spans="1:13" x14ac:dyDescent="0.25">
      <c r="A82" s="1" t="s">
        <v>805</v>
      </c>
      <c r="B82" s="227">
        <f>ROUND(N('Prior Year'!BR85), 0)</f>
        <v>0</v>
      </c>
      <c r="C82" s="227">
        <f>data!BR85</f>
        <v>74849968.429999992</v>
      </c>
      <c r="D82" s="227" t="s">
        <v>754</v>
      </c>
      <c r="E82" s="4" t="s">
        <v>754</v>
      </c>
      <c r="F82" s="205" t="s">
        <v>5</v>
      </c>
      <c r="G82" s="205" t="str">
        <f t="shared" si="10"/>
        <v/>
      </c>
      <c r="H82" s="6" t="s">
        <v>5</v>
      </c>
      <c r="I82" s="227" t="str">
        <f t="shared" si="11"/>
        <v/>
      </c>
      <c r="M82" s="7"/>
    </row>
    <row r="83" spans="1:13" x14ac:dyDescent="0.25">
      <c r="A83" s="1" t="s">
        <v>806</v>
      </c>
      <c r="B83" s="227">
        <f>ROUND(N('Prior Year'!BS85), 0)</f>
        <v>0</v>
      </c>
      <c r="C83" s="227">
        <f>data!BS85</f>
        <v>19428.23</v>
      </c>
      <c r="D83" s="227" t="s">
        <v>754</v>
      </c>
      <c r="E83" s="4" t="s">
        <v>754</v>
      </c>
      <c r="F83" s="205" t="s">
        <v>5</v>
      </c>
      <c r="G83" s="205" t="str">
        <f t="shared" si="10"/>
        <v/>
      </c>
      <c r="H83" s="6" t="s">
        <v>5</v>
      </c>
      <c r="I83" s="227" t="str">
        <f t="shared" si="11"/>
        <v/>
      </c>
      <c r="M83" s="7"/>
    </row>
    <row r="84" spans="1:13" x14ac:dyDescent="0.25">
      <c r="A84" s="1" t="s">
        <v>807</v>
      </c>
      <c r="B84" s="227">
        <f>ROUND(N('Prior Year'!BT85), 0)</f>
        <v>0</v>
      </c>
      <c r="C84" s="227">
        <f>data!BT85</f>
        <v>0</v>
      </c>
      <c r="D84" s="227" t="s">
        <v>754</v>
      </c>
      <c r="E84" s="4" t="s">
        <v>754</v>
      </c>
      <c r="F84" s="205" t="s">
        <v>5</v>
      </c>
      <c r="G84" s="205" t="str">
        <f t="shared" si="10"/>
        <v/>
      </c>
      <c r="H84" s="6" t="s">
        <v>5</v>
      </c>
      <c r="I84" s="227" t="str">
        <f t="shared" si="11"/>
        <v/>
      </c>
      <c r="M84" s="7"/>
    </row>
    <row r="85" spans="1:13" x14ac:dyDescent="0.25">
      <c r="A85" s="1" t="s">
        <v>808</v>
      </c>
      <c r="B85" s="227">
        <f>ROUND(N('Prior Year'!BU85), 0)</f>
        <v>0</v>
      </c>
      <c r="C85" s="227">
        <f>data!BU85</f>
        <v>0</v>
      </c>
      <c r="D85" s="227" t="s">
        <v>754</v>
      </c>
      <c r="E85" s="4" t="s">
        <v>754</v>
      </c>
      <c r="F85" s="205" t="s">
        <v>5</v>
      </c>
      <c r="G85" s="205" t="str">
        <f t="shared" si="10"/>
        <v/>
      </c>
      <c r="H85" s="6" t="s">
        <v>5</v>
      </c>
      <c r="I85" s="227" t="str">
        <f t="shared" si="11"/>
        <v/>
      </c>
      <c r="M85" s="7"/>
    </row>
    <row r="86" spans="1:13" x14ac:dyDescent="0.25">
      <c r="A86" s="1" t="s">
        <v>809</v>
      </c>
      <c r="B86" s="227">
        <f>ROUND(N('Prior Year'!BV85), 0)</f>
        <v>0</v>
      </c>
      <c r="C86" s="227">
        <f>data!BV85</f>
        <v>4276250.709999999</v>
      </c>
      <c r="D86" s="227" t="s">
        <v>754</v>
      </c>
      <c r="E86" s="4" t="s">
        <v>754</v>
      </c>
      <c r="F86" s="205" t="s">
        <v>5</v>
      </c>
      <c r="G86" s="205" t="str">
        <f t="shared" si="10"/>
        <v/>
      </c>
      <c r="H86" s="6" t="s">
        <v>5</v>
      </c>
      <c r="I86" s="227" t="str">
        <f t="shared" si="11"/>
        <v/>
      </c>
      <c r="M86" s="7"/>
    </row>
    <row r="87" spans="1:13" x14ac:dyDescent="0.25">
      <c r="A87" s="1" t="s">
        <v>810</v>
      </c>
      <c r="B87" s="227">
        <f>ROUND(N('Prior Year'!BW85), 0)</f>
        <v>0</v>
      </c>
      <c r="C87" s="227">
        <f>data!BW85</f>
        <v>3363711.2200000007</v>
      </c>
      <c r="D87" s="227" t="s">
        <v>754</v>
      </c>
      <c r="E87" s="4" t="s">
        <v>754</v>
      </c>
      <c r="F87" s="205" t="s">
        <v>5</v>
      </c>
      <c r="G87" s="205" t="str">
        <f t="shared" si="10"/>
        <v/>
      </c>
      <c r="H87" s="6" t="s">
        <v>5</v>
      </c>
      <c r="I87" s="227" t="str">
        <f t="shared" si="11"/>
        <v/>
      </c>
      <c r="M87" s="7"/>
    </row>
    <row r="88" spans="1:13" x14ac:dyDescent="0.25">
      <c r="A88" s="1" t="s">
        <v>811</v>
      </c>
      <c r="B88" s="227">
        <f>ROUND(N('Prior Year'!BX85), 0)</f>
        <v>0</v>
      </c>
      <c r="C88" s="227">
        <f>data!BX85</f>
        <v>0</v>
      </c>
      <c r="D88" s="227" t="s">
        <v>754</v>
      </c>
      <c r="E88" s="4" t="s">
        <v>754</v>
      </c>
      <c r="F88" s="205" t="s">
        <v>5</v>
      </c>
      <c r="G88" s="205" t="str">
        <f t="shared" si="10"/>
        <v/>
      </c>
      <c r="H88" s="6" t="s">
        <v>5</v>
      </c>
      <c r="I88" s="227" t="str">
        <f t="shared" si="11"/>
        <v/>
      </c>
      <c r="M88" s="7"/>
    </row>
    <row r="89" spans="1:13" x14ac:dyDescent="0.25">
      <c r="A89" s="1" t="s">
        <v>812</v>
      </c>
      <c r="B89" s="227">
        <f>ROUND(N('Prior Year'!BY85), 0)</f>
        <v>0</v>
      </c>
      <c r="C89" s="227">
        <f>data!BY85</f>
        <v>10205316.690000001</v>
      </c>
      <c r="D89" s="227" t="s">
        <v>754</v>
      </c>
      <c r="E89" s="4" t="s">
        <v>754</v>
      </c>
      <c r="F89" s="205" t="s">
        <v>5</v>
      </c>
      <c r="G89" s="205" t="str">
        <f t="shared" si="10"/>
        <v/>
      </c>
      <c r="H89" s="6" t="s">
        <v>5</v>
      </c>
      <c r="I89" s="227" t="str">
        <f t="shared" si="11"/>
        <v/>
      </c>
      <c r="M89" s="7"/>
    </row>
    <row r="90" spans="1:13" x14ac:dyDescent="0.25">
      <c r="A90" s="1" t="s">
        <v>813</v>
      </c>
      <c r="B90" s="227">
        <f>ROUND(N('Prior Year'!BZ85), 0)</f>
        <v>0</v>
      </c>
      <c r="C90" s="227">
        <f>data!BZ85</f>
        <v>5434226.7000000011</v>
      </c>
      <c r="D90" s="227" t="s">
        <v>754</v>
      </c>
      <c r="E90" s="4" t="s">
        <v>754</v>
      </c>
      <c r="F90" s="205" t="s">
        <v>5</v>
      </c>
      <c r="G90" s="205" t="str">
        <f t="shared" si="10"/>
        <v/>
      </c>
      <c r="H90" s="6" t="s">
        <v>5</v>
      </c>
      <c r="I90" s="227" t="str">
        <f t="shared" si="11"/>
        <v/>
      </c>
      <c r="M90" s="7"/>
    </row>
    <row r="91" spans="1:13" x14ac:dyDescent="0.25">
      <c r="A91" s="1" t="s">
        <v>814</v>
      </c>
      <c r="B91" s="227">
        <f>ROUND(N('Prior Year'!CA85), 0)</f>
        <v>0</v>
      </c>
      <c r="C91" s="227">
        <f>data!CA85</f>
        <v>1426602.04</v>
      </c>
      <c r="D91" s="227" t="s">
        <v>754</v>
      </c>
      <c r="E91" s="4" t="s">
        <v>754</v>
      </c>
      <c r="F91" s="205" t="s">
        <v>5</v>
      </c>
      <c r="G91" s="205" t="str">
        <f t="shared" si="10"/>
        <v/>
      </c>
      <c r="H91" s="6" t="s">
        <v>5</v>
      </c>
      <c r="I91" s="227" t="str">
        <f t="shared" si="11"/>
        <v/>
      </c>
      <c r="M91" s="7"/>
    </row>
    <row r="92" spans="1:13" x14ac:dyDescent="0.25">
      <c r="A92" s="1" t="s">
        <v>815</v>
      </c>
      <c r="B92" s="227">
        <f>ROUND(N('Prior Year'!CB85), 0)</f>
        <v>1041698</v>
      </c>
      <c r="C92" s="227">
        <f>data!CB85</f>
        <v>1059333.71</v>
      </c>
      <c r="D92" s="227" t="s">
        <v>754</v>
      </c>
      <c r="E92" s="4" t="s">
        <v>754</v>
      </c>
      <c r="F92" s="205" t="s">
        <v>5</v>
      </c>
      <c r="G92" s="205" t="str">
        <f t="shared" si="10"/>
        <v/>
      </c>
      <c r="H92" s="6" t="s">
        <v>5</v>
      </c>
      <c r="I92" s="227" t="str">
        <f t="shared" si="11"/>
        <v/>
      </c>
      <c r="M92" s="7"/>
    </row>
    <row r="93" spans="1:13" x14ac:dyDescent="0.25">
      <c r="A93" s="1" t="s">
        <v>816</v>
      </c>
      <c r="B93" s="227">
        <f>ROUND(N('Prior Year'!CC85), 0)</f>
        <v>0</v>
      </c>
      <c r="C93" s="227">
        <f>data!CC85</f>
        <v>10842660.17</v>
      </c>
      <c r="D93" s="227" t="s">
        <v>754</v>
      </c>
      <c r="E93" s="4" t="s">
        <v>754</v>
      </c>
      <c r="F93" s="205" t="s">
        <v>5</v>
      </c>
      <c r="G93" s="205" t="str">
        <f t="shared" si="10"/>
        <v/>
      </c>
      <c r="H93" s="6" t="s">
        <v>5</v>
      </c>
      <c r="I93" s="227" t="str">
        <f t="shared" si="11"/>
        <v/>
      </c>
      <c r="M93" s="7"/>
    </row>
    <row r="94" spans="1:13" x14ac:dyDescent="0.25">
      <c r="A94" s="1" t="s">
        <v>817</v>
      </c>
      <c r="B94" s="227">
        <f>ROUND(N('Prior Year'!CD85), 0)</f>
        <v>-12368641</v>
      </c>
      <c r="C94" s="227">
        <f>data!CD85</f>
        <v>-11810030</v>
      </c>
      <c r="D94" s="227" t="s">
        <v>754</v>
      </c>
      <c r="E94" s="4" t="s">
        <v>754</v>
      </c>
      <c r="F94" s="205" t="s">
        <v>5</v>
      </c>
      <c r="G94" s="205" t="str">
        <f t="shared" si="10"/>
        <v/>
      </c>
      <c r="H94" s="6" t="s">
        <v>5</v>
      </c>
      <c r="I94" s="227" t="str">
        <f t="shared" si="11"/>
        <v/>
      </c>
      <c r="M94" s="7"/>
    </row>
  </sheetData>
  <sheetProtection algorithmName="SHA-512" hashValue="7ev58/5Bqi3cVEwlO2Ufm1m9ysb0mqE9YD+V6tMNt1oAl+HPKdDibItRDsL0aXYdgY3eyJ+SQ87BZQJlz1slhQ==" saltValue="IOJFTsn40kldmnD9BgiAbg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65"/>
  <sheetViews>
    <sheetView workbookViewId="0">
      <selection activeCell="L17" sqref="L17"/>
    </sheetView>
  </sheetViews>
  <sheetFormatPr defaultRowHeight="15" x14ac:dyDescent="0.2"/>
  <sheetData>
    <row r="1" spans="1:4" ht="15.75" x14ac:dyDescent="0.25">
      <c r="A1" s="278" t="s">
        <v>818</v>
      </c>
      <c r="B1" s="277"/>
      <c r="C1" s="277"/>
      <c r="D1" s="277"/>
    </row>
    <row r="2" spans="1:4" ht="15.75" x14ac:dyDescent="0.25">
      <c r="A2" s="277"/>
      <c r="B2" s="277"/>
      <c r="C2" s="277"/>
      <c r="D2" s="277"/>
    </row>
    <row r="3" spans="1:4" ht="15.75" x14ac:dyDescent="0.25">
      <c r="A3" s="280" t="s">
        <v>819</v>
      </c>
      <c r="B3" s="277"/>
      <c r="C3" s="277"/>
      <c r="D3" s="277"/>
    </row>
    <row r="4" spans="1:4" ht="15.75" x14ac:dyDescent="0.25">
      <c r="A4" s="277" t="s">
        <v>820</v>
      </c>
      <c r="B4" s="277"/>
      <c r="C4" s="277"/>
      <c r="D4" s="277"/>
    </row>
    <row r="5" spans="1:4" ht="15.75" x14ac:dyDescent="0.25">
      <c r="A5" s="277" t="s">
        <v>821</v>
      </c>
      <c r="B5" s="277"/>
      <c r="C5" s="277"/>
      <c r="D5" s="277"/>
    </row>
    <row r="6" spans="1:4" ht="15.75" x14ac:dyDescent="0.25">
      <c r="A6" s="277"/>
      <c r="B6" s="277"/>
      <c r="C6" s="277"/>
      <c r="D6" s="277"/>
    </row>
    <row r="7" spans="1:4" ht="15.75" x14ac:dyDescent="0.25">
      <c r="A7" s="277" t="s">
        <v>822</v>
      </c>
      <c r="B7" s="277"/>
      <c r="C7" s="277"/>
      <c r="D7" s="277"/>
    </row>
    <row r="8" spans="1:4" ht="15.75" x14ac:dyDescent="0.25">
      <c r="A8" s="277" t="s">
        <v>823</v>
      </c>
      <c r="B8" s="277"/>
      <c r="C8" s="277"/>
      <c r="D8" s="277"/>
    </row>
    <row r="9" spans="1:4" ht="15.75" x14ac:dyDescent="0.25">
      <c r="A9" s="277"/>
      <c r="B9" s="277"/>
      <c r="C9" s="277"/>
      <c r="D9" s="277"/>
    </row>
    <row r="10" spans="1:4" ht="15.75" x14ac:dyDescent="0.25">
      <c r="A10" s="277"/>
      <c r="B10" s="277"/>
      <c r="C10" s="277"/>
      <c r="D10" s="277"/>
    </row>
    <row r="11" spans="1:4" ht="15.75" x14ac:dyDescent="0.25">
      <c r="A11" s="279" t="s">
        <v>824</v>
      </c>
      <c r="B11" s="277"/>
      <c r="C11" s="277"/>
      <c r="D11" s="277">
        <f>N(data!C380)</f>
        <v>2405226.290000001</v>
      </c>
    </row>
    <row r="12" spans="1:4" ht="15.75" x14ac:dyDescent="0.25">
      <c r="A12" s="279" t="s">
        <v>825</v>
      </c>
      <c r="B12" s="277"/>
      <c r="C12" s="277"/>
      <c r="D12" s="277" t="str">
        <f>IF(OR(N(data!C380) &gt; 1000000, N(data!C380) / (N(data!D360) + N(data!D383)) &gt; 0.01), "Yes", "No")</f>
        <v>Yes</v>
      </c>
    </row>
    <row r="13" spans="1:4" ht="15.75" x14ac:dyDescent="0.25">
      <c r="A13" s="277"/>
      <c r="B13" s="277"/>
      <c r="C13" s="277"/>
      <c r="D13" s="277"/>
    </row>
    <row r="14" spans="1:4" ht="15.75" x14ac:dyDescent="0.25">
      <c r="A14" s="279" t="s">
        <v>826</v>
      </c>
      <c r="B14" s="277"/>
      <c r="C14" s="277"/>
      <c r="D14" s="279" t="s">
        <v>827</v>
      </c>
    </row>
    <row r="15" spans="1:4" ht="15.75" x14ac:dyDescent="0.25">
      <c r="A15" s="277" t="s">
        <v>1365</v>
      </c>
      <c r="B15" s="277"/>
      <c r="C15" s="277"/>
      <c r="D15" s="277">
        <v>272230.12000000005</v>
      </c>
    </row>
    <row r="16" spans="1:4" ht="15.75" x14ac:dyDescent="0.25">
      <c r="A16" s="277" t="s">
        <v>1366</v>
      </c>
      <c r="B16" s="277"/>
      <c r="C16" s="277"/>
      <c r="D16" s="277">
        <v>801085.51</v>
      </c>
    </row>
    <row r="17" spans="1:4" ht="15.75" x14ac:dyDescent="0.25">
      <c r="A17" s="277" t="s">
        <v>1367</v>
      </c>
      <c r="B17" s="277"/>
      <c r="C17" s="277"/>
      <c r="D17" s="277">
        <v>665704.44000000006</v>
      </c>
    </row>
    <row r="18" spans="1:4" ht="15.75" x14ac:dyDescent="0.25">
      <c r="A18" s="277" t="s">
        <v>1368</v>
      </c>
      <c r="B18" s="277"/>
      <c r="C18" s="277"/>
      <c r="D18" s="277">
        <v>305114.93</v>
      </c>
    </row>
    <row r="19" spans="1:4" ht="15.75" x14ac:dyDescent="0.25">
      <c r="A19" s="277" t="s">
        <v>1369</v>
      </c>
      <c r="B19" s="277"/>
      <c r="C19" s="277"/>
      <c r="D19" s="277">
        <v>595</v>
      </c>
    </row>
    <row r="20" spans="1:4" ht="15.75" x14ac:dyDescent="0.25">
      <c r="A20" s="277" t="s">
        <v>1370</v>
      </c>
      <c r="B20" s="277"/>
      <c r="C20" s="277"/>
      <c r="D20" s="277">
        <v>4465.75</v>
      </c>
    </row>
    <row r="21" spans="1:4" ht="15.75" x14ac:dyDescent="0.25">
      <c r="A21" s="277" t="s">
        <v>1371</v>
      </c>
      <c r="B21" s="277"/>
      <c r="C21" s="277"/>
      <c r="D21" s="277">
        <v>58091.42</v>
      </c>
    </row>
    <row r="22" spans="1:4" ht="15.75" x14ac:dyDescent="0.25">
      <c r="A22" s="277" t="s">
        <v>1372</v>
      </c>
      <c r="B22" s="277"/>
      <c r="C22" s="277"/>
      <c r="D22" s="277">
        <v>177.31</v>
      </c>
    </row>
    <row r="23" spans="1:4" ht="15.75" x14ac:dyDescent="0.25">
      <c r="A23" s="277" t="s">
        <v>1373</v>
      </c>
      <c r="B23" s="277"/>
      <c r="C23" s="277"/>
      <c r="D23" s="277">
        <v>59326.89</v>
      </c>
    </row>
    <row r="24" spans="1:4" ht="15.75" x14ac:dyDescent="0.25">
      <c r="A24" s="277" t="s">
        <v>1374</v>
      </c>
      <c r="B24" s="277"/>
      <c r="C24" s="277"/>
      <c r="D24" s="277">
        <v>42600</v>
      </c>
    </row>
    <row r="25" spans="1:4" ht="15.75" x14ac:dyDescent="0.25">
      <c r="A25" s="277" t="s">
        <v>1375</v>
      </c>
      <c r="B25" s="277"/>
      <c r="C25" s="277"/>
      <c r="D25" s="277">
        <v>110733.25</v>
      </c>
    </row>
    <row r="26" spans="1:4" ht="15.75" x14ac:dyDescent="0.25">
      <c r="A26" s="277" t="s">
        <v>1376</v>
      </c>
      <c r="B26" s="277"/>
      <c r="C26" s="277"/>
      <c r="D26" s="277">
        <v>6254</v>
      </c>
    </row>
    <row r="27" spans="1:4" ht="15.75" x14ac:dyDescent="0.25">
      <c r="A27" s="277" t="s">
        <v>1377</v>
      </c>
      <c r="B27" s="277"/>
      <c r="C27" s="277"/>
      <c r="D27" s="277">
        <v>5409.7</v>
      </c>
    </row>
    <row r="28" spans="1:4" ht="15.75" x14ac:dyDescent="0.25">
      <c r="A28" s="277" t="s">
        <v>1378</v>
      </c>
      <c r="B28" s="277"/>
      <c r="C28" s="277"/>
      <c r="D28" s="277">
        <v>8960</v>
      </c>
    </row>
    <row r="29" spans="1:4" ht="15.75" x14ac:dyDescent="0.25">
      <c r="A29" s="277" t="s">
        <v>1379</v>
      </c>
      <c r="B29" s="277"/>
      <c r="C29" s="277"/>
      <c r="D29" s="277">
        <v>64477.97</v>
      </c>
    </row>
    <row r="30" spans="1:4" ht="15.75" x14ac:dyDescent="0.25">
      <c r="A30" s="277"/>
      <c r="B30" s="277"/>
      <c r="C30" s="277"/>
      <c r="D30" s="277"/>
    </row>
    <row r="31" spans="1:4" ht="15.75" x14ac:dyDescent="0.25">
      <c r="A31" s="277"/>
      <c r="B31" s="277"/>
      <c r="C31" s="277"/>
      <c r="D31" s="277"/>
    </row>
    <row r="32" spans="1:4" ht="15.75" x14ac:dyDescent="0.25">
      <c r="A32" s="277"/>
      <c r="B32" s="277"/>
      <c r="C32" s="277"/>
      <c r="D32" s="277"/>
    </row>
    <row r="33" spans="1:4" ht="15.75" x14ac:dyDescent="0.25">
      <c r="A33" s="277"/>
      <c r="B33" s="277"/>
      <c r="C33" s="277"/>
      <c r="D33" s="277"/>
    </row>
    <row r="34" spans="1:4" ht="15.75" x14ac:dyDescent="0.25">
      <c r="A34" s="277"/>
      <c r="B34" s="277"/>
      <c r="C34" s="277"/>
      <c r="D34" s="277"/>
    </row>
    <row r="35" spans="1:4" ht="15.75" x14ac:dyDescent="0.25">
      <c r="A35" s="277"/>
      <c r="B35" s="277"/>
      <c r="C35" s="277"/>
      <c r="D35" s="277"/>
    </row>
    <row r="36" spans="1:4" ht="15.75" x14ac:dyDescent="0.25">
      <c r="A36" s="277"/>
      <c r="B36" s="277"/>
      <c r="C36" s="277"/>
      <c r="D36" s="277"/>
    </row>
    <row r="37" spans="1:4" ht="15.75" x14ac:dyDescent="0.25">
      <c r="A37" s="277"/>
      <c r="B37" s="277"/>
      <c r="C37" s="277"/>
      <c r="D37" s="277"/>
    </row>
    <row r="38" spans="1:4" ht="15.75" x14ac:dyDescent="0.25">
      <c r="A38" s="277"/>
      <c r="B38" s="277"/>
      <c r="C38" s="277"/>
      <c r="D38" s="277"/>
    </row>
    <row r="39" spans="1:4" ht="15.75" x14ac:dyDescent="0.25">
      <c r="A39" s="279" t="s">
        <v>828</v>
      </c>
      <c r="B39" s="277"/>
      <c r="C39" s="277"/>
      <c r="D39" s="277">
        <f>N(data!C414)</f>
        <v>14313253.989999998</v>
      </c>
    </row>
    <row r="40" spans="1:4" ht="15.75" x14ac:dyDescent="0.25">
      <c r="A40" s="279" t="s">
        <v>825</v>
      </c>
      <c r="B40" s="277"/>
      <c r="C40" s="277"/>
      <c r="D40" s="277" t="str">
        <f>IF(OR(N(data!C414)&gt;1000000,N(data!C414)/(N(data!D416))&gt;0.01),"Yes","No")</f>
        <v>Yes</v>
      </c>
    </row>
    <row r="41" spans="1:4" ht="15.75" x14ac:dyDescent="0.25">
      <c r="A41" s="277"/>
      <c r="B41" s="277"/>
      <c r="C41" s="277"/>
      <c r="D41" s="277"/>
    </row>
    <row r="42" spans="1:4" ht="15.75" x14ac:dyDescent="0.25">
      <c r="A42" s="279" t="s">
        <v>826</v>
      </c>
      <c r="B42" s="277"/>
      <c r="C42" s="277"/>
      <c r="D42" s="279" t="s">
        <v>827</v>
      </c>
    </row>
    <row r="43" spans="1:4" ht="15.75" x14ac:dyDescent="0.25">
      <c r="A43" s="277" t="s">
        <v>1380</v>
      </c>
      <c r="C43" s="277"/>
      <c r="D43" s="277">
        <v>293732.34000000008</v>
      </c>
    </row>
    <row r="44" spans="1:4" ht="15.75" x14ac:dyDescent="0.25">
      <c r="A44" s="277" t="s">
        <v>1381</v>
      </c>
      <c r="C44" s="277"/>
      <c r="D44" s="277">
        <v>3095954.85</v>
      </c>
    </row>
    <row r="45" spans="1:4" ht="15.75" x14ac:dyDescent="0.25">
      <c r="A45" s="277" t="s">
        <v>1382</v>
      </c>
      <c r="C45" s="277"/>
      <c r="D45" s="277">
        <v>388075.79</v>
      </c>
    </row>
    <row r="46" spans="1:4" ht="15.75" x14ac:dyDescent="0.25">
      <c r="A46" s="277" t="s">
        <v>1383</v>
      </c>
      <c r="C46" s="277"/>
      <c r="D46" s="277">
        <v>-118120.37</v>
      </c>
    </row>
    <row r="47" spans="1:4" ht="15.75" x14ac:dyDescent="0.25">
      <c r="A47" s="277" t="s">
        <v>1384</v>
      </c>
      <c r="C47" s="277"/>
      <c r="D47" s="277">
        <v>150237.14000000001</v>
      </c>
    </row>
    <row r="48" spans="1:4" ht="15.75" x14ac:dyDescent="0.25">
      <c r="A48" s="277" t="s">
        <v>1385</v>
      </c>
      <c r="C48" s="277"/>
      <c r="D48" s="277">
        <v>130256.88000000002</v>
      </c>
    </row>
    <row r="49" spans="1:4" ht="15.75" x14ac:dyDescent="0.25">
      <c r="A49" s="277" t="s">
        <v>1386</v>
      </c>
      <c r="C49" s="277"/>
      <c r="D49" s="277">
        <v>2328489.87</v>
      </c>
    </row>
    <row r="50" spans="1:4" ht="15.75" x14ac:dyDescent="0.25">
      <c r="A50" s="277" t="s">
        <v>1387</v>
      </c>
      <c r="C50" s="277"/>
      <c r="D50" s="277">
        <v>28318.82</v>
      </c>
    </row>
    <row r="51" spans="1:4" ht="15.75" x14ac:dyDescent="0.25">
      <c r="A51" s="277" t="s">
        <v>1388</v>
      </c>
      <c r="C51" s="277"/>
      <c r="D51" s="277">
        <v>1639218.0599999998</v>
      </c>
    </row>
    <row r="52" spans="1:4" ht="15.75" x14ac:dyDescent="0.25">
      <c r="A52" s="277" t="s">
        <v>1389</v>
      </c>
      <c r="C52" s="277"/>
      <c r="D52" s="277">
        <v>513651.52999999991</v>
      </c>
    </row>
    <row r="53" spans="1:4" ht="15.75" x14ac:dyDescent="0.25">
      <c r="A53" s="277" t="s">
        <v>1390</v>
      </c>
      <c r="C53" s="277"/>
      <c r="D53" s="277">
        <v>99205.560000000012</v>
      </c>
    </row>
    <row r="54" spans="1:4" ht="15.75" x14ac:dyDescent="0.25">
      <c r="A54" s="277" t="s">
        <v>1391</v>
      </c>
      <c r="C54" s="277"/>
      <c r="D54" s="277">
        <v>192871.1700000001</v>
      </c>
    </row>
    <row r="55" spans="1:4" ht="15.75" x14ac:dyDescent="0.25">
      <c r="A55" s="277" t="s">
        <v>1392</v>
      </c>
      <c r="C55" s="277"/>
      <c r="D55" s="277">
        <v>940575.07</v>
      </c>
    </row>
    <row r="56" spans="1:4" ht="15.75" x14ac:dyDescent="0.25">
      <c r="A56" s="277" t="s">
        <v>1393</v>
      </c>
      <c r="C56" s="277"/>
      <c r="D56" s="277">
        <v>164712.24000000002</v>
      </c>
    </row>
    <row r="57" spans="1:4" ht="15.75" x14ac:dyDescent="0.25">
      <c r="A57" s="277" t="s">
        <v>1394</v>
      </c>
      <c r="C57" s="277"/>
      <c r="D57" s="277">
        <v>51836</v>
      </c>
    </row>
    <row r="58" spans="1:4" ht="15.75" x14ac:dyDescent="0.25">
      <c r="A58" s="277" t="s">
        <v>1395</v>
      </c>
      <c r="C58" s="277"/>
      <c r="D58" s="277">
        <v>-641.53</v>
      </c>
    </row>
    <row r="59" spans="1:4" ht="15.75" x14ac:dyDescent="0.25">
      <c r="A59" s="277" t="s">
        <v>1396</v>
      </c>
      <c r="C59" s="277"/>
      <c r="D59" s="277">
        <v>523208.08</v>
      </c>
    </row>
    <row r="60" spans="1:4" ht="15.75" x14ac:dyDescent="0.25">
      <c r="A60" s="277" t="s">
        <v>1397</v>
      </c>
      <c r="C60" s="277"/>
      <c r="D60" s="277">
        <v>363643.03</v>
      </c>
    </row>
    <row r="61" spans="1:4" ht="15.75" x14ac:dyDescent="0.25">
      <c r="A61" s="277" t="s">
        <v>1398</v>
      </c>
      <c r="C61" s="277"/>
      <c r="D61" s="277">
        <v>25839</v>
      </c>
    </row>
    <row r="62" spans="1:4" ht="15.75" x14ac:dyDescent="0.25">
      <c r="A62" s="277" t="s">
        <v>1399</v>
      </c>
      <c r="C62" s="277"/>
      <c r="D62" s="277">
        <v>2183736.39</v>
      </c>
    </row>
    <row r="63" spans="1:4" ht="15.75" x14ac:dyDescent="0.25">
      <c r="A63" s="277" t="s">
        <v>1400</v>
      </c>
      <c r="C63" s="277"/>
      <c r="D63" s="277">
        <v>296837.59000000003</v>
      </c>
    </row>
    <row r="64" spans="1:4" ht="15.75" x14ac:dyDescent="0.25">
      <c r="A64" s="277" t="s">
        <v>1401</v>
      </c>
      <c r="C64" s="277"/>
      <c r="D64" s="277">
        <v>354572.41</v>
      </c>
    </row>
    <row r="65" spans="1:4" ht="15.75" x14ac:dyDescent="0.25">
      <c r="A65" s="277" t="s">
        <v>1402</v>
      </c>
      <c r="C65" s="277"/>
      <c r="D65" s="277">
        <v>667044.06999999995</v>
      </c>
    </row>
  </sheetData>
  <sheetProtection algorithmName="SHA-512" hashValue="906hQR7Q73s2/0ZVJNnjr9wQz8MdfZvRDB0OqJsdxlWFHJJeIqCkbZSJFeJYAjpSSG7z06wrW1/9SCwM+hiRYw==" saltValue="XoVe7RnEbJx0PEQ4NydSH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D33B-A82D-47E6-9113-DDD42D82E8F2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829</v>
      </c>
    </row>
    <row r="2" spans="1:7" ht="20.100000000000001" customHeight="1" x14ac:dyDescent="0.25">
      <c r="A2" s="62" t="s">
        <v>830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06/30/2024</v>
      </c>
      <c r="C4" s="64"/>
      <c r="D4" s="65"/>
      <c r="E4" s="66"/>
      <c r="F4" s="64" t="str">
        <f>"License Number:  "&amp;"H-"&amp;FIXED(data!C97,0)</f>
        <v>License Number:  H-155</v>
      </c>
      <c r="G4" s="67"/>
    </row>
    <row r="5" spans="1:7" ht="20.100000000000001" customHeight="1" x14ac:dyDescent="0.25">
      <c r="A5" s="63">
        <v>2</v>
      </c>
      <c r="B5" s="64" t="s">
        <v>302</v>
      </c>
      <c r="C5" s="67"/>
      <c r="D5" s="64" t="str">
        <f>"  "&amp;data!C98</f>
        <v xml:space="preserve">  Valley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311</v>
      </c>
      <c r="C6" s="67"/>
      <c r="D6" s="64" t="str">
        <f>"  "&amp;data!C102</f>
        <v xml:space="preserve">  98058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831</v>
      </c>
      <c r="C7" s="67"/>
      <c r="D7" s="64" t="str">
        <f>"  "&amp;data!C103</f>
        <v xml:space="preserve">  King County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832</v>
      </c>
      <c r="C8" s="67"/>
      <c r="D8" s="64" t="str">
        <f>"  "&amp;data!C104</f>
        <v xml:space="preserve">  Jeannine Erickson Grinnell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833</v>
      </c>
      <c r="C9" s="67"/>
      <c r="D9" s="64" t="str">
        <f>"  "&amp;data!C105</f>
        <v xml:space="preserve">  Jeannine Erickson Grinnell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834</v>
      </c>
      <c r="C10" s="67"/>
      <c r="D10" s="64" t="str">
        <f>"  "&amp;data!C107</f>
        <v xml:space="preserve">  (425) 690-1000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835</v>
      </c>
      <c r="C11" s="67"/>
      <c r="D11" s="64" t="str">
        <f>"  "&amp;data!C108</f>
        <v xml:space="preserve">  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836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308</v>
      </c>
      <c r="C16" s="79" t="str">
        <f>IF(data!C117&gt;0," X","")</f>
        <v/>
      </c>
      <c r="D16" s="80" t="s">
        <v>837</v>
      </c>
      <c r="E16" s="228" t="str">
        <f>IF(data!C120&gt;0," X","")</f>
        <v/>
      </c>
      <c r="F16" s="81" t="s">
        <v>332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311</v>
      </c>
      <c r="C17" s="79" t="str">
        <f>IF(data!C118&gt;0," X","")</f>
        <v/>
      </c>
      <c r="D17" s="80" t="s">
        <v>412</v>
      </c>
      <c r="E17" s="228" t="str">
        <f>IF(data!C121&gt;0," X","")</f>
        <v/>
      </c>
      <c r="F17" s="81" t="s">
        <v>333</v>
      </c>
      <c r="G17" s="67"/>
    </row>
    <row r="18" spans="1:7" ht="20.100000000000001" customHeight="1" x14ac:dyDescent="0.25">
      <c r="A18" s="63"/>
      <c r="B18" s="67" t="s">
        <v>838</v>
      </c>
      <c r="C18" s="67"/>
      <c r="D18" s="67"/>
      <c r="E18" s="228" t="str">
        <f>IF(data!C122&gt;0," X","")</f>
        <v/>
      </c>
      <c r="F18" s="81" t="s">
        <v>334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839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840</v>
      </c>
      <c r="C22" s="64"/>
      <c r="D22" s="64"/>
      <c r="E22" s="64"/>
      <c r="F22" s="78" t="s">
        <v>337</v>
      </c>
      <c r="G22" s="79" t="s">
        <v>243</v>
      </c>
    </row>
    <row r="23" spans="1:7" ht="20.100000000000001" customHeight="1" x14ac:dyDescent="0.25">
      <c r="A23" s="63"/>
      <c r="B23" s="64" t="s">
        <v>841</v>
      </c>
      <c r="C23" s="64"/>
      <c r="D23" s="64"/>
      <c r="E23" s="64"/>
      <c r="F23" s="63">
        <f>data!C127</f>
        <v>17018</v>
      </c>
      <c r="G23" s="67">
        <f>data!D127</f>
        <v>84804</v>
      </c>
    </row>
    <row r="24" spans="1:7" ht="20.100000000000001" customHeight="1" x14ac:dyDescent="0.25">
      <c r="A24" s="63"/>
      <c r="B24" s="64" t="s">
        <v>842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843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341</v>
      </c>
      <c r="C26" s="64"/>
      <c r="D26" s="64"/>
      <c r="E26" s="64"/>
      <c r="F26" s="63">
        <f>data!C130</f>
        <v>2733</v>
      </c>
      <c r="G26" s="67">
        <f>data!D130</f>
        <v>4024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844</v>
      </c>
      <c r="C29" s="67"/>
      <c r="D29" s="79" t="s">
        <v>194</v>
      </c>
      <c r="E29" s="83" t="s">
        <v>844</v>
      </c>
      <c r="F29" s="67"/>
      <c r="G29" s="79" t="s">
        <v>194</v>
      </c>
    </row>
    <row r="30" spans="1:7" ht="20.100000000000001" customHeight="1" x14ac:dyDescent="0.25">
      <c r="A30" s="63"/>
      <c r="B30" s="64" t="s">
        <v>343</v>
      </c>
      <c r="C30" s="67"/>
      <c r="D30" s="67">
        <f>data!C132</f>
        <v>30</v>
      </c>
      <c r="E30" s="64" t="s">
        <v>349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845</v>
      </c>
      <c r="C31" s="67"/>
      <c r="D31" s="67">
        <f>data!C133</f>
        <v>0</v>
      </c>
      <c r="E31" s="64" t="s">
        <v>350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846</v>
      </c>
      <c r="C32" s="67"/>
      <c r="D32" s="67">
        <f>data!C134</f>
        <v>228</v>
      </c>
      <c r="E32" s="64" t="s">
        <v>847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848</v>
      </c>
      <c r="C33" s="67"/>
      <c r="D33" s="67">
        <f>data!C135</f>
        <v>34</v>
      </c>
      <c r="E33" s="64" t="s">
        <v>849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850</v>
      </c>
      <c r="C34" s="67"/>
      <c r="D34" s="67">
        <f>data!C136</f>
        <v>36</v>
      </c>
      <c r="E34" s="64" t="s">
        <v>352</v>
      </c>
      <c r="F34" s="67"/>
      <c r="G34" s="67">
        <f>data!E143</f>
        <v>328</v>
      </c>
    </row>
    <row r="35" spans="1:7" ht="20.100000000000001" customHeight="1" x14ac:dyDescent="0.25">
      <c r="A35" s="63"/>
      <c r="B35" s="83" t="s">
        <v>851</v>
      </c>
      <c r="C35" s="67"/>
      <c r="D35" s="67">
        <f>data!C137</f>
        <v>0</v>
      </c>
      <c r="E35" s="64" t="s">
        <v>852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data!C138</f>
        <v>0</v>
      </c>
      <c r="E36" s="64" t="s">
        <v>353</v>
      </c>
      <c r="F36" s="67"/>
      <c r="G36" s="67">
        <f>data!C144</f>
        <v>341</v>
      </c>
    </row>
    <row r="37" spans="1:7" ht="20.100000000000001" customHeight="1" x14ac:dyDescent="0.25">
      <c r="A37" s="63"/>
      <c r="E37" s="64" t="s">
        <v>354</v>
      </c>
      <c r="F37" s="67"/>
      <c r="G37" s="67">
        <f>data!C145</f>
        <v>20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853</v>
      </c>
      <c r="C40" s="91" t="s">
        <v>300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8928-EB20-43AA-91A4-67F9B3AD9989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854</v>
      </c>
      <c r="G1" s="61" t="s">
        <v>855</v>
      </c>
    </row>
    <row r="2" spans="1:7" ht="20.100000000000001" customHeight="1" x14ac:dyDescent="0.25">
      <c r="A2" s="1" t="str">
        <f>"Hospital: "&amp;data!C98</f>
        <v>Hospital: Valley Medical Center</v>
      </c>
      <c r="G2" s="4" t="s">
        <v>856</v>
      </c>
    </row>
    <row r="3" spans="1:7" ht="20.100000000000001" customHeight="1" x14ac:dyDescent="0.25">
      <c r="G3" s="4" t="str">
        <f>"FYE: "&amp;data!C96</f>
        <v>FYE: 06/30/2024</v>
      </c>
    </row>
    <row r="4" spans="1:7" ht="20.100000000000001" customHeight="1" x14ac:dyDescent="0.25">
      <c r="A4" s="121" t="s">
        <v>857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858</v>
      </c>
      <c r="C5" s="74"/>
      <c r="D5" s="74"/>
      <c r="E5" s="125" t="s">
        <v>364</v>
      </c>
      <c r="F5" s="74"/>
      <c r="G5" s="74"/>
    </row>
    <row r="6" spans="1:7" ht="20.100000000000001" customHeight="1" x14ac:dyDescent="0.25">
      <c r="A6" s="126" t="s">
        <v>859</v>
      </c>
      <c r="B6" s="79" t="s">
        <v>337</v>
      </c>
      <c r="C6" s="79" t="s">
        <v>860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358</v>
      </c>
      <c r="B7" s="127">
        <f>data!B154</f>
        <v>7240</v>
      </c>
      <c r="C7" s="127">
        <f>data!B155</f>
        <v>47019</v>
      </c>
      <c r="D7" s="127">
        <f>data!B156</f>
        <v>0</v>
      </c>
      <c r="E7" s="127">
        <f>data!B157</f>
        <v>570153976</v>
      </c>
      <c r="F7" s="127">
        <f>data!B158</f>
        <v>704213683</v>
      </c>
      <c r="G7" s="127">
        <f>data!B157+data!B158</f>
        <v>1274367659</v>
      </c>
    </row>
    <row r="8" spans="1:7" ht="20.100000000000001" customHeight="1" x14ac:dyDescent="0.25">
      <c r="A8" s="63" t="s">
        <v>359</v>
      </c>
      <c r="B8" s="127">
        <f>data!C154</f>
        <v>4734</v>
      </c>
      <c r="C8" s="127">
        <f>data!C155</f>
        <v>22235</v>
      </c>
      <c r="D8" s="127">
        <f>data!C156</f>
        <v>0</v>
      </c>
      <c r="E8" s="127">
        <f>data!C157</f>
        <v>255593383</v>
      </c>
      <c r="F8" s="127">
        <f>data!C158</f>
        <v>330022578</v>
      </c>
      <c r="G8" s="127">
        <f>data!C157+data!C158</f>
        <v>585615961</v>
      </c>
    </row>
    <row r="9" spans="1:7" ht="20.100000000000001" customHeight="1" x14ac:dyDescent="0.25">
      <c r="A9" s="63" t="s">
        <v>861</v>
      </c>
      <c r="B9" s="127">
        <f>data!D154</f>
        <v>5044</v>
      </c>
      <c r="C9" s="127">
        <f>data!D155</f>
        <v>15550</v>
      </c>
      <c r="D9" s="127">
        <f>data!D156</f>
        <v>0</v>
      </c>
      <c r="E9" s="127">
        <f>data!D157</f>
        <v>307021641</v>
      </c>
      <c r="F9" s="127">
        <f>data!D158</f>
        <v>799637946</v>
      </c>
      <c r="G9" s="127">
        <f>data!D157+data!D158</f>
        <v>1106659587</v>
      </c>
    </row>
    <row r="10" spans="1:7" ht="20.100000000000001" customHeight="1" x14ac:dyDescent="0.25">
      <c r="A10" s="78" t="s">
        <v>230</v>
      </c>
      <c r="B10" s="127">
        <f>data!E154</f>
        <v>17018</v>
      </c>
      <c r="C10" s="127">
        <f>data!E155</f>
        <v>84804</v>
      </c>
      <c r="D10" s="127">
        <f>data!E156</f>
        <v>0</v>
      </c>
      <c r="E10" s="127">
        <f>data!E157</f>
        <v>1132769000</v>
      </c>
      <c r="F10" s="127">
        <f>data!E158</f>
        <v>1833874207</v>
      </c>
      <c r="G10" s="127">
        <f>E10+F10</f>
        <v>2966643207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862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858</v>
      </c>
      <c r="C14" s="133"/>
      <c r="D14" s="133"/>
      <c r="E14" s="133" t="s">
        <v>364</v>
      </c>
      <c r="F14" s="133"/>
      <c r="G14" s="133"/>
    </row>
    <row r="15" spans="1:7" ht="20.100000000000001" customHeight="1" x14ac:dyDescent="0.25">
      <c r="A15" s="126" t="s">
        <v>859</v>
      </c>
      <c r="B15" s="79" t="s">
        <v>337</v>
      </c>
      <c r="C15" s="79" t="s">
        <v>860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358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data!C163+data!C164</f>
        <v>0</v>
      </c>
    </row>
    <row r="17" spans="1:7" ht="20.100000000000001" customHeight="1" x14ac:dyDescent="0.25">
      <c r="A17" s="63" t="s">
        <v>359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861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230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863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858</v>
      </c>
      <c r="C23" s="74"/>
      <c r="D23" s="74"/>
      <c r="E23" s="74" t="s">
        <v>364</v>
      </c>
      <c r="F23" s="74"/>
      <c r="G23" s="74"/>
    </row>
    <row r="24" spans="1:7" ht="20.100000000000001" customHeight="1" x14ac:dyDescent="0.25">
      <c r="A24" s="126" t="s">
        <v>859</v>
      </c>
      <c r="B24" s="79" t="s">
        <v>337</v>
      </c>
      <c r="C24" s="79" t="s">
        <v>860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358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359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861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864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865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866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8DBC-A791-4E8D-8BF2-31FB6FE85918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367</v>
      </c>
      <c r="B1" s="62"/>
      <c r="C1" s="61" t="s">
        <v>867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Valley Medical Center</v>
      </c>
      <c r="B3" s="69"/>
      <c r="C3" s="142" t="str">
        <f>"FYE: "&amp;data!C96</f>
        <v>FYE: 06/30/2024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368</v>
      </c>
      <c r="C5" s="123"/>
    </row>
    <row r="6" spans="1:3" ht="20.100000000000001" customHeight="1" x14ac:dyDescent="0.25">
      <c r="A6" s="143">
        <v>2</v>
      </c>
      <c r="B6" s="64" t="s">
        <v>868</v>
      </c>
      <c r="C6" s="63">
        <f>data!C181</f>
        <v>31365995</v>
      </c>
    </row>
    <row r="7" spans="1:3" ht="20.100000000000001" customHeight="1" x14ac:dyDescent="0.25">
      <c r="A7" s="144">
        <v>3</v>
      </c>
      <c r="B7" s="83" t="s">
        <v>370</v>
      </c>
      <c r="C7" s="63">
        <f>data!C182</f>
        <v>513310</v>
      </c>
    </row>
    <row r="8" spans="1:3" ht="20.100000000000001" customHeight="1" x14ac:dyDescent="0.25">
      <c r="A8" s="144">
        <v>4</v>
      </c>
      <c r="B8" s="64" t="s">
        <v>371</v>
      </c>
      <c r="C8" s="63">
        <f>data!C183</f>
        <v>2327933</v>
      </c>
    </row>
    <row r="9" spans="1:3" ht="20.100000000000001" customHeight="1" x14ac:dyDescent="0.25">
      <c r="A9" s="144">
        <v>5</v>
      </c>
      <c r="B9" s="64" t="s">
        <v>372</v>
      </c>
      <c r="C9" s="63">
        <f>data!C184</f>
        <v>63267911</v>
      </c>
    </row>
    <row r="10" spans="1:3" ht="20.100000000000001" customHeight="1" x14ac:dyDescent="0.25">
      <c r="A10" s="144">
        <v>6</v>
      </c>
      <c r="B10" s="64" t="s">
        <v>373</v>
      </c>
      <c r="C10" s="63">
        <f>data!C185</f>
        <v>392054</v>
      </c>
    </row>
    <row r="11" spans="1:3" ht="20.100000000000001" customHeight="1" x14ac:dyDescent="0.25">
      <c r="A11" s="144">
        <v>7</v>
      </c>
      <c r="B11" s="64" t="s">
        <v>374</v>
      </c>
      <c r="C11" s="63">
        <f>data!C186</f>
        <v>28507820</v>
      </c>
    </row>
    <row r="12" spans="1:3" ht="20.100000000000001" customHeight="1" x14ac:dyDescent="0.25">
      <c r="A12" s="144">
        <v>8</v>
      </c>
      <c r="B12" s="64" t="s">
        <v>375</v>
      </c>
      <c r="C12" s="63">
        <f>data!C187</f>
        <v>2885614</v>
      </c>
    </row>
    <row r="13" spans="1:3" ht="20.100000000000001" customHeight="1" x14ac:dyDescent="0.25">
      <c r="A13" s="144">
        <v>9</v>
      </c>
      <c r="B13" s="64" t="s">
        <v>375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869</v>
      </c>
      <c r="C14" s="63">
        <f>data!D189</f>
        <v>129260637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376</v>
      </c>
      <c r="C17" s="77"/>
    </row>
    <row r="18" spans="1:3" ht="20.100000000000001" customHeight="1" x14ac:dyDescent="0.25">
      <c r="A18" s="63">
        <v>12</v>
      </c>
      <c r="B18" s="64" t="s">
        <v>870</v>
      </c>
      <c r="C18" s="63">
        <f>data!C191</f>
        <v>4141191</v>
      </c>
    </row>
    <row r="19" spans="1:3" ht="20.100000000000001" customHeight="1" x14ac:dyDescent="0.25">
      <c r="A19" s="63">
        <v>13</v>
      </c>
      <c r="B19" s="64" t="s">
        <v>871</v>
      </c>
      <c r="C19" s="63">
        <f>data!C192</f>
        <v>204126</v>
      </c>
    </row>
    <row r="20" spans="1:3" ht="20.100000000000001" customHeight="1" x14ac:dyDescent="0.25">
      <c r="A20" s="63">
        <v>14</v>
      </c>
      <c r="B20" s="64" t="s">
        <v>872</v>
      </c>
      <c r="C20" s="63">
        <f>data!D193</f>
        <v>4345317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379</v>
      </c>
      <c r="C23" s="123"/>
    </row>
    <row r="24" spans="1:3" ht="20.100000000000001" customHeight="1" x14ac:dyDescent="0.25">
      <c r="A24" s="63">
        <v>16</v>
      </c>
      <c r="B24" s="75" t="s">
        <v>873</v>
      </c>
      <c r="C24" s="148"/>
    </row>
    <row r="25" spans="1:3" ht="20.100000000000001" customHeight="1" x14ac:dyDescent="0.25">
      <c r="A25" s="63">
        <v>17</v>
      </c>
      <c r="B25" s="64" t="s">
        <v>874</v>
      </c>
      <c r="C25" s="63">
        <f>data!C195</f>
        <v>4346572</v>
      </c>
    </row>
    <row r="26" spans="1:3" ht="20.100000000000001" customHeight="1" x14ac:dyDescent="0.25">
      <c r="A26" s="63">
        <v>18</v>
      </c>
      <c r="B26" s="64" t="s">
        <v>381</v>
      </c>
      <c r="C26" s="63">
        <f>data!C196</f>
        <v>2338286</v>
      </c>
    </row>
    <row r="27" spans="1:3" ht="20.100000000000001" customHeight="1" x14ac:dyDescent="0.25">
      <c r="A27" s="63">
        <v>19</v>
      </c>
      <c r="B27" s="64" t="s">
        <v>875</v>
      </c>
      <c r="C27" s="63">
        <f>data!D197</f>
        <v>6684858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876</v>
      </c>
      <c r="C30" s="133"/>
    </row>
    <row r="31" spans="1:3" ht="20.100000000000001" customHeight="1" x14ac:dyDescent="0.25">
      <c r="A31" s="63">
        <v>21</v>
      </c>
      <c r="B31" s="64" t="s">
        <v>383</v>
      </c>
      <c r="C31" s="63">
        <f>data!C199</f>
        <v>1100344</v>
      </c>
    </row>
    <row r="32" spans="1:3" ht="20.100000000000001" customHeight="1" x14ac:dyDescent="0.25">
      <c r="A32" s="63">
        <v>22</v>
      </c>
      <c r="B32" s="64" t="s">
        <v>877</v>
      </c>
      <c r="C32" s="63">
        <f>data!C200</f>
        <v>7978500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878</v>
      </c>
      <c r="C34" s="63">
        <f>data!D202</f>
        <v>9078844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385</v>
      </c>
      <c r="C37" s="123"/>
    </row>
    <row r="38" spans="1:3" ht="20.100000000000001" customHeight="1" x14ac:dyDescent="0.25">
      <c r="A38" s="63">
        <v>26</v>
      </c>
      <c r="B38" s="64" t="s">
        <v>879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387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880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5F3F4-7A76-49FE-A942-A7BA019F399C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388</v>
      </c>
      <c r="B1" s="62"/>
      <c r="C1" s="62"/>
      <c r="D1" s="62"/>
      <c r="E1" s="62"/>
      <c r="F1" s="61" t="s">
        <v>881</v>
      </c>
    </row>
    <row r="3" spans="1:6" ht="20.100000000000001" customHeight="1" x14ac:dyDescent="0.25">
      <c r="A3" s="120" t="str">
        <f>"Hospital: "&amp;data!C98</f>
        <v>Hospital: Valley Medical Center</v>
      </c>
      <c r="F3" s="142" t="str">
        <f>"FYE: "&amp;data!C96</f>
        <v>FYE: 06/30/2024</v>
      </c>
    </row>
    <row r="4" spans="1:6" ht="20.100000000000001" customHeight="1" x14ac:dyDescent="0.25">
      <c r="A4" s="148" t="s">
        <v>389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882</v>
      </c>
      <c r="D5" s="151"/>
      <c r="E5" s="151"/>
      <c r="F5" s="151" t="s">
        <v>883</v>
      </c>
    </row>
    <row r="6" spans="1:6" ht="20.100000000000001" customHeight="1" x14ac:dyDescent="0.25">
      <c r="A6" s="152"/>
      <c r="B6" s="70"/>
      <c r="C6" s="153" t="s">
        <v>884</v>
      </c>
      <c r="D6" s="153" t="s">
        <v>391</v>
      </c>
      <c r="E6" s="153" t="s">
        <v>885</v>
      </c>
      <c r="F6" s="153" t="s">
        <v>884</v>
      </c>
    </row>
    <row r="7" spans="1:6" ht="20.100000000000001" customHeight="1" x14ac:dyDescent="0.25">
      <c r="A7" s="63">
        <v>1</v>
      </c>
      <c r="B7" s="67" t="s">
        <v>394</v>
      </c>
      <c r="C7" s="67">
        <f>data!B211</f>
        <v>13145009</v>
      </c>
      <c r="D7" s="67">
        <f>data!C211</f>
        <v>0</v>
      </c>
      <c r="E7" s="67">
        <f>data!D211</f>
        <v>260728</v>
      </c>
      <c r="F7" s="67">
        <f>data!E211</f>
        <v>12884281</v>
      </c>
    </row>
    <row r="8" spans="1:6" ht="20.100000000000001" customHeight="1" x14ac:dyDescent="0.25">
      <c r="A8" s="63">
        <v>2</v>
      </c>
      <c r="B8" s="67" t="s">
        <v>395</v>
      </c>
      <c r="C8" s="67">
        <f>data!B212</f>
        <v>24524914</v>
      </c>
      <c r="D8" s="67">
        <f>data!C212</f>
        <v>483319.67</v>
      </c>
      <c r="E8" s="67">
        <f>data!D212</f>
        <v>0</v>
      </c>
      <c r="F8" s="67">
        <f>data!E212</f>
        <v>25008233.670000002</v>
      </c>
    </row>
    <row r="9" spans="1:6" ht="20.100000000000001" customHeight="1" x14ac:dyDescent="0.25">
      <c r="A9" s="63">
        <v>3</v>
      </c>
      <c r="B9" s="67" t="s">
        <v>396</v>
      </c>
      <c r="C9" s="67">
        <f>data!B213</f>
        <v>520264735.06999999</v>
      </c>
      <c r="D9" s="67">
        <f>data!C213</f>
        <v>7216881.6100000003</v>
      </c>
      <c r="E9" s="67">
        <f>data!D213</f>
        <v>185213.55</v>
      </c>
      <c r="F9" s="67">
        <f>data!E213</f>
        <v>527296403.13</v>
      </c>
    </row>
    <row r="10" spans="1:6" ht="20.100000000000001" customHeight="1" x14ac:dyDescent="0.25">
      <c r="A10" s="63">
        <v>4</v>
      </c>
      <c r="B10" s="67" t="s">
        <v>886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887</v>
      </c>
      <c r="C11" s="67">
        <f>data!B215</f>
        <v>22633678</v>
      </c>
      <c r="D11" s="67">
        <f>data!C215</f>
        <v>0</v>
      </c>
      <c r="E11" s="67">
        <f>data!D215</f>
        <v>0</v>
      </c>
      <c r="F11" s="67">
        <f>data!E215</f>
        <v>22633678</v>
      </c>
    </row>
    <row r="12" spans="1:6" ht="20.100000000000001" customHeight="1" x14ac:dyDescent="0.25">
      <c r="A12" s="63">
        <v>6</v>
      </c>
      <c r="B12" s="67" t="s">
        <v>888</v>
      </c>
      <c r="C12" s="67">
        <f>data!B216</f>
        <v>244362017</v>
      </c>
      <c r="D12" s="67">
        <f>data!C216</f>
        <v>16826504</v>
      </c>
      <c r="E12" s="67">
        <f>data!D216</f>
        <v>4540263</v>
      </c>
      <c r="F12" s="67">
        <f>data!E216</f>
        <v>256648258</v>
      </c>
    </row>
    <row r="13" spans="1:6" ht="20.100000000000001" customHeight="1" x14ac:dyDescent="0.25">
      <c r="A13" s="63">
        <v>7</v>
      </c>
      <c r="B13" s="67" t="s">
        <v>889</v>
      </c>
      <c r="C13" s="67">
        <f>data!B217</f>
        <v>22500700</v>
      </c>
      <c r="D13" s="67">
        <f>data!C217</f>
        <v>19837</v>
      </c>
      <c r="E13" s="67">
        <f>data!D217</f>
        <v>75148</v>
      </c>
      <c r="F13" s="67">
        <f>data!E217</f>
        <v>22445389</v>
      </c>
    </row>
    <row r="14" spans="1:6" ht="20.100000000000001" customHeight="1" x14ac:dyDescent="0.25">
      <c r="A14" s="63">
        <v>8</v>
      </c>
      <c r="B14" s="67" t="s">
        <v>401</v>
      </c>
      <c r="C14" s="67">
        <f>data!B218</f>
        <v>26350564.52</v>
      </c>
      <c r="D14" s="67">
        <f>data!C218</f>
        <v>0</v>
      </c>
      <c r="E14" s="67">
        <f>data!D218</f>
        <v>535820.77</v>
      </c>
      <c r="F14" s="67">
        <f>data!E218</f>
        <v>25814743.75</v>
      </c>
    </row>
    <row r="15" spans="1:6" ht="20.100000000000001" customHeight="1" x14ac:dyDescent="0.25">
      <c r="A15" s="63">
        <v>9</v>
      </c>
      <c r="B15" s="67" t="s">
        <v>890</v>
      </c>
      <c r="C15" s="67">
        <f>data!B219</f>
        <v>12341902</v>
      </c>
      <c r="D15" s="67">
        <f>data!C219</f>
        <v>-959770</v>
      </c>
      <c r="E15" s="67">
        <f>data!D219</f>
        <v>0</v>
      </c>
      <c r="F15" s="67">
        <f>data!E219</f>
        <v>11382132</v>
      </c>
    </row>
    <row r="16" spans="1:6" ht="20.100000000000001" customHeight="1" x14ac:dyDescent="0.25">
      <c r="A16" s="63">
        <v>10</v>
      </c>
      <c r="B16" s="67" t="s">
        <v>615</v>
      </c>
      <c r="C16" s="67">
        <f>data!B220</f>
        <v>886123519.58999991</v>
      </c>
      <c r="D16" s="67">
        <f>data!C220</f>
        <v>23586772.280000001</v>
      </c>
      <c r="E16" s="67">
        <f>data!D220</f>
        <v>5597173.3200000003</v>
      </c>
      <c r="F16" s="67">
        <f>data!E220</f>
        <v>904113118.54999995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403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882</v>
      </c>
      <c r="D21" s="4" t="s">
        <v>230</v>
      </c>
      <c r="E21" s="153"/>
      <c r="F21" s="153" t="s">
        <v>883</v>
      </c>
    </row>
    <row r="22" spans="1:6" ht="20.100000000000001" customHeight="1" x14ac:dyDescent="0.25">
      <c r="A22" s="154"/>
      <c r="B22" s="146"/>
      <c r="C22" s="153" t="s">
        <v>884</v>
      </c>
      <c r="D22" s="153" t="s">
        <v>891</v>
      </c>
      <c r="E22" s="153" t="s">
        <v>885</v>
      </c>
      <c r="F22" s="153" t="s">
        <v>884</v>
      </c>
    </row>
    <row r="23" spans="1:6" ht="20.100000000000001" customHeight="1" x14ac:dyDescent="0.25">
      <c r="A23" s="63">
        <v>11</v>
      </c>
      <c r="B23" s="155" t="s">
        <v>394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395</v>
      </c>
      <c r="C24" s="67">
        <f>data!B225</f>
        <v>13674500</v>
      </c>
      <c r="D24" s="67">
        <f>data!C225</f>
        <v>400042</v>
      </c>
      <c r="E24" s="67">
        <f>data!D225</f>
        <v>0</v>
      </c>
      <c r="F24" s="67">
        <f>data!E225</f>
        <v>14074542</v>
      </c>
    </row>
    <row r="25" spans="1:6" ht="20.100000000000001" customHeight="1" x14ac:dyDescent="0.25">
      <c r="A25" s="63">
        <v>13</v>
      </c>
      <c r="B25" s="67" t="s">
        <v>396</v>
      </c>
      <c r="C25" s="67">
        <f>data!B226</f>
        <v>254021539.03999999</v>
      </c>
      <c r="D25" s="67">
        <f>data!C226</f>
        <v>14508059.48</v>
      </c>
      <c r="E25" s="67">
        <f>data!D226</f>
        <v>185213.55</v>
      </c>
      <c r="F25" s="67">
        <f>data!E226</f>
        <v>268344384.96999997</v>
      </c>
    </row>
    <row r="26" spans="1:6" ht="20.100000000000001" customHeight="1" x14ac:dyDescent="0.25">
      <c r="A26" s="63">
        <v>14</v>
      </c>
      <c r="B26" s="67" t="s">
        <v>886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887</v>
      </c>
      <c r="C27" s="67">
        <f>data!B228</f>
        <v>21508263</v>
      </c>
      <c r="D27" s="67">
        <f>data!C228</f>
        <v>132732</v>
      </c>
      <c r="E27" s="67">
        <f>data!D228</f>
        <v>0</v>
      </c>
      <c r="F27" s="67">
        <f>data!E228</f>
        <v>21640995</v>
      </c>
    </row>
    <row r="28" spans="1:6" ht="20.100000000000001" customHeight="1" x14ac:dyDescent="0.25">
      <c r="A28" s="63">
        <v>16</v>
      </c>
      <c r="B28" s="67" t="s">
        <v>888</v>
      </c>
      <c r="C28" s="67">
        <f>data!B229</f>
        <v>193861923</v>
      </c>
      <c r="D28" s="67">
        <f>data!C229</f>
        <v>14236797</v>
      </c>
      <c r="E28" s="67">
        <f>data!D229</f>
        <v>4424308</v>
      </c>
      <c r="F28" s="67">
        <f>data!E229</f>
        <v>203674412</v>
      </c>
    </row>
    <row r="29" spans="1:6" ht="20.100000000000001" customHeight="1" x14ac:dyDescent="0.25">
      <c r="A29" s="63">
        <v>17</v>
      </c>
      <c r="B29" s="67" t="s">
        <v>889</v>
      </c>
      <c r="C29" s="67">
        <f>data!B230</f>
        <v>19823227</v>
      </c>
      <c r="D29" s="67">
        <f>data!C230</f>
        <v>982962</v>
      </c>
      <c r="E29" s="67">
        <f>data!D230</f>
        <v>74116</v>
      </c>
      <c r="F29" s="67">
        <f>data!E230</f>
        <v>20732073</v>
      </c>
    </row>
    <row r="30" spans="1:6" ht="20.100000000000001" customHeight="1" x14ac:dyDescent="0.25">
      <c r="A30" s="63">
        <v>18</v>
      </c>
      <c r="B30" s="67" t="s">
        <v>401</v>
      </c>
      <c r="C30" s="67">
        <f>data!B231</f>
        <v>16471502.119999999</v>
      </c>
      <c r="D30" s="67">
        <f>data!C231</f>
        <v>1510252.94</v>
      </c>
      <c r="E30" s="67">
        <f>data!D231</f>
        <v>93172.05</v>
      </c>
      <c r="F30" s="67">
        <f>data!E231</f>
        <v>17888583.009999998</v>
      </c>
    </row>
    <row r="31" spans="1:6" ht="20.100000000000001" customHeight="1" x14ac:dyDescent="0.25">
      <c r="A31" s="63">
        <v>19</v>
      </c>
      <c r="B31" s="67" t="s">
        <v>890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data!B233</f>
        <v>519360954.15999997</v>
      </c>
      <c r="D32" s="67">
        <f>data!C233</f>
        <v>31770845.420000002</v>
      </c>
      <c r="E32" s="67">
        <f>data!D233</f>
        <v>4776809.5999999996</v>
      </c>
      <c r="F32" s="67">
        <f>data!E233</f>
        <v>546354989.98000002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1C2A2-A357-4AFB-9AEA-CE63C36FCF51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892</v>
      </c>
      <c r="B1" s="62"/>
      <c r="C1" s="62"/>
      <c r="D1" s="61" t="s">
        <v>893</v>
      </c>
    </row>
    <row r="2" spans="1:4" ht="20.100000000000001" customHeight="1" x14ac:dyDescent="0.25">
      <c r="A2" s="120" t="str">
        <f>"Hospital: "&amp;data!C98</f>
        <v>Hospital: Valley Medical Center</v>
      </c>
      <c r="B2" s="69"/>
      <c r="C2" s="69"/>
      <c r="D2" s="142" t="str">
        <f>"FYE: "&amp;data!C96</f>
        <v>FYE: 06/30/2024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894</v>
      </c>
      <c r="C4" s="156" t="s">
        <v>895</v>
      </c>
      <c r="D4" s="157"/>
    </row>
    <row r="5" spans="1:4" ht="20.100000000000001" customHeight="1" x14ac:dyDescent="0.25">
      <c r="A5" s="124">
        <v>1</v>
      </c>
      <c r="B5" s="158"/>
      <c r="C5" s="80" t="s">
        <v>405</v>
      </c>
      <c r="D5" s="67">
        <f>data!D237</f>
        <v>23288955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358</v>
      </c>
      <c r="D7" s="67">
        <f>data!C239</f>
        <v>908540300</v>
      </c>
    </row>
    <row r="8" spans="1:4" ht="20.100000000000001" customHeight="1" x14ac:dyDescent="0.25">
      <c r="A8" s="63">
        <v>4</v>
      </c>
      <c r="B8" s="158">
        <v>5820</v>
      </c>
      <c r="C8" s="67" t="s">
        <v>359</v>
      </c>
      <c r="D8" s="67">
        <f>data!C240</f>
        <v>439884807</v>
      </c>
    </row>
    <row r="9" spans="1:4" ht="20.100000000000001" customHeight="1" x14ac:dyDescent="0.25">
      <c r="A9" s="63">
        <v>5</v>
      </c>
      <c r="B9" s="158">
        <v>5830</v>
      </c>
      <c r="C9" s="67" t="s">
        <v>371</v>
      </c>
      <c r="D9" s="67">
        <f>data!C241</f>
        <v>15585826</v>
      </c>
    </row>
    <row r="10" spans="1:4" ht="20.100000000000001" customHeight="1" x14ac:dyDescent="0.25">
      <c r="A10" s="63">
        <v>6</v>
      </c>
      <c r="B10" s="158">
        <v>5840</v>
      </c>
      <c r="C10" s="67" t="s">
        <v>410</v>
      </c>
      <c r="D10" s="67">
        <f>data!C242</f>
        <v>26217516</v>
      </c>
    </row>
    <row r="11" spans="1:4" ht="20.100000000000001" customHeight="1" x14ac:dyDescent="0.25">
      <c r="A11" s="63">
        <v>7</v>
      </c>
      <c r="B11" s="158">
        <v>5850</v>
      </c>
      <c r="C11" s="67" t="s">
        <v>896</v>
      </c>
      <c r="D11" s="67">
        <f>data!C243</f>
        <v>466660771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data!C244</f>
        <v>180191270</v>
      </c>
    </row>
    <row r="13" spans="1:4" ht="20.100000000000001" customHeight="1" x14ac:dyDescent="0.25">
      <c r="A13" s="63">
        <v>9</v>
      </c>
      <c r="B13" s="67"/>
      <c r="C13" s="67" t="s">
        <v>897</v>
      </c>
      <c r="D13" s="67">
        <f>data!D245</f>
        <v>2037080490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414</v>
      </c>
      <c r="D15" s="153"/>
    </row>
    <row r="16" spans="1:4" ht="20.100000000000001" customHeight="1" x14ac:dyDescent="0.25">
      <c r="A16" s="152">
        <v>12</v>
      </c>
      <c r="B16" s="79"/>
      <c r="C16" s="64" t="s">
        <v>898</v>
      </c>
      <c r="D16" s="63">
        <f>data!C247</f>
        <v>24101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416</v>
      </c>
      <c r="D18" s="67">
        <f>data!C249</f>
        <v>10430978.93</v>
      </c>
    </row>
    <row r="19" spans="1:4" ht="20.100000000000001" customHeight="1" x14ac:dyDescent="0.25">
      <c r="A19" s="161">
        <v>15</v>
      </c>
      <c r="B19" s="158">
        <v>5910</v>
      </c>
      <c r="C19" s="80" t="s">
        <v>899</v>
      </c>
      <c r="D19" s="67">
        <f>data!C250</f>
        <v>21560777.66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900</v>
      </c>
      <c r="D22" s="67">
        <f>data!D252</f>
        <v>31991756.59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420</v>
      </c>
      <c r="D24" s="67">
        <f>data!C254</f>
        <v>18773046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901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902</v>
      </c>
      <c r="C27" s="79"/>
      <c r="D27" s="67">
        <f>data!D256</f>
        <v>18773046</v>
      </c>
    </row>
    <row r="28" spans="1:4" ht="20.100000000000001" customHeight="1" x14ac:dyDescent="0.25">
      <c r="A28" s="72">
        <v>24</v>
      </c>
      <c r="B28" s="138" t="s">
        <v>903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2002-06-14T19:29:50Z</cp:lastPrinted>
  <dcterms:created xsi:type="dcterms:W3CDTF">1999-06-02T22:01:56Z</dcterms:created>
  <dcterms:modified xsi:type="dcterms:W3CDTF">2024-12-30T19:27:02Z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