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13_ncr:1_{6E0B1C9B-F126-4B26-BF24-DB43359A2B69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\_">#REF!</definedName>
    <definedName name="\a">#REF!</definedName>
    <definedName name="\ADJ1">#REF!</definedName>
    <definedName name="\ADJ2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k">#REF!</definedName>
    <definedName name="\m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____ACT1">#REF!</definedName>
    <definedName name="_______ACT2">#REF!</definedName>
    <definedName name="_______ACT3">#REF!</definedName>
    <definedName name="______ACT1">#REF!</definedName>
    <definedName name="______ACT2">#REF!</definedName>
    <definedName name="______ACT3">#REF!</definedName>
    <definedName name="_____ACT1">#REF!</definedName>
    <definedName name="_____ACT2">#REF!</definedName>
    <definedName name="_____ACT3">#REF!</definedName>
    <definedName name="____ACT1">#REF!</definedName>
    <definedName name="____ACT2">#REF!</definedName>
    <definedName name="____ACT3">#REF!</definedName>
    <definedName name="____ADJ1">#REF!</definedName>
    <definedName name="____CMS1">#REF!</definedName>
    <definedName name="____CMS2">#REF!</definedName>
    <definedName name="____ROW1">#REF!</definedName>
    <definedName name="____ROW2">#REF!</definedName>
    <definedName name="___ACT1">#REF!</definedName>
    <definedName name="___ACT2">#REF!</definedName>
    <definedName name="___ACT3">#REF!</definedName>
    <definedName name="___ADJ1">#REF!</definedName>
    <definedName name="___ADJ2">#REF!</definedName>
    <definedName name="___CMS1">#REF!</definedName>
    <definedName name="___CMS2">#REF!</definedName>
    <definedName name="___ROW1">#REF!</definedName>
    <definedName name="___ROW2">#REF!</definedName>
    <definedName name="__123Graph_ANHPDS" hidden="1">#REF!</definedName>
    <definedName name="__123Graph_APADAYS" hidden="1">#REF!</definedName>
    <definedName name="__123Graph_AVISITS" hidden="1">#REF!</definedName>
    <definedName name="__123Graph_BNHPDS" hidden="1">#REF!</definedName>
    <definedName name="__123Graph_BPADAYS" hidden="1">#REF!</definedName>
    <definedName name="__123Graph_BVISITS" hidden="1">#REF!</definedName>
    <definedName name="__123Graph_CNHPDS" hidden="1">#REF!</definedName>
    <definedName name="__123Graph_CPADAYS" hidden="1">#REF!</definedName>
    <definedName name="__123Graph_CVISITS" hidden="1">#REF!</definedName>
    <definedName name="__123Graph_D" hidden="1">#REF!</definedName>
    <definedName name="__123Graph_XNHPDS" hidden="1">#REF!</definedName>
    <definedName name="__123Graph_XPADAYS" hidden="1">#REF!</definedName>
    <definedName name="__123Graph_XVISITS" hidden="1">#REF!</definedName>
    <definedName name="__ACT1">#REF!</definedName>
    <definedName name="__ACT2">#REF!</definedName>
    <definedName name="__ACT3">#REF!</definedName>
    <definedName name="__ADJ1">#REF!</definedName>
    <definedName name="__ADJ2">#REF!</definedName>
    <definedName name="__CMS1">#REF!</definedName>
    <definedName name="__CMS2">#REF!</definedName>
    <definedName name="__ROW1">#REF!</definedName>
    <definedName name="__ROW2">#REF!</definedName>
    <definedName name="_1H">#REF!</definedName>
    <definedName name="_6MOFTE">#REF!</definedName>
    <definedName name="_ACT1">#REF!</definedName>
    <definedName name="_ACT2">#REF!</definedName>
    <definedName name="_ACT3">#REF!</definedName>
    <definedName name="_ADJ1">#REF!</definedName>
    <definedName name="_ADJ2">#REF!</definedName>
    <definedName name="_ADJ3">#REF!</definedName>
    <definedName name="_ADM1">#REF!</definedName>
    <definedName name="_ADM10">#REF!</definedName>
    <definedName name="_ADM11">#REF!</definedName>
    <definedName name="_ADM12">#REF!</definedName>
    <definedName name="_ADM2">#REF!</definedName>
    <definedName name="_ADM3">#REF!</definedName>
    <definedName name="_ADM4">#REF!</definedName>
    <definedName name="_ADM5">#REF!</definedName>
    <definedName name="_ADM6">#REF!</definedName>
    <definedName name="_ADM7">#REF!</definedName>
    <definedName name="_ADM8">#REF!</definedName>
    <definedName name="_ADM9">#REF!</definedName>
    <definedName name="_ADP1">#REF!</definedName>
    <definedName name="_ADP10">#REF!</definedName>
    <definedName name="_ADP11">#REF!</definedName>
    <definedName name="_ADP12">#REF!</definedName>
    <definedName name="_ADP2">#REF!</definedName>
    <definedName name="_ADP3">#REF!</definedName>
    <definedName name="_ADP4">#REF!</definedName>
    <definedName name="_ADP5">#REF!</definedName>
    <definedName name="_ADP6">#REF!</definedName>
    <definedName name="_ADP7">#REF!</definedName>
    <definedName name="_ADP8">#REF!</definedName>
    <definedName name="_ADP9">#REF!</definedName>
    <definedName name="_AMT2">#REF!</definedName>
    <definedName name="_CMS1">#REF!</definedName>
    <definedName name="_CMS2">#REF!</definedName>
    <definedName name="_DIF1">#REF!</definedName>
    <definedName name="_DIF2">#REF!</definedName>
    <definedName name="_DIF3">#REF!</definedName>
    <definedName name="_DIF4">#REF!</definedName>
    <definedName name="_DIF5">#REF!</definedName>
    <definedName name="_DIF6">#REF!</definedName>
    <definedName name="_DTA1">#REF!</definedName>
    <definedName name="_DTA2">#REF!</definedName>
    <definedName name="_DTA3">#REF!</definedName>
    <definedName name="_DTA4">#REF!</definedName>
    <definedName name="_DTA5">#REF!</definedName>
    <definedName name="_DTA6">#REF!</definedName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_xlnm._FilterDatabase" hidden="1">#REF!</definedName>
    <definedName name="_FTE84">#REF!</definedName>
    <definedName name="_JE04">#REF!</definedName>
    <definedName name="_Key1" hidden="1">#REF!</definedName>
    <definedName name="_Key2" hidden="1">#REF!</definedName>
    <definedName name="_MLS1">#REF!</definedName>
    <definedName name="_MLS10">#REF!</definedName>
    <definedName name="_MLS11">#REF!</definedName>
    <definedName name="_MLS12">#REF!</definedName>
    <definedName name="_MLS2">#REF!</definedName>
    <definedName name="_MLS3">#REF!</definedName>
    <definedName name="_MLS4">#REF!</definedName>
    <definedName name="_MLS5">#REF!</definedName>
    <definedName name="_MLS6">#REF!</definedName>
    <definedName name="_MLS7">#REF!</definedName>
    <definedName name="_MLS8">#REF!</definedName>
    <definedName name="_MLS9">#REF!</definedName>
    <definedName name="_MTH1">#REF!</definedName>
    <definedName name="_Order1" hidden="1">255</definedName>
    <definedName name="_Order2" hidden="1">0</definedName>
    <definedName name="_PAT1">#REF!</definedName>
    <definedName name="_PAT10">#REF!</definedName>
    <definedName name="_PAT11">#REF!</definedName>
    <definedName name="_PAT12">#REF!</definedName>
    <definedName name="_PAT2">#REF!</definedName>
    <definedName name="_PAT3">#REF!</definedName>
    <definedName name="_PAT4">#REF!</definedName>
    <definedName name="_PAT5">#REF!</definedName>
    <definedName name="_PAT6">#REF!</definedName>
    <definedName name="_PAT7">#REF!</definedName>
    <definedName name="_PAT8">#REF!</definedName>
    <definedName name="_PAT9">#REF!</definedName>
    <definedName name="_Regression_Int">1</definedName>
    <definedName name="_REV1">#REF!</definedName>
    <definedName name="_REV10">#REF!</definedName>
    <definedName name="_REV11">#REF!</definedName>
    <definedName name="_REV12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REV7">#REF!</definedName>
    <definedName name="_REV8">#REF!</definedName>
    <definedName name="_REV9">#REF!</definedName>
    <definedName name="_REV944">#REF!</definedName>
    <definedName name="_ROW1">#REF!</definedName>
    <definedName name="_ROW2">#REF!</definedName>
    <definedName name="_Sort" hidden="1">#REF!</definedName>
    <definedName name="_WK2">#REF!</definedName>
    <definedName name="_WK3">#REF!</definedName>
    <definedName name="_WK4">#REF!</definedName>
    <definedName name="_WK5">#REF!</definedName>
    <definedName name="_WK6">#REF!</definedName>
    <definedName name="a">upload #REF!</definedName>
    <definedName name="A_R">#REF!</definedName>
    <definedName name="ACCDEPR">#REF!</definedName>
    <definedName name="ACCPRFT">#REF!</definedName>
    <definedName name="ACCRUED">#REF!</definedName>
    <definedName name="ACCT">#REF!</definedName>
    <definedName name="ACT_CUR">#REF!</definedName>
    <definedName name="ACT_YTD">#REF!</definedName>
    <definedName name="ADD">#REF!</definedName>
    <definedName name="ADJ_D419">#REF!</definedName>
    <definedName name="ADJ_D4S1">#REF!</definedName>
    <definedName name="ADJ_D4SN">#REF!</definedName>
    <definedName name="ADJ_D519">#REF!</definedName>
    <definedName name="ADJ_D5S1">#REF!</definedName>
    <definedName name="ADJ_D5SN">#REF!</definedName>
    <definedName name="ADJ_E_3">#REF!</definedName>
    <definedName name="ADJ_E1S1">#REF!</definedName>
    <definedName name="ADJ_E1S2">#REF!</definedName>
    <definedName name="ADJ_E1SN">#REF!</definedName>
    <definedName name="ADJ_E3SN">#REF!</definedName>
    <definedName name="ADJ_EBS1">#REF!</definedName>
    <definedName name="ADJ_EBSN">#REF!</definedName>
    <definedName name="ADJ_S319">#REF!</definedName>
    <definedName name="ADJ_S3S1">#REF!</definedName>
    <definedName name="ADJB_CLR">#REF!</definedName>
    <definedName name="ADJS">#REF!</definedName>
    <definedName name="ADJS_CLR">#REF!</definedName>
    <definedName name="ADJSB">#REF!</definedName>
    <definedName name="ADJUST">#REF!</definedName>
    <definedName name="Adjusted_CCR">#REF!</definedName>
    <definedName name="ADMIN">#REF!</definedName>
    <definedName name="ADMIN_ADJ">#REF!</definedName>
    <definedName name="ADMIN_STIP">#REF!</definedName>
    <definedName name="AHIS_Total_Expense">#REF!</definedName>
    <definedName name="AIRCRAFT">#REF!</definedName>
    <definedName name="ALL">#REF!</definedName>
    <definedName name="AllLabel">#REF!</definedName>
    <definedName name="ALLOC_STAFF">#REF!</definedName>
    <definedName name="Ambulatory_Care_Clinics">#REF!</definedName>
    <definedName name="AMT_2">#REF!</definedName>
    <definedName name="anscount">2</definedName>
    <definedName name="AP">#REF!</definedName>
    <definedName name="APIC">#REF!</definedName>
    <definedName name="APR">#REF!</definedName>
    <definedName name="AR">#REF!</definedName>
    <definedName name="AR_CC">OFFSET(#REF!,0,0,COUNTA(#REF!)-5,8)</definedName>
    <definedName name="AR_CE">OFFSET(#REF!,0,0,COUNTA(#REF!)-5,12)</definedName>
    <definedName name="AR_HB">OFFSET(#REF!,0,0,COUNTA(#REF!)-4,11)</definedName>
    <definedName name="AR_HII">OFFSET(#REF!,0,0,COUNTA(#REF!)-4,13)</definedName>
    <definedName name="ARA_Threshold">#REF!</definedName>
    <definedName name="ARHB">OFFSET(#REF!,0,0,COUNTA(#REF!)-1,11)</definedName>
    <definedName name="ARHBCredits">OFFSET(#REF!,0,0,COUNTA(#REF!)-1,11)</definedName>
    <definedName name="ARP_Threshold">#REF!</definedName>
    <definedName name="ARSTAR">OFFSET(#REF!,0,0,COUNTA(#REF!)-1,21)</definedName>
    <definedName name="ARStarCredits">OFFSET(#REF!,0,0,COUNTA(#REF!)-1,20)</definedName>
    <definedName name="AS2DocOpenMode" hidden="1">"AS2DocumentEdit"</definedName>
    <definedName name="ascension">#REF!</definedName>
    <definedName name="asdlfkj" hidden="1">{#N/A,#N/A,FALSE,"LOS West";#N/A,#N/A,FALSE,"LOS East";#N/A,#N/A,FALSE,"LOS Inc."}</definedName>
    <definedName name="ASSETS84">#REF!</definedName>
    <definedName name="ASSOC_ADJ">#REF!</definedName>
    <definedName name="AUG">#REF!</definedName>
    <definedName name="b">upload #REF!</definedName>
    <definedName name="BALANCE">#REF!</definedName>
    <definedName name="BalanceSheet">#REF!</definedName>
    <definedName name="bbbbb">#REF!</definedName>
    <definedName name="BICU_PD">#REF!</definedName>
    <definedName name="BO">#REF!</definedName>
    <definedName name="BS">#REF!</definedName>
    <definedName name="BSHEET">#REF!</definedName>
    <definedName name="BU">#REF!</definedName>
    <definedName name="Bud">#REF!</definedName>
    <definedName name="BUD_CUR">#REF!</definedName>
    <definedName name="BUD_YTD">#REF!</definedName>
    <definedName name="BUILDINGS">#REF!</definedName>
    <definedName name="C_">#REF!</definedName>
    <definedName name="Cardiovascular_Services">#REF!</definedName>
    <definedName name="CASH">#REF!</definedName>
    <definedName name="CATEGORY">#REF!</definedName>
    <definedName name="cc">#REF!</definedName>
    <definedName name="ccccc">#REF!</definedName>
    <definedName name="CCU_PD">#REF!</definedName>
    <definedName name="CF">#REF!</definedName>
    <definedName name="CHANGE84">#REF!</definedName>
    <definedName name="CHANGE84M">#REF!</definedName>
    <definedName name="chart">#REF!</definedName>
    <definedName name="Clinical_Resource_Management">#REF!</definedName>
    <definedName name="CO">#REF!</definedName>
    <definedName name="Col_Lookup">#REF!</definedName>
    <definedName name="COLUMN">#REF!</definedName>
    <definedName name="COMMONSTOCK">#REF!</definedName>
    <definedName name="Community_Outreach">#REF!</definedName>
    <definedName name="Compare_Group_Override">#REF!</definedName>
    <definedName name="Compare_Groups">#REF!</definedName>
    <definedName name="concat">#N/A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counter">#REF!</definedName>
    <definedName name="Credits">OFFSET(#REF!,0,0,COUNTA(#REF!)-4,8)</definedName>
    <definedName name="Credits_CC">OFFSET(#REF!,0,0,COUNTA(#REF!)-5,8)</definedName>
    <definedName name="Credits_CE">OFFSET(#REF!,0,0,COUNTA(#REF!)-5,12)</definedName>
    <definedName name="Credits_EPIC">OFFSET(#REF!,0,0,COUNTA(#REF!)-4,12)</definedName>
    <definedName name="Credits_HB">OFFSET(#REF!,0,0,COUNTA(#REF!)-6,11)</definedName>
    <definedName name="Credits_HII">OFFSET(#REF!,0,0,COUNTA(#REF!)-4,13)</definedName>
    <definedName name="Crit_All_IncomeCodes_DB">#REF!</definedName>
    <definedName name="Crit_HrsFTEs_IncomeCodes_DB">#REF!</definedName>
    <definedName name="_xlnm.Criteria" localSheetId="0">#REF!</definedName>
    <definedName name="_xlnm.Criteria" localSheetId="11">#REF!</definedName>
    <definedName name="_xlnm.Criteria">#REF!</definedName>
    <definedName name="CritO">#REF!</definedName>
    <definedName name="CRlines">#REF!</definedName>
    <definedName name="Cross_Walk">#REF!</definedName>
    <definedName name="CY_Common_Equity">#REF!</definedName>
    <definedName name="CY_Depreciation">#REF!</definedName>
    <definedName name="CY_Intangible_Assets">#REF!</definedName>
    <definedName name="CY_Interest_Expense">#REF!</definedName>
    <definedName name="CY_LT_Debt">#REF!</definedName>
    <definedName name="CY_Market_Value_of_Equity">#REF!</definedName>
    <definedName name="CY_Marketable_Sec">#REF!</definedName>
    <definedName name="CY_Other">#REF!</definedName>
    <definedName name="CY_Selling">#REF!</definedName>
    <definedName name="CY_Tangible_Net_Worth">#REF!</definedName>
    <definedName name="d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DACTmp" hidden="1">{"add",#N/A,FALSE,"code"}</definedName>
    <definedName name="data" hidden="1">#REF!</definedName>
    <definedName name="_xlnm.Database">#REF!</definedName>
    <definedName name="DataFY01Bonus40th">#REF!</definedName>
    <definedName name="DataFY01Bonus60th">#REF!</definedName>
    <definedName name="DataFY01Rate10th">#REF!</definedName>
    <definedName name="DataFY01Rate90th">#REF!</definedName>
    <definedName name="DataFY01RateFirst">#REF!</definedName>
    <definedName name="DataFY01RateMedian">#REF!</definedName>
    <definedName name="DataFy04Median">#REF!</definedName>
    <definedName name="DataFy04Ptile10">#REF!</definedName>
    <definedName name="DataFy04Ptile40">#REF!</definedName>
    <definedName name="DataFy04Ptile60">#REF!</definedName>
    <definedName name="DataFy04Ptile90">#REF!</definedName>
    <definedName name="DataFy04Sscr">#REF!</definedName>
    <definedName name="DataRange">#REF!</definedName>
    <definedName name="DataSpecialty">#REF!</definedName>
    <definedName name="DATE">#REF!</definedName>
    <definedName name="Date_Range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s">#REF!</definedName>
    <definedName name="DAY">#REF!</definedName>
    <definedName name="DAYS">#REF!</definedName>
    <definedName name="DAYS1">#REF!</definedName>
    <definedName name="DAYS2">#REF!</definedName>
    <definedName name="DAYS3">#REF!</definedName>
    <definedName name="DEC">#REF!</definedName>
    <definedName name="DEFTAX">#REF!</definedName>
    <definedName name="DEFTAXPAY">#REF!</definedName>
    <definedName name="DELETE">#REF!</definedName>
    <definedName name="DENTAL">#REF!</definedName>
    <definedName name="DEPART">#REF!</definedName>
    <definedName name="Department_Series">#REF!</definedName>
    <definedName name="DEPT">#REF!</definedName>
    <definedName name="Dept_95">#REF!</definedName>
    <definedName name="Dept_96">#REF!</definedName>
    <definedName name="des">#REF!</definedName>
    <definedName name="Dialysis_Services">#REF!</definedName>
    <definedName name="DIR">#REF!</definedName>
    <definedName name="DOCNAME">#REF!</definedName>
    <definedName name="DOCNUM">#REF!</definedName>
    <definedName name="DocsRvus">#REF!</definedName>
    <definedName name="Doctors">#REF!</definedName>
    <definedName name="E">#REF!</definedName>
    <definedName name="Earn">#REF!</definedName>
    <definedName name="Earning">#REF!</definedName>
    <definedName name="Earnings">#REF!</definedName>
    <definedName name="Edit">#REF!</definedName>
    <definedName name="Educational_Services">#REF!</definedName>
    <definedName name="eee">#REF!</definedName>
    <definedName name="Emergency_Services">#REF!</definedName>
    <definedName name="End">#REF!</definedName>
    <definedName name="endrow">#REF!</definedName>
    <definedName name="Entity_Name">#REF!</definedName>
    <definedName name="ENTRY">#REF!</definedName>
    <definedName name="Environmental_Services">#REF!</definedName>
    <definedName name="EPIC_AR">OFFSET(#REF!,0,0,COUNTA(#REF!)-4,12)</definedName>
    <definedName name="ES">#REF!</definedName>
    <definedName name="_xlnm.Extract" localSheetId="0">data!$A$433:$H$433</definedName>
    <definedName name="_xlnm.Extract" localSheetId="11">'Prior Year'!$A$433:$H$433</definedName>
    <definedName name="Facility_Services">#REF!</definedName>
    <definedName name="FEB">#REF!</definedName>
    <definedName name="Fee">#REF!</definedName>
    <definedName name="filter" hidden="1">#REF!</definedName>
    <definedName name="Fiscal_Services">#REF!</definedName>
    <definedName name="FoodandNutrition_Services">#REF!</definedName>
    <definedName name="Formulas">#REF!</definedName>
    <definedName name="FR">#REF!</definedName>
    <definedName name="FRI">#REF!</definedName>
    <definedName name="FS">#REF!</definedName>
    <definedName name="FTE">#REF!</definedName>
    <definedName name="FTE84M">#REF!</definedName>
    <definedName name="FTES">#REF!</definedName>
    <definedName name="FundBal">#REF!</definedName>
    <definedName name="Funds" localSheetId="16">Funds!$A$1:$DH$2</definedName>
    <definedName name="Funds" localSheetId="15">Funds!$A$1:$DH$2</definedName>
    <definedName name="Funds">#REF!</definedName>
    <definedName name="g">Lawson -#REF!</definedName>
    <definedName name="General_Facility">#REF!</definedName>
    <definedName name="GLPITRN">#REF!</definedName>
    <definedName name="GR_REV">#REF!</definedName>
    <definedName name="hcfaln">#REF!</definedName>
    <definedName name="HeaderRange">#REF!</definedName>
    <definedName name="Height">24</definedName>
    <definedName name="HELP">#REF!</definedName>
    <definedName name="HIDE">#REF!</definedName>
    <definedName name="HIM">#REF!</definedName>
    <definedName name="hj" hidden="1">{#N/A,#N/A,FALSE,"LOS West";#N/A,#N/A,FALSE,"LOS East";#N/A,#N/A,FALSE,"LOS Inc."}</definedName>
    <definedName name="HOME">#REF!</definedName>
    <definedName name="Home_Care_Services">#REF!</definedName>
    <definedName name="Hospital" localSheetId="14">Hospital!$A$1:$BS$2</definedName>
    <definedName name="Hospital">#REF!</definedName>
    <definedName name="Hospital_Administration">#REF!</definedName>
    <definedName name="hour">#REF!</definedName>
    <definedName name="Hours">#REF!</definedName>
    <definedName name="HRS">#REF!</definedName>
    <definedName name="HTML_CodePage" hidden="1">1252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Title" hidden="1">"Claudia Louvenia Hoover's Ancestry"</definedName>
    <definedName name="Human_Resources">#REF!</definedName>
    <definedName name="I_P">#REF!</definedName>
    <definedName name="ICORP">#REF!</definedName>
    <definedName name="ICU_PD">#REF!</definedName>
    <definedName name="Imaging_Services">#REF!</definedName>
    <definedName name="in_Merch_Type_HIDDEN">"PLAT"</definedName>
    <definedName name="in_Start_Node_Name_HIDDEN">"PEACEHEALTH"</definedName>
    <definedName name="INCOM84M">#REF!</definedName>
    <definedName name="INCOME">#REF!</definedName>
    <definedName name="INCOME84">#REF!</definedName>
    <definedName name="IncomeStmt">#REF!</definedName>
    <definedName name="INCSTATEMENT">#REF!</definedName>
    <definedName name="Information_Technology">#REF!</definedName>
    <definedName name="Init">#REF!</definedName>
    <definedName name="Initiative">#REF!</definedName>
    <definedName name="Initiative_Type">#REF!</definedName>
    <definedName name="Inpatient_Nursing_Services">#REF!</definedName>
    <definedName name="INSERT">#REF!</definedName>
    <definedName name="INSTATEMENT">#REF!</definedName>
    <definedName name="Instr_Home">#REF!</definedName>
    <definedName name="Instr_HomeCell">#REF!</definedName>
    <definedName name="INVENTORY">#REF!</definedName>
    <definedName name="INVESTMENTS">#REF!</definedName>
    <definedName name="IP_MCR_Cost_Cntrs">#REF!</definedName>
    <definedName name="IP_PerDiem">#REF!</definedName>
    <definedName name="IP_Title">#REF!</definedName>
    <definedName name="IS">#REF!</definedName>
    <definedName name="IsAll">#REF!</definedName>
    <definedName name="ISBORDER">#REF!</definedName>
    <definedName name="IsNonSequential">#REF!</definedName>
    <definedName name="ISTMTTOP">#REF!</definedName>
    <definedName name="ITAXPAYABLE">#REF!</definedName>
    <definedName name="JAN">#REF!</definedName>
    <definedName name="JE">#REF!</definedName>
    <definedName name="JE_BalanceAmount">#REF!</definedName>
    <definedName name="JE_BalanceUnits">#REF!</definedName>
    <definedName name="JE_CompanyNo">#REF!</definedName>
    <definedName name="JE_Description">#REF!</definedName>
    <definedName name="JE_Header1">#REF!</definedName>
    <definedName name="JE_Header2">#REF!</definedName>
    <definedName name="JE_Home">#REF!</definedName>
    <definedName name="JE_HomeCell">#REF!</definedName>
    <definedName name="JE_Input">#REF!</definedName>
    <definedName name="JE_JournalNo">#REF!</definedName>
    <definedName name="JE_MaxRows">#REF!</definedName>
    <definedName name="JE_Result_GL40_1">#REF!</definedName>
    <definedName name="JE_Result_GL40_2">#REF!</definedName>
    <definedName name="JE_Results">#REF!</definedName>
    <definedName name="JEXX20">#REF!</definedName>
    <definedName name="JUL">#REF!</definedName>
    <definedName name="JUN">#REF!</definedName>
    <definedName name="KHL_1">#REF!</definedName>
    <definedName name="Laboratory_Services">#REF!</definedName>
    <definedName name="LAND">#REF!</definedName>
    <definedName name="LEAD_SCHED">#REF!</definedName>
    <definedName name="LEADBORDER">#REF!</definedName>
    <definedName name="LEADSCH">#REF!</definedName>
    <definedName name="LIABIL84">#REF!</definedName>
    <definedName name="limcount">1</definedName>
    <definedName name="LINE">#REF!</definedName>
    <definedName name="lineno">#REF!</definedName>
    <definedName name="lkj" hidden="1">{#N/A,#N/A,FALSE,"LOS West";#N/A,#N/A,FALSE,"LOS East";#N/A,#N/A,FALSE,"LOS Inc."}</definedName>
    <definedName name="LTD">#REF!</definedName>
    <definedName name="LTDBT_1YR">#REF!</definedName>
    <definedName name="LTDEBT">#REF!</definedName>
    <definedName name="MAC">#REF!</definedName>
    <definedName name="MACRO">#REF!</definedName>
    <definedName name="MACROS">#REF!</definedName>
    <definedName name="MAINTRES">#REF!</definedName>
    <definedName name="MAL_INS">#REF!</definedName>
    <definedName name="MAR">#REF!</definedName>
    <definedName name="master_def">#REF!</definedName>
    <definedName name="Materials_Management_Services">#REF!</definedName>
    <definedName name="MAY">#REF!</definedName>
    <definedName name="mcr">#REF!</definedName>
    <definedName name="mcrx">#REF!</definedName>
    <definedName name="mcrxwalk">#REF!</definedName>
    <definedName name="med">#REF!</definedName>
    <definedName name="MEDHRS">#REF!</definedName>
    <definedName name="Medical_Staff_Office">#REF!</definedName>
    <definedName name="MENU">#REF!</definedName>
    <definedName name="MENUSTAT">#REF!</definedName>
    <definedName name="MENUSTATS">#REF!</definedName>
    <definedName name="MGMA2006">#REF!</definedName>
    <definedName name="MO">#REF!</definedName>
    <definedName name="MON">#REF!</definedName>
    <definedName name="Month">#REF!</definedName>
    <definedName name="MOVE">#REF!</definedName>
    <definedName name="MSC_Total_Expense">#REF!</definedName>
    <definedName name="MthNum">#REF!</definedName>
    <definedName name="MTHPRT">#REF!</definedName>
    <definedName name="Name">#REF!</definedName>
    <definedName name="National_Office_Total_Expense">#REF!</definedName>
    <definedName name="NET_P">#REF!</definedName>
    <definedName name="Neurodiagnostic_Services">#REF!</definedName>
    <definedName name="NICU_PD">#REF!</definedName>
    <definedName name="NoSeqLabel">#REF!</definedName>
    <definedName name="NOTESPAY">#REF!</definedName>
    <definedName name="NOV">#REF!</definedName>
    <definedName name="NREC">#REF!</definedName>
    <definedName name="Nursery_PD">#REF!</definedName>
    <definedName name="NvsASD">"V2016-06-30"</definedName>
    <definedName name="NvsAutoDrillOk">"VN"</definedName>
    <definedName name="NvsElapsedTime">0.000104166669188999</definedName>
    <definedName name="NvsEndTime">42566.3506365741</definedName>
    <definedName name="NvsInstLang">"VENG"</definedName>
    <definedName name="NvsInstSpec">"%,FBUSINESS_UNIT,TAH_BUSUNIT_TREE,NST VINCENTS 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"V26017"</definedName>
    <definedName name="NvsPanelEffdt">"V2010-11-25"</definedName>
    <definedName name="NvsPanelSetid">"VSHARE"</definedName>
    <definedName name="NvsReqBU">"V50000"</definedName>
    <definedName name="NvsReqBUOnly">"VN"</definedName>
    <definedName name="NvsTransLed">"VN"</definedName>
    <definedName name="NvsTreeASD">"V2016-06-30"</definedName>
    <definedName name="NvsValTbl.ACCOUNT">"GL_ACCOUNT_TBL"</definedName>
    <definedName name="NvsValTbl.BUSINESS_UNIT">"BUS_UNIT_GL_VW"</definedName>
    <definedName name="NvsValTbl.CURRENCY_CD">"CURRENCY_CD_TBL"</definedName>
    <definedName name="NvsValTbl.DEPTID">"DEPT_TBL"</definedName>
    <definedName name="NvsValTbl.STATISTICS_CODE">"STAT_TBL"</definedName>
    <definedName name="OCT">#REF!</definedName>
    <definedName name="ONE">#REF!</definedName>
    <definedName name="OP_MCR_Cost_Cntrs">#REF!</definedName>
    <definedName name="Oppor">#REF!</definedName>
    <definedName name="OS_PROF">#REF!</definedName>
    <definedName name="OSPROF">#REF!</definedName>
    <definedName name="OTH_CR">#REF!</definedName>
    <definedName name="OTHER">#REF!</definedName>
    <definedName name="Other_Clinical_Support_Services">#REF!</definedName>
    <definedName name="Other_Support_Services">#REF!</definedName>
    <definedName name="Outlier_Percs">#REF!</definedName>
    <definedName name="PA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1A">#REF!</definedName>
    <definedName name="Page1B">#REF!</definedName>
    <definedName name="Page1C">#REF!</definedName>
    <definedName name="Page1D">#REF!</definedName>
    <definedName name="PAGE2">#REF!</definedName>
    <definedName name="Page200">#REF!</definedName>
    <definedName name="Page200A">#REF!</definedName>
    <definedName name="Page200B">#REF!</definedName>
    <definedName name="Page200C">#REF!</definedName>
    <definedName name="Page201">#REF!</definedName>
    <definedName name="Page202">#REF!</definedName>
    <definedName name="Page203">#REF!</definedName>
    <definedName name="Page204">#REF!</definedName>
    <definedName name="Page205">#REF!</definedName>
    <definedName name="Page205A">#REF!</definedName>
    <definedName name="Page205B">#REF!</definedName>
    <definedName name="Page205C">#REF!</definedName>
    <definedName name="Page206">#REF!</definedName>
    <definedName name="Page207">#REF!</definedName>
    <definedName name="Page208">#REF!</definedName>
    <definedName name="Page209">#REF!</definedName>
    <definedName name="Page210">#REF!</definedName>
    <definedName name="Page211">#REF!</definedName>
    <definedName name="Page212">#REF!</definedName>
    <definedName name="Page213">#REF!</definedName>
    <definedName name="Page214">#REF!</definedName>
    <definedName name="Page215">#REF!</definedName>
    <definedName name="Page216">#REF!</definedName>
    <definedName name="page217">#REF!</definedName>
    <definedName name="Page218">#REF!</definedName>
    <definedName name="Page219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7A">#REF!</definedName>
    <definedName name="Page8">#REF!</definedName>
    <definedName name="Page9">#REF!</definedName>
    <definedName name="PAGES">#REF!</definedName>
    <definedName name="PAGESB">#REF!</definedName>
    <definedName name="PainZBA">OFFSET(#REF!,0,0,COUNTA(#REF!),17)</definedName>
    <definedName name="PAYROLL">#REF!</definedName>
    <definedName name="PEACEHEALTH___LOWER_COLUMBIA_REGION">#REF!</definedName>
    <definedName name="Perc">#REF!</definedName>
    <definedName name="PH_VFC_xtab">#REF!</definedName>
    <definedName name="Pharmacy_Services">#REF!</definedName>
    <definedName name="PHSTATS">#REF!</definedName>
    <definedName name="PICU_PD">#REF!</definedName>
    <definedName name="PIMS">#REF!</definedName>
    <definedName name="PivHPMzba">OFFSET(#REF!,0,0,COUNT(#REF!)+1,14)</definedName>
    <definedName name="PivPostedAmt">OFFSET(#REF!,0,0,COUNT(#REF!)+1,10)</definedName>
    <definedName name="PivZBA">OFFSET(#REF!,0,0,COUNT(#REF!)+1,12)</definedName>
    <definedName name="Posted_Activity">OFFSET(#REF!,0,0,COUNTA(#REF!)-5,11)</definedName>
    <definedName name="PracticeName">#REF!</definedName>
    <definedName name="PRE_AR">OFFSET(#REF!,0,0,COUNTA(#REF!)-4,10)</definedName>
    <definedName name="PREPAID">#REF!</definedName>
    <definedName name="PREPAIDS">#REF!</definedName>
    <definedName name="PriceIncrCR">OFFSET(#REF!,0,0,COUNT(#REF!)+1,9)</definedName>
    <definedName name="PriceIncrDB">OFFSET(#REF!,0,0,COUNT(#REF!)+1,10)</definedName>
    <definedName name="Primary_Care_Medical_Group">#REF!</definedName>
    <definedName name="PRINT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>#REF!</definedName>
    <definedName name="PRINT_AREA_MI">#REF!</definedName>
    <definedName name="Print_AREA_NI">#REF!</definedName>
    <definedName name="_xlnm.Print_Titles">#REF!</definedName>
    <definedName name="Print_Titles_MI">#REF!,#REF!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8">#REF!</definedName>
    <definedName name="PRINT9">#REF!</definedName>
    <definedName name="Pro_Fee_Component">#REF!</definedName>
    <definedName name="Pro_Fee_Cost">#REF!</definedName>
    <definedName name="PROF">#REF!</definedName>
    <definedName name="PROGRAMS">#REF!</definedName>
    <definedName name="PRTAXES">#REF!</definedName>
    <definedName name="PS_ACCOUNT">#REF!</definedName>
    <definedName name="psacct">#REF!</definedName>
    <definedName name="psdept">#REF!</definedName>
    <definedName name="psxwalk">#REF!</definedName>
    <definedName name="PsychiatryAndPsychological_Services">#REF!</definedName>
    <definedName name="PTDAY3">#REF!</definedName>
    <definedName name="PurchSvc">#REF!</definedName>
    <definedName name="PY_Common_Equity">#REF!</definedName>
    <definedName name="PY_Depreciation">#REF!</definedName>
    <definedName name="PY_Intangible_Assets">#REF!</definedName>
    <definedName name="PY_Interest_Expense">#REF!</definedName>
    <definedName name="PY_LT_Debt">#REF!</definedName>
    <definedName name="PY_Market_Value_of_Equity">#REF!</definedName>
    <definedName name="PY_Marketable_Sec">#REF!</definedName>
    <definedName name="PY_Other_Exp">#REF!</definedName>
    <definedName name="PY_Selling">#REF!</definedName>
    <definedName name="PY_Tangible_Net_Worth">#REF!</definedName>
    <definedName name="PY2_Common_Equity">#REF!</definedName>
    <definedName name="PY2_Depreciation">#REF!</definedName>
    <definedName name="PY2_Intangible_Assets">#REF!</definedName>
    <definedName name="PY2_Interest_Expense">#REF!</definedName>
    <definedName name="PY2_LT_Debt">#REF!</definedName>
    <definedName name="PY2_Marketable_Sec">#REF!</definedName>
    <definedName name="PY2_Other_Exp.">#REF!</definedName>
    <definedName name="PY2_Selling">#REF!</definedName>
    <definedName name="PY2_Tangible_Net_Worth">#REF!</definedName>
    <definedName name="Q1_2013_TOHP_Claim_Expense_PT_Feb_25_2014_2">#REF!</definedName>
    <definedName name="Q2_2013_TOHP_Claim_Expense_PT_Feb_25_2014">#REF!</definedName>
    <definedName name="Q3_2013_TOHP_Claim_Expense_PT_Feb_25_2014">#REF!</definedName>
    <definedName name="qqq">#REF!</definedName>
    <definedName name="qry30_ExportAging_SHRB">#REF!</definedName>
    <definedName name="qry31_ExportContraAllow_SHRB">#REF!</definedName>
    <definedName name="qryIPMCareChgs">#REF!</definedName>
    <definedName name="qryOPMcareChgs">#REF!</definedName>
    <definedName name="qryReport03_PHHIP">#REF!</definedName>
    <definedName name="qryReport04_PHHOP">#REF!</definedName>
    <definedName name="qryRunning90Detail">#REF!</definedName>
    <definedName name="qrytblBADDEBTA_SummaryByFC">#REF!</definedName>
    <definedName name="qrytblBADDEBTCbyFC_PT_Age">#REF!</definedName>
    <definedName name="QUANTUM_G">#REF!</definedName>
    <definedName name="QUANTUM_N">#REF!</definedName>
    <definedName name="R_EARNINGS">#REF!</definedName>
    <definedName name="Radiation_Therapy_Services">#REF!</definedName>
    <definedName name="RANGE">#REF!</definedName>
    <definedName name="Rate1">#REF!</definedName>
    <definedName name="Rate2">#REF!</definedName>
    <definedName name="Rate3">#REF!</definedName>
    <definedName name="Rate4">#REF!</definedName>
    <definedName name="Rate5">#REF!</definedName>
    <definedName name="Ratio">#REF!</definedName>
    <definedName name="RECURRENT">#REF!</definedName>
    <definedName name="Region">#REF!</definedName>
    <definedName name="Rehabilitation_Services">#REF!</definedName>
    <definedName name="REPORT">#REF!</definedName>
    <definedName name="report2">#REF!</definedName>
    <definedName name="REPRIOR">#REF!</definedName>
    <definedName name="Respiratory_Care_Services">#REF!</definedName>
    <definedName name="REV">#REF!</definedName>
    <definedName name="Rev_Month">#REF!</definedName>
    <definedName name="Reverse_Month">#REF!</definedName>
    <definedName name="Routine_PD">#REF!</definedName>
    <definedName name="RPT">#REF!</definedName>
    <definedName name="RPT_ALL">#REF!</definedName>
    <definedName name="RPT_BAL_A">#REF!</definedName>
    <definedName name="RPT_BAL_L">#REF!</definedName>
    <definedName name="RPT_CLINIC">#REF!</definedName>
    <definedName name="rpt_cur_mo">#REF!</definedName>
    <definedName name="RPT_HOSP">#REF!</definedName>
    <definedName name="rpt_rpt2_combined">#REF!</definedName>
    <definedName name="RPT_YTD">#REF!</definedName>
    <definedName name="RPT_YTD_CLINIC">#REF!</definedName>
    <definedName name="RPT_YTD_HOSP">#REF!</definedName>
    <definedName name="RUNGROUP">#REF!</definedName>
    <definedName name="s">#REF!</definedName>
    <definedName name="SA">#REF!</definedName>
    <definedName name="SAPBEXrevision" hidden="1">4</definedName>
    <definedName name="SAPBEXsysID" hidden="1">"BWP"</definedName>
    <definedName name="SAPBEXwbID" hidden="1">"3EBE4T6O9HBVPSETZF4Z9VO0I"</definedName>
    <definedName name="sara" hidden="1">#REF!</definedName>
    <definedName name="SAT">#REF!</definedName>
    <definedName name="SAVE">#REF!</definedName>
    <definedName name="ScenGrpList">OFFSET(#REF!,0,0,COUNTIF(#REF!,"&gt;"""),1)</definedName>
    <definedName name="SEP">#REF!</definedName>
    <definedName name="SeqLabel">#REF!</definedName>
    <definedName name="Sheet1">#REF!</definedName>
    <definedName name="SICK">#REF!</definedName>
    <definedName name="sortcol">#REF!</definedName>
    <definedName name="SortRange">#REF!</definedName>
    <definedName name="SOURCE_1">#REF!</definedName>
    <definedName name="STAN1">#REF!</definedName>
    <definedName name="STAN2">#REF!</definedName>
    <definedName name="Stats">#REF!</definedName>
    <definedName name="STATS1">#REF!</definedName>
    <definedName name="STATS84">#REF!</definedName>
    <definedName name="STATS84M">#REF!</definedName>
    <definedName name="Status">#REF!</definedName>
    <definedName name="std_hdr_Run_Date_HIDDEN">"November 06, 2019"</definedName>
    <definedName name="std_hdr_Template_Name_HIDDEN">"Platinum Transaction Activity"</definedName>
    <definedName name="Strategic_Planning_MarketingandCommunity_Relations">#REF!</definedName>
    <definedName name="SU">#REF!</definedName>
    <definedName name="subgroup" hidden="1">#REF!</definedName>
    <definedName name="Sum_KSheet1_1">#REF!,#REF!,#REF!,#REF!</definedName>
    <definedName name="Sum_KSheet1_2">#REF!,#REF!,#REF!</definedName>
    <definedName name="SUN">#REF!</definedName>
    <definedName name="Supp">#REF!</definedName>
    <definedName name="Supplemental_filter">#REF!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  <definedName name="SUPPORTEQ">#REF!</definedName>
    <definedName name="Surgical_Services">#REF!</definedName>
    <definedName name="Symphony_Total_Expense">#REF!</definedName>
    <definedName name="SystemTrialBalance">#REF!</definedName>
    <definedName name="t">upload #REF!</definedName>
    <definedName name="tab">#REF!</definedName>
    <definedName name="tabe">#REF!</definedName>
    <definedName name="Table">#REF!</definedName>
    <definedName name="TABLE1">#REF!</definedName>
    <definedName name="TABLE2">#REF!</definedName>
    <definedName name="TABLE3">#REF!</definedName>
    <definedName name="Tables_AutoReverse">#REF!</definedName>
    <definedName name="Tables_DescDefault">#REF!</definedName>
    <definedName name="Tables_JEType">#REF!</definedName>
    <definedName name="Tables_RecordMode">#REF!</definedName>
    <definedName name="Tables_Rev_Mnth">#REF!</definedName>
    <definedName name="TARGET_1">#REF!</definedName>
    <definedName name="Target_Selection">#REF!</definedName>
    <definedName name="TB">#REF!</definedName>
    <definedName name="TBALANCE">#REF!</definedName>
    <definedName name="TBBORDER">#REF!</definedName>
    <definedName name="TEMP">#REF!</definedName>
    <definedName name="Teri">#REF!</definedName>
    <definedName name="TES">OFFSET(#REF!,0,0,COUNTA(#REF!)-3,6)</definedName>
    <definedName name="TH">#REF!</definedName>
    <definedName name="THU">#REF!</definedName>
    <definedName name="Tickmark_a">#REF!</definedName>
    <definedName name="Tickmark_b">#REF!</definedName>
    <definedName name="Tickmark_c">#REF!</definedName>
    <definedName name="Tickmark_d">#REF!</definedName>
    <definedName name="Tickmark_e">#REF!</definedName>
    <definedName name="Tickmark_f">#REF!</definedName>
    <definedName name="Tickmark_g">#REF!</definedName>
    <definedName name="Tickmark_h">#REF!</definedName>
    <definedName name="Tickmark_i">#REF!</definedName>
    <definedName name="Tickmark_j">#REF!</definedName>
    <definedName name="Tickmark_k">#REF!</definedName>
    <definedName name="Tickmark_l">#REF!</definedName>
    <definedName name="Tickmark_m">#REF!</definedName>
    <definedName name="Tickmark_n">#REF!</definedName>
    <definedName name="Tickmark_o">#REF!</definedName>
    <definedName name="Tickmark_p">#REF!</definedName>
    <definedName name="Tickmark_q">#REF!</definedName>
    <definedName name="Tickmark_r">#REF!</definedName>
    <definedName name="Tickmark_s">#REF!</definedName>
    <definedName name="Tickmark_t">#REF!</definedName>
    <definedName name="Tickmark_u">#REF!</definedName>
    <definedName name="Tickmark_v">#REF!</definedName>
    <definedName name="Tickmark_w">#REF!</definedName>
    <definedName name="Tickmark_x">#REF!</definedName>
    <definedName name="Tickmark_y">#REF!</definedName>
    <definedName name="Tickmark_z">#REF!</definedName>
    <definedName name="TitlePage">#REF!</definedName>
    <definedName name="Titles">#REF!</definedName>
    <definedName name="TOPBORDER">#REF!</definedName>
    <definedName name="TopSection">#REF!</definedName>
    <definedName name="TOPTB">#REF!</definedName>
    <definedName name="TOPTBBORDER">#REF!</definedName>
    <definedName name="TREASSTOCK">#REF!</definedName>
    <definedName name="TRIALBALANCE">#REF!</definedName>
    <definedName name="TU">#REF!</definedName>
    <definedName name="TUE">#REF!</definedName>
    <definedName name="TWO">#REF!</definedName>
    <definedName name="Type">#REF!</definedName>
    <definedName name="UMMC_Dept_Series">#REF!</definedName>
    <definedName name="UNEMPL">#REF!</definedName>
    <definedName name="VAR">#REF!</definedName>
    <definedName name="WC">#REF!</definedName>
    <definedName name="WE">#REF!</definedName>
    <definedName name="WED">#REF!</definedName>
    <definedName name="WELF1">#REF!</definedName>
    <definedName name="wert" hidden="1">{"Disc1",#N/A,FALSE,"FSA4_94";"Disc2",#N/A,FALSE,"FSA4_94";"AllowSum",#N/A,FALSE,"FSA4_94";"outlier",#N/A,FALSE,"FSA4_94"}</definedName>
    <definedName name="Width">2</definedName>
    <definedName name="Willie2">#REF!</definedName>
    <definedName name="WIP">#REF!</definedName>
    <definedName name="WKPRT">#REF!</definedName>
    <definedName name="Wks_C_pt1">#REF!</definedName>
    <definedName name="WksList">#REF!</definedName>
    <definedName name="WP_HHA">#REF!</definedName>
    <definedName name="WP_SNF_A">#REF!</definedName>
    <definedName name="WP_SNF_B">#REF!</definedName>
    <definedName name="WP_SUB_O">#REF!</definedName>
    <definedName name="WP_XIX_I">#REF!</definedName>
    <definedName name="WP_XIX_O">#REF!</definedName>
    <definedName name="wrn.ALL.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wrn.CASES._.AND._.MINUTES._.FY._.98." hidden="1">{#N/A,#N/A,TRUE,"98bud";#N/A,#N/A,TRUE,"Dentistry";#N/A,#N/A,TRUE,"obGyn";#N/A,#N/A,TRUE,"Ophtho";#N/A,#N/A,TRUE,"GenSurg";#N/A,#N/A,TRUE,"NeuroSurg";#N/A,#N/A,TRUE,"Transplant";#N/A,#N/A,TRUE,"Ortho";#N/A,#N/A,TRUE,"Otolar";#N/A,#N/A,TRUE,"PedSurg";#N/A,#N/A,TRUE,"Plastic";#N/A,#N/A,TRUE,"Thoracic";#N/A,#N/A,TRUE,"Urology";#N/A,#N/A,TRUE,"Vascular"}</definedName>
    <definedName name="wrn.DiscReports." hidden="1">{"Disc1",#N/A,FALSE,"FSA4_94";"Disc2",#N/A,FALSE,"FSA4_94";"AllowSum",#N/A,FALSE,"FSA4_94";"outlier",#N/A,FALSE,"FSA4_94"}</definedName>
    <definedName name="wrn.Financial._.Statements.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wrn.Inc._.Stmt." hidden="1">{"YTD Inc Stmt",#N/A,FALSE,"Inc Stmt";"MTD Inc Stmt",#N/A,FALSE,"Inc Stmt"}</definedName>
    <definedName name="wrn.PHH._.FS." hidden="1">{"Balance Sheet",#N/A,FALSE,"PH_4_94";"Cash Flow",#N/A,FALSE,"PH_4_94";"Clinic IS",#N/A,FALSE,"PH_4_94";"Combined IS",#N/A,FALSE,"PH_4_94";"Cover",#N/A,FALSE,"PH_4_94";"Fund Balance",#N/A,FALSE,"PH_4_94";"Hosp IS",#N/A,FALSE,"PH_4_94";"MC WF Payables",#N/A,FALSE,"PH_4_94"}</definedName>
    <definedName name="wrn.Plan._.Inc._.Stmt." hidden="1">{"Underwriters IS",#N/A,FALSE,"Inc Stmt by Plan"}</definedName>
    <definedName name="wrn.rep1." hidden="1">{"add",#N/A,FALSE,"code"}</definedName>
    <definedName name="wrn.ST.._.LUKE._.HOSPITAL._.LOS." hidden="1">{#N/A,#N/A,FALSE,"LOS West";#N/A,#N/A,FALSE,"LOS East";#N/A,#N/A,FALSE,"LOS Inc."}</definedName>
    <definedName name="xixchart">#REF!</definedName>
    <definedName name="xtabin">#REF!</definedName>
    <definedName name="XWALK">#REF!</definedName>
    <definedName name="xwalkup">#REF!</definedName>
    <definedName name="xx">#REF!</definedName>
    <definedName name="xxx">#REF!</definedName>
    <definedName name="xxxxx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Year">#REF!</definedName>
    <definedName name="z">#REF!</definedName>
    <definedName name="ZBA">OFFSET(#REF!,0,0,COUNTA(#REF!)-3,6)</definedName>
    <definedName name="ZBA_CC">OFFSET(#REF!,0,0,COUNTA(#REF!)-6,12)</definedName>
    <definedName name="ZBA_CE">OFFSET(#REF!,0,0,COUNTA(#REF!)-5,15)</definedName>
    <definedName name="ZBA_EPIC">OFFSET(#REF!,0,0,COUNTA(#REF!)-3,12)</definedName>
    <definedName name="ZBA_HII">OFFSET(#REF!,0,0,COUNTA(#REF!)-5,14)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D713" i="34"/>
  <c r="C713" i="34"/>
  <c r="C712" i="34"/>
  <c r="C711" i="34"/>
  <c r="C710" i="34"/>
  <c r="C709" i="34"/>
  <c r="C708" i="34"/>
  <c r="C707" i="34"/>
  <c r="C706" i="34"/>
  <c r="D705" i="34"/>
  <c r="C705" i="34"/>
  <c r="C704" i="34"/>
  <c r="C703" i="34"/>
  <c r="D702" i="34"/>
  <c r="C702" i="34"/>
  <c r="C701" i="34"/>
  <c r="C700" i="34"/>
  <c r="C699" i="34"/>
  <c r="C698" i="34"/>
  <c r="C697" i="34"/>
  <c r="C696" i="34"/>
  <c r="C695" i="34"/>
  <c r="D694" i="34"/>
  <c r="C694" i="34"/>
  <c r="C693" i="34"/>
  <c r="D692" i="34"/>
  <c r="C692" i="34"/>
  <c r="C691" i="34"/>
  <c r="C690" i="34"/>
  <c r="C689" i="34"/>
  <c r="C688" i="34"/>
  <c r="D687" i="34"/>
  <c r="C687" i="34"/>
  <c r="C686" i="34"/>
  <c r="C685" i="34"/>
  <c r="C684" i="34"/>
  <c r="C683" i="34"/>
  <c r="C682" i="34"/>
  <c r="C681" i="34"/>
  <c r="C680" i="34"/>
  <c r="C679" i="34"/>
  <c r="C678" i="34"/>
  <c r="D677" i="34"/>
  <c r="C677" i="34"/>
  <c r="C676" i="34"/>
  <c r="D675" i="34"/>
  <c r="C675" i="34"/>
  <c r="C674" i="34"/>
  <c r="D673" i="34"/>
  <c r="C673" i="34"/>
  <c r="C672" i="34"/>
  <c r="C671" i="34"/>
  <c r="C670" i="34"/>
  <c r="C669" i="34"/>
  <c r="C668" i="34"/>
  <c r="C647" i="34"/>
  <c r="C646" i="34"/>
  <c r="D645" i="34"/>
  <c r="C645" i="34"/>
  <c r="C644" i="34"/>
  <c r="C643" i="34"/>
  <c r="D642" i="34"/>
  <c r="C642" i="34"/>
  <c r="D641" i="34"/>
  <c r="C641" i="34"/>
  <c r="C640" i="34"/>
  <c r="D639" i="34"/>
  <c r="C639" i="34"/>
  <c r="D638" i="34"/>
  <c r="C638" i="34"/>
  <c r="D637" i="34"/>
  <c r="C637" i="34"/>
  <c r="C636" i="34"/>
  <c r="C635" i="34"/>
  <c r="C634" i="34"/>
  <c r="D633" i="34"/>
  <c r="C633" i="34"/>
  <c r="C632" i="34"/>
  <c r="C631" i="34"/>
  <c r="C630" i="34"/>
  <c r="C629" i="34"/>
  <c r="C628" i="34"/>
  <c r="C627" i="34"/>
  <c r="C626" i="34"/>
  <c r="D625" i="34"/>
  <c r="C625" i="34"/>
  <c r="C624" i="34"/>
  <c r="D623" i="34"/>
  <c r="C623" i="34"/>
  <c r="C622" i="34"/>
  <c r="C621" i="34"/>
  <c r="C620" i="34"/>
  <c r="D619" i="34"/>
  <c r="C619" i="34"/>
  <c r="D618" i="34"/>
  <c r="C618" i="34"/>
  <c r="C617" i="34"/>
  <c r="C616" i="34"/>
  <c r="C615" i="34"/>
  <c r="C614" i="34"/>
  <c r="D615" i="34" s="1"/>
  <c r="D711" i="34" s="1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D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E54" i="15"/>
  <c r="D54" i="15"/>
  <c r="B54" i="15"/>
  <c r="E53" i="15"/>
  <c r="D53" i="15"/>
  <c r="B53" i="15"/>
  <c r="F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F50" i="15" s="1"/>
  <c r="E49" i="15"/>
  <c r="D49" i="15"/>
  <c r="B49" i="15"/>
  <c r="H49" i="15" s="1"/>
  <c r="I49" i="15" s="1"/>
  <c r="E48" i="15"/>
  <c r="D48" i="15"/>
  <c r="B48" i="15"/>
  <c r="E47" i="15"/>
  <c r="D47" i="15"/>
  <c r="B47" i="15"/>
  <c r="H46" i="15"/>
  <c r="I46" i="15" s="1"/>
  <c r="E46" i="15"/>
  <c r="D46" i="15"/>
  <c r="B46" i="15"/>
  <c r="F46" i="15" s="1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F35" i="15" s="1"/>
  <c r="B35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F27" i="15" s="1"/>
  <c r="E26" i="15"/>
  <c r="D26" i="15"/>
  <c r="B26" i="15"/>
  <c r="E25" i="15"/>
  <c r="D25" i="15"/>
  <c r="F25" i="15" s="1"/>
  <c r="B25" i="15"/>
  <c r="E24" i="15"/>
  <c r="D24" i="15"/>
  <c r="B24" i="15"/>
  <c r="H23" i="15"/>
  <c r="I23" i="15" s="1"/>
  <c r="E23" i="15"/>
  <c r="D23" i="15"/>
  <c r="B23" i="15"/>
  <c r="F23" i="15" s="1"/>
  <c r="E22" i="15"/>
  <c r="D22" i="15"/>
  <c r="B22" i="15"/>
  <c r="F22" i="15" s="1"/>
  <c r="E21" i="15"/>
  <c r="D21" i="15"/>
  <c r="B21" i="15"/>
  <c r="H21" i="15" s="1"/>
  <c r="I21" i="15" s="1"/>
  <c r="F20" i="15"/>
  <c r="E20" i="15"/>
  <c r="D20" i="15"/>
  <c r="B20" i="15"/>
  <c r="H20" i="15" s="1"/>
  <c r="I20" i="15" s="1"/>
  <c r="F19" i="15"/>
  <c r="E19" i="15"/>
  <c r="D19" i="15"/>
  <c r="B19" i="15"/>
  <c r="E18" i="15"/>
  <c r="D18" i="15"/>
  <c r="B18" i="15"/>
  <c r="H18" i="15" s="1"/>
  <c r="I18" i="15" s="1"/>
  <c r="E17" i="15"/>
  <c r="D17" i="15"/>
  <c r="F17" i="15" s="1"/>
  <c r="B17" i="15"/>
  <c r="E16" i="15"/>
  <c r="D16" i="15"/>
  <c r="B16" i="15"/>
  <c r="H16" i="15" s="1"/>
  <c r="I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C170" i="8" s="1"/>
  <c r="D415" i="24"/>
  <c r="D381" i="24"/>
  <c r="BQ2" i="30" s="1"/>
  <c r="D366" i="24"/>
  <c r="C120" i="8" s="1"/>
  <c r="D360" i="24"/>
  <c r="C113" i="8" s="1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J612" i="24" s="1"/>
  <c r="CE92" i="24"/>
  <c r="CE91" i="24"/>
  <c r="CE90" i="24"/>
  <c r="I380" i="36" s="1"/>
  <c r="AV89" i="24"/>
  <c r="AU89" i="24"/>
  <c r="AT89" i="24"/>
  <c r="AE45" i="31" s="1"/>
  <c r="AS89" i="24"/>
  <c r="AR89" i="24"/>
  <c r="AE43" i="31" s="1"/>
  <c r="AQ89" i="24"/>
  <c r="AE42" i="31" s="1"/>
  <c r="AP89" i="24"/>
  <c r="AE41" i="31" s="1"/>
  <c r="AO89" i="24"/>
  <c r="AE40" i="31" s="1"/>
  <c r="AN89" i="24"/>
  <c r="AM89" i="24"/>
  <c r="AL89" i="24"/>
  <c r="AK89" i="24"/>
  <c r="AJ89" i="24"/>
  <c r="AI89" i="24"/>
  <c r="AH89" i="24"/>
  <c r="AG89" i="24"/>
  <c r="AF89" i="24"/>
  <c r="D154" i="36" s="1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AE15" i="31" s="1"/>
  <c r="O89" i="24"/>
  <c r="AE14" i="31" s="1"/>
  <c r="N89" i="24"/>
  <c r="M89" i="24"/>
  <c r="L89" i="24"/>
  <c r="K89" i="24"/>
  <c r="J89" i="24"/>
  <c r="I89" i="24"/>
  <c r="H89" i="24"/>
  <c r="G89" i="24"/>
  <c r="F89" i="24"/>
  <c r="F26" i="36" s="1"/>
  <c r="E89" i="24"/>
  <c r="AE4" i="31" s="1"/>
  <c r="D89" i="24"/>
  <c r="AE3" i="31" s="1"/>
  <c r="C89" i="24"/>
  <c r="CE88" i="24"/>
  <c r="I377" i="36" s="1"/>
  <c r="CE87" i="24"/>
  <c r="I376" i="36" s="1"/>
  <c r="CD85" i="24"/>
  <c r="E373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371" i="36" s="1"/>
  <c r="CA69" i="24"/>
  <c r="BZ69" i="24"/>
  <c r="O77" i="31" s="1"/>
  <c r="BY69" i="24"/>
  <c r="BX69" i="24"/>
  <c r="BW69" i="24"/>
  <c r="BV69" i="24"/>
  <c r="O73" i="31" s="1"/>
  <c r="BU69" i="24"/>
  <c r="O72" i="31" s="1"/>
  <c r="BT69" i="24"/>
  <c r="BS69" i="24"/>
  <c r="BR69" i="24"/>
  <c r="BQ69" i="24"/>
  <c r="O68" i="31" s="1"/>
  <c r="BP69" i="24"/>
  <c r="E307" i="36" s="1"/>
  <c r="BO69" i="24"/>
  <c r="BN69" i="24"/>
  <c r="O65" i="31" s="1"/>
  <c r="BM69" i="24"/>
  <c r="O64" i="31" s="1"/>
  <c r="BL69" i="24"/>
  <c r="BK69" i="24"/>
  <c r="BJ69" i="24"/>
  <c r="BI69" i="24"/>
  <c r="BH69" i="24"/>
  <c r="O59" i="31" s="1"/>
  <c r="BG69" i="24"/>
  <c r="O58" i="31" s="1"/>
  <c r="BF69" i="24"/>
  <c r="BE69" i="24"/>
  <c r="BD69" i="24"/>
  <c r="BC69" i="24"/>
  <c r="BB69" i="24"/>
  <c r="BA69" i="24"/>
  <c r="AZ69" i="24"/>
  <c r="AY69" i="24"/>
  <c r="AX69" i="24"/>
  <c r="AW69" i="24"/>
  <c r="AV69" i="24"/>
  <c r="F211" i="36" s="1"/>
  <c r="AU69" i="24"/>
  <c r="AT69" i="24"/>
  <c r="O45" i="31" s="1"/>
  <c r="AS69" i="24"/>
  <c r="AR69" i="24"/>
  <c r="AQ69" i="24"/>
  <c r="AP69" i="24"/>
  <c r="AO69" i="24"/>
  <c r="AN69" i="24"/>
  <c r="AM69" i="24"/>
  <c r="AL69" i="24"/>
  <c r="AK69" i="24"/>
  <c r="O36" i="31" s="1"/>
  <c r="AJ69" i="24"/>
  <c r="AI69" i="24"/>
  <c r="AH69" i="24"/>
  <c r="AG69" i="24"/>
  <c r="E147" i="36" s="1"/>
  <c r="AF69" i="24"/>
  <c r="O31" i="31" s="1"/>
  <c r="AE69" i="24"/>
  <c r="AD69" i="24"/>
  <c r="O29" i="31" s="1"/>
  <c r="AC69" i="24"/>
  <c r="O28" i="31" s="1"/>
  <c r="AB69" i="24"/>
  <c r="AA69" i="24"/>
  <c r="Z69" i="24"/>
  <c r="O25" i="31" s="1"/>
  <c r="Y69" i="24"/>
  <c r="X69" i="24"/>
  <c r="W69" i="24"/>
  <c r="V69" i="24"/>
  <c r="U69" i="24"/>
  <c r="T69" i="24"/>
  <c r="S69" i="24"/>
  <c r="R69" i="24"/>
  <c r="D83" i="36" s="1"/>
  <c r="Q69" i="24"/>
  <c r="P69" i="24"/>
  <c r="O69" i="24"/>
  <c r="O14" i="31" s="1"/>
  <c r="N69" i="24"/>
  <c r="M69" i="24"/>
  <c r="L69" i="24"/>
  <c r="E51" i="36" s="1"/>
  <c r="K69" i="24"/>
  <c r="J69" i="24"/>
  <c r="I69" i="24"/>
  <c r="H69" i="24"/>
  <c r="O7" i="31" s="1"/>
  <c r="G69" i="24"/>
  <c r="O6" i="31" s="1"/>
  <c r="F69" i="24"/>
  <c r="O5" i="31" s="1"/>
  <c r="E69" i="24"/>
  <c r="E19" i="36" s="1"/>
  <c r="D69" i="24"/>
  <c r="O3" i="31" s="1"/>
  <c r="C69" i="24"/>
  <c r="CE68" i="24"/>
  <c r="I370" i="36" s="1"/>
  <c r="CE66" i="24"/>
  <c r="I368" i="36" s="1"/>
  <c r="CE65" i="24"/>
  <c r="I367" i="36" s="1"/>
  <c r="CE64" i="24"/>
  <c r="CE63" i="24"/>
  <c r="I365" i="36" s="1"/>
  <c r="CE61" i="24"/>
  <c r="I363" i="36" s="1"/>
  <c r="CE60" i="24"/>
  <c r="H612" i="24" s="1"/>
  <c r="B53" i="24"/>
  <c r="CE51" i="24"/>
  <c r="B49" i="24"/>
  <c r="CE47" i="24"/>
  <c r="F34" i="15" l="1"/>
  <c r="F37" i="15"/>
  <c r="F52" i="15"/>
  <c r="F15" i="15"/>
  <c r="H56" i="15"/>
  <c r="I56" i="15" s="1"/>
  <c r="H22" i="15"/>
  <c r="I22" i="15" s="1"/>
  <c r="H53" i="15"/>
  <c r="I53" i="15" s="1"/>
  <c r="F16" i="15"/>
  <c r="F58" i="15"/>
  <c r="F28" i="15"/>
  <c r="F38" i="15"/>
  <c r="H50" i="15"/>
  <c r="I50" i="15" s="1"/>
  <c r="F26" i="15"/>
  <c r="F29" i="15"/>
  <c r="F49" i="15"/>
  <c r="F59" i="15"/>
  <c r="F65" i="15"/>
  <c r="F45" i="15"/>
  <c r="F69" i="15"/>
  <c r="G10" i="4"/>
  <c r="C307" i="36"/>
  <c r="F307" i="36"/>
  <c r="D367" i="24"/>
  <c r="C121" i="8" s="1"/>
  <c r="I275" i="36"/>
  <c r="G186" i="36"/>
  <c r="C615" i="24"/>
  <c r="F420" i="24"/>
  <c r="D258" i="24"/>
  <c r="E220" i="24"/>
  <c r="F16" i="6" s="1"/>
  <c r="H186" i="36"/>
  <c r="I186" i="36"/>
  <c r="H58" i="36"/>
  <c r="D26" i="36"/>
  <c r="E26" i="36"/>
  <c r="D19" i="36"/>
  <c r="O4" i="31"/>
  <c r="E115" i="36"/>
  <c r="H51" i="36"/>
  <c r="H115" i="36"/>
  <c r="C339" i="36"/>
  <c r="O11" i="31"/>
  <c r="C48" i="24"/>
  <c r="C62" i="24" s="1"/>
  <c r="H2" i="31" s="1"/>
  <c r="AQ48" i="24"/>
  <c r="AQ62" i="24" s="1"/>
  <c r="H42" i="31" s="1"/>
  <c r="X48" i="24"/>
  <c r="X62" i="24" s="1"/>
  <c r="C108" i="36" s="1"/>
  <c r="Y48" i="24"/>
  <c r="Y62" i="24" s="1"/>
  <c r="H24" i="31" s="1"/>
  <c r="Z48" i="24"/>
  <c r="Z62" i="24" s="1"/>
  <c r="H25" i="31" s="1"/>
  <c r="AS48" i="24"/>
  <c r="AS62" i="24" s="1"/>
  <c r="AT48" i="24"/>
  <c r="AT62" i="24" s="1"/>
  <c r="H45" i="31" s="1"/>
  <c r="AU48" i="24"/>
  <c r="AU62" i="24" s="1"/>
  <c r="H46" i="31" s="1"/>
  <c r="W48" i="24"/>
  <c r="W62" i="24" s="1"/>
  <c r="I76" i="36" s="1"/>
  <c r="AR48" i="24"/>
  <c r="AR62" i="24" s="1"/>
  <c r="H43" i="31" s="1"/>
  <c r="BK48" i="24"/>
  <c r="BK62" i="24" s="1"/>
  <c r="H62" i="31" s="1"/>
  <c r="F48" i="24"/>
  <c r="F62" i="24" s="1"/>
  <c r="H5" i="31" s="1"/>
  <c r="D48" i="24"/>
  <c r="D62" i="24" s="1"/>
  <c r="D12" i="36" s="1"/>
  <c r="E48" i="24"/>
  <c r="E62" i="24" s="1"/>
  <c r="E12" i="36" s="1"/>
  <c r="BM48" i="24"/>
  <c r="BM62" i="24" s="1"/>
  <c r="I268" i="36" s="1"/>
  <c r="BN48" i="24"/>
  <c r="BN62" i="24" s="1"/>
  <c r="H65" i="31" s="1"/>
  <c r="BL48" i="24"/>
  <c r="BL62" i="24" s="1"/>
  <c r="H63" i="31" s="1"/>
  <c r="G48" i="24"/>
  <c r="G62" i="24" s="1"/>
  <c r="AA48" i="24"/>
  <c r="AA62" i="24" s="1"/>
  <c r="H26" i="31" s="1"/>
  <c r="BO48" i="24"/>
  <c r="BO62" i="24" s="1"/>
  <c r="D300" i="36" s="1"/>
  <c r="AW48" i="24"/>
  <c r="AW62" i="24" s="1"/>
  <c r="G204" i="36" s="1"/>
  <c r="BQ48" i="24"/>
  <c r="BQ62" i="24" s="1"/>
  <c r="H68" i="31" s="1"/>
  <c r="BR48" i="24"/>
  <c r="BR62" i="24" s="1"/>
  <c r="BS48" i="24"/>
  <c r="BS62" i="24" s="1"/>
  <c r="H300" i="36" s="1"/>
  <c r="M48" i="24"/>
  <c r="M62" i="24" s="1"/>
  <c r="H12" i="31" s="1"/>
  <c r="AG48" i="24"/>
  <c r="AG62" i="24" s="1"/>
  <c r="BA48" i="24"/>
  <c r="BA62" i="24" s="1"/>
  <c r="D236" i="36" s="1"/>
  <c r="BU48" i="24"/>
  <c r="BU62" i="24" s="1"/>
  <c r="AC48" i="24"/>
  <c r="AC62" i="24" s="1"/>
  <c r="J48" i="24"/>
  <c r="J62" i="24" s="1"/>
  <c r="AY48" i="24"/>
  <c r="AY62" i="24" s="1"/>
  <c r="I204" i="36" s="1"/>
  <c r="N48" i="24"/>
  <c r="N62" i="24" s="1"/>
  <c r="AH48" i="24"/>
  <c r="AH62" i="24" s="1"/>
  <c r="BB48" i="24"/>
  <c r="BB62" i="24" s="1"/>
  <c r="H53" i="31" s="1"/>
  <c r="BV48" i="24"/>
  <c r="BV62" i="24" s="1"/>
  <c r="O48" i="24"/>
  <c r="O62" i="24" s="1"/>
  <c r="AI48" i="24"/>
  <c r="AI62" i="24" s="1"/>
  <c r="BC48" i="24"/>
  <c r="BC62" i="24" s="1"/>
  <c r="H54" i="31" s="1"/>
  <c r="BW48" i="24"/>
  <c r="BW62" i="24" s="1"/>
  <c r="H48" i="24"/>
  <c r="H62" i="24" s="1"/>
  <c r="BD48" i="24"/>
  <c r="BD62" i="24" s="1"/>
  <c r="G236" i="36" s="1"/>
  <c r="BX48" i="24"/>
  <c r="BX62" i="24" s="1"/>
  <c r="H75" i="31" s="1"/>
  <c r="BP48" i="24"/>
  <c r="BP62" i="24" s="1"/>
  <c r="E300" i="36" s="1"/>
  <c r="K48" i="24"/>
  <c r="K62" i="24" s="1"/>
  <c r="H10" i="31" s="1"/>
  <c r="L48" i="24"/>
  <c r="L62" i="24" s="1"/>
  <c r="E44" i="36" s="1"/>
  <c r="P48" i="24"/>
  <c r="P62" i="24" s="1"/>
  <c r="I44" i="36" s="1"/>
  <c r="AK48" i="24"/>
  <c r="AK62" i="24" s="1"/>
  <c r="I140" i="36" s="1"/>
  <c r="BY48" i="24"/>
  <c r="BY62" i="24" s="1"/>
  <c r="G332" i="36" s="1"/>
  <c r="AV48" i="24"/>
  <c r="AV62" i="24" s="1"/>
  <c r="F204" i="36" s="1"/>
  <c r="AE48" i="24"/>
  <c r="AE62" i="24" s="1"/>
  <c r="AJ48" i="24"/>
  <c r="AJ62" i="24" s="1"/>
  <c r="H140" i="36" s="1"/>
  <c r="Q48" i="24"/>
  <c r="Q62" i="24" s="1"/>
  <c r="BE48" i="24"/>
  <c r="BE62" i="24" s="1"/>
  <c r="H56" i="31" s="1"/>
  <c r="R48" i="24"/>
  <c r="R62" i="24" s="1"/>
  <c r="D76" i="36" s="1"/>
  <c r="AL48" i="24"/>
  <c r="AL62" i="24" s="1"/>
  <c r="C172" i="36" s="1"/>
  <c r="BF48" i="24"/>
  <c r="BF62" i="24" s="1"/>
  <c r="H57" i="31" s="1"/>
  <c r="BZ48" i="24"/>
  <c r="BZ62" i="24" s="1"/>
  <c r="H332" i="36" s="1"/>
  <c r="I48" i="24"/>
  <c r="I62" i="24" s="1"/>
  <c r="I12" i="36" s="1"/>
  <c r="AX48" i="24"/>
  <c r="AX62" i="24" s="1"/>
  <c r="H49" i="31" s="1"/>
  <c r="S48" i="24"/>
  <c r="S62" i="24" s="1"/>
  <c r="H18" i="31" s="1"/>
  <c r="AD48" i="24"/>
  <c r="AD62" i="24" s="1"/>
  <c r="H29" i="31" s="1"/>
  <c r="AM48" i="24"/>
  <c r="AM62" i="24" s="1"/>
  <c r="D172" i="36" s="1"/>
  <c r="BG48" i="24"/>
  <c r="BG62" i="24" s="1"/>
  <c r="H58" i="31" s="1"/>
  <c r="CA48" i="24"/>
  <c r="CA62" i="24" s="1"/>
  <c r="H78" i="31" s="1"/>
  <c r="T48" i="24"/>
  <c r="T62" i="24" s="1"/>
  <c r="F76" i="36" s="1"/>
  <c r="AN48" i="24"/>
  <c r="AN62" i="24" s="1"/>
  <c r="H39" i="31" s="1"/>
  <c r="BH48" i="24"/>
  <c r="BH62" i="24" s="1"/>
  <c r="D268" i="36" s="1"/>
  <c r="CB48" i="24"/>
  <c r="CB62" i="24" s="1"/>
  <c r="H79" i="31" s="1"/>
  <c r="BI48" i="24"/>
  <c r="BI62" i="24" s="1"/>
  <c r="H60" i="31" s="1"/>
  <c r="CC48" i="24"/>
  <c r="CC62" i="24" s="1"/>
  <c r="AB48" i="24"/>
  <c r="AB62" i="24" s="1"/>
  <c r="G108" i="36" s="1"/>
  <c r="AF48" i="24"/>
  <c r="AF62" i="24" s="1"/>
  <c r="D140" i="36" s="1"/>
  <c r="AZ48" i="24"/>
  <c r="AZ62" i="24" s="1"/>
  <c r="H51" i="31" s="1"/>
  <c r="BT48" i="24"/>
  <c r="BT62" i="24" s="1"/>
  <c r="U48" i="24"/>
  <c r="U62" i="24" s="1"/>
  <c r="H20" i="31" s="1"/>
  <c r="AO48" i="24"/>
  <c r="AO62" i="24" s="1"/>
  <c r="F172" i="36" s="1"/>
  <c r="V48" i="24"/>
  <c r="V62" i="24" s="1"/>
  <c r="H21" i="31" s="1"/>
  <c r="AP48" i="24"/>
  <c r="AP62" i="24" s="1"/>
  <c r="G172" i="36" s="1"/>
  <c r="BJ48" i="24"/>
  <c r="BJ62" i="24" s="1"/>
  <c r="H61" i="31" s="1"/>
  <c r="CD48" i="24"/>
  <c r="C83" i="36"/>
  <c r="O16" i="31"/>
  <c r="AE26" i="31"/>
  <c r="F122" i="36"/>
  <c r="I243" i="36"/>
  <c r="O57" i="31"/>
  <c r="C16" i="8"/>
  <c r="D308" i="24"/>
  <c r="O38" i="31"/>
  <c r="D179" i="36"/>
  <c r="I26" i="36"/>
  <c r="AE8" i="31"/>
  <c r="AE29" i="31"/>
  <c r="I122" i="36"/>
  <c r="I147" i="36"/>
  <c r="D275" i="36"/>
  <c r="O17" i="31"/>
  <c r="G28" i="4"/>
  <c r="E28" i="4"/>
  <c r="F18" i="15"/>
  <c r="I115" i="36"/>
  <c r="O79" i="31"/>
  <c r="O21" i="31"/>
  <c r="H83" i="36"/>
  <c r="O41" i="31"/>
  <c r="G179" i="36"/>
  <c r="O61" i="31"/>
  <c r="F275" i="36"/>
  <c r="E58" i="36"/>
  <c r="AE11" i="31"/>
  <c r="I381" i="36"/>
  <c r="G612" i="24"/>
  <c r="CF91" i="24"/>
  <c r="D211" i="36"/>
  <c r="O37" i="31"/>
  <c r="C179" i="36"/>
  <c r="AE27" i="31"/>
  <c r="G122" i="36"/>
  <c r="AE47" i="31"/>
  <c r="F218" i="36"/>
  <c r="O18" i="31"/>
  <c r="E83" i="36"/>
  <c r="AE28" i="31"/>
  <c r="H122" i="36"/>
  <c r="I382" i="36"/>
  <c r="I612" i="24"/>
  <c r="F64" i="15"/>
  <c r="O32" i="31"/>
  <c r="CE69" i="24"/>
  <c r="I371" i="36" s="1"/>
  <c r="AE13" i="31"/>
  <c r="G58" i="36"/>
  <c r="F154" i="36"/>
  <c r="AE33" i="31"/>
  <c r="H27" i="15"/>
  <c r="I27" i="15" s="1"/>
  <c r="C94" i="15"/>
  <c r="G94" i="15" s="1"/>
  <c r="O47" i="31"/>
  <c r="O67" i="31"/>
  <c r="F83" i="36"/>
  <c r="O19" i="31"/>
  <c r="F36" i="15"/>
  <c r="F54" i="15"/>
  <c r="D58" i="36"/>
  <c r="AE10" i="31"/>
  <c r="AE30" i="31"/>
  <c r="C154" i="36"/>
  <c r="CF90" i="24"/>
  <c r="D612" i="24"/>
  <c r="L612" i="24"/>
  <c r="F33" i="15"/>
  <c r="AE31" i="31"/>
  <c r="F115" i="36"/>
  <c r="O26" i="31"/>
  <c r="O46" i="31"/>
  <c r="E211" i="36"/>
  <c r="O66" i="31"/>
  <c r="D307" i="36"/>
  <c r="C90" i="36"/>
  <c r="AE16" i="31"/>
  <c r="I154" i="36"/>
  <c r="AE36" i="31"/>
  <c r="I58" i="36"/>
  <c r="G115" i="36"/>
  <c r="O27" i="31"/>
  <c r="D186" i="36"/>
  <c r="AE38" i="31"/>
  <c r="O8" i="31"/>
  <c r="I19" i="36"/>
  <c r="AE18" i="31"/>
  <c r="E90" i="36"/>
  <c r="H211" i="36"/>
  <c r="O49" i="31"/>
  <c r="O10" i="31"/>
  <c r="D51" i="36"/>
  <c r="O30" i="31"/>
  <c r="C147" i="36"/>
  <c r="O50" i="31"/>
  <c r="I211" i="36"/>
  <c r="O70" i="31"/>
  <c r="H307" i="36"/>
  <c r="AE20" i="31"/>
  <c r="G90" i="36"/>
  <c r="C85" i="8"/>
  <c r="D341" i="24"/>
  <c r="C87" i="8" s="1"/>
  <c r="G307" i="36"/>
  <c r="O69" i="31"/>
  <c r="F43" i="15"/>
  <c r="E233" i="24"/>
  <c r="F32" i="6" s="1"/>
  <c r="F51" i="36"/>
  <c r="O12" i="31"/>
  <c r="D243" i="36"/>
  <c r="O52" i="31"/>
  <c r="AE22" i="31"/>
  <c r="I90" i="36"/>
  <c r="AE7" i="31"/>
  <c r="H26" i="36"/>
  <c r="O78" i="31"/>
  <c r="I339" i="36"/>
  <c r="C275" i="36"/>
  <c r="E179" i="36"/>
  <c r="O39" i="31"/>
  <c r="AE35" i="31"/>
  <c r="H154" i="36"/>
  <c r="H44" i="31"/>
  <c r="C204" i="36"/>
  <c r="O9" i="31"/>
  <c r="C51" i="36"/>
  <c r="AE19" i="31"/>
  <c r="F90" i="36"/>
  <c r="AE39" i="31"/>
  <c r="E186" i="36"/>
  <c r="D383" i="24"/>
  <c r="D12" i="35" s="1"/>
  <c r="F39" i="15"/>
  <c r="H44" i="15"/>
  <c r="I44" i="15" s="1"/>
  <c r="F44" i="15"/>
  <c r="F19" i="36"/>
  <c r="AE6" i="31"/>
  <c r="G26" i="36"/>
  <c r="CP2" i="30"/>
  <c r="D416" i="24"/>
  <c r="I366" i="36"/>
  <c r="F612" i="24"/>
  <c r="CE89" i="24"/>
  <c r="O48" i="31"/>
  <c r="G211" i="36"/>
  <c r="F21" i="15"/>
  <c r="G19" i="36"/>
  <c r="AE46" i="31"/>
  <c r="E218" i="36"/>
  <c r="H339" i="36"/>
  <c r="AE9" i="31"/>
  <c r="C58" i="36"/>
  <c r="F47" i="15"/>
  <c r="AE2" i="31"/>
  <c r="C26" i="36"/>
  <c r="O34" i="31"/>
  <c r="G147" i="36"/>
  <c r="F243" i="36"/>
  <c r="O54" i="31"/>
  <c r="O74" i="31"/>
  <c r="E339" i="36"/>
  <c r="BK2" i="30"/>
  <c r="I362" i="36"/>
  <c r="O15" i="31"/>
  <c r="I51" i="36"/>
  <c r="O35" i="31"/>
  <c r="H147" i="36"/>
  <c r="O55" i="31"/>
  <c r="G243" i="36"/>
  <c r="O75" i="31"/>
  <c r="F339" i="36"/>
  <c r="E19" i="4"/>
  <c r="G19" i="4"/>
  <c r="H19" i="36"/>
  <c r="C648" i="34"/>
  <c r="M716" i="34" s="1"/>
  <c r="D339" i="36"/>
  <c r="C243" i="36"/>
  <c r="O51" i="31"/>
  <c r="O71" i="31"/>
  <c r="I307" i="36"/>
  <c r="AE12" i="31"/>
  <c r="F58" i="36"/>
  <c r="AE32" i="31"/>
  <c r="E154" i="36"/>
  <c r="G51" i="36"/>
  <c r="O13" i="31"/>
  <c r="O33" i="31"/>
  <c r="F147" i="36"/>
  <c r="O53" i="31"/>
  <c r="E243" i="36"/>
  <c r="AE34" i="31"/>
  <c r="G154" i="36"/>
  <c r="F51" i="15"/>
  <c r="F48" i="15"/>
  <c r="D147" i="36"/>
  <c r="O56" i="31"/>
  <c r="H243" i="36"/>
  <c r="O76" i="31"/>
  <c r="G339" i="36"/>
  <c r="D90" i="36"/>
  <c r="AE17" i="31"/>
  <c r="C186" i="36"/>
  <c r="AE37" i="31"/>
  <c r="F24" i="15"/>
  <c r="F30" i="15"/>
  <c r="I383" i="36"/>
  <c r="O20" i="31"/>
  <c r="G83" i="36"/>
  <c r="O40" i="31"/>
  <c r="F179" i="36"/>
  <c r="O60" i="31"/>
  <c r="E275" i="36"/>
  <c r="O80" i="31"/>
  <c r="D371" i="36"/>
  <c r="H90" i="36"/>
  <c r="AE21" i="31"/>
  <c r="F41" i="15"/>
  <c r="AE23" i="31"/>
  <c r="C122" i="36"/>
  <c r="C19" i="36"/>
  <c r="O2" i="31"/>
  <c r="I83" i="36"/>
  <c r="O22" i="31"/>
  <c r="O42" i="31"/>
  <c r="H179" i="36"/>
  <c r="O62" i="31"/>
  <c r="G275" i="36"/>
  <c r="O23" i="31"/>
  <c r="C115" i="36"/>
  <c r="O43" i="31"/>
  <c r="I179" i="36"/>
  <c r="O63" i="31"/>
  <c r="H275" i="36"/>
  <c r="AE24" i="31"/>
  <c r="D122" i="36"/>
  <c r="AE44" i="31"/>
  <c r="C218" i="36"/>
  <c r="CF2" i="38"/>
  <c r="D5" i="7"/>
  <c r="D115" i="36"/>
  <c r="O24" i="31"/>
  <c r="C211" i="36"/>
  <c r="O44" i="31"/>
  <c r="E122" i="36"/>
  <c r="AE25" i="31"/>
  <c r="F42" i="15"/>
  <c r="H42" i="15"/>
  <c r="I42" i="15" s="1"/>
  <c r="H57" i="15"/>
  <c r="I57" i="15" s="1"/>
  <c r="F186" i="36"/>
  <c r="D629" i="34"/>
  <c r="D691" i="34"/>
  <c r="D707" i="34"/>
  <c r="D688" i="34"/>
  <c r="D634" i="34"/>
  <c r="D682" i="34"/>
  <c r="C715" i="34"/>
  <c r="D685" i="34"/>
  <c r="D624" i="34"/>
  <c r="D630" i="34"/>
  <c r="D676" i="34"/>
  <c r="D695" i="34"/>
  <c r="D708" i="34"/>
  <c r="DF2" i="30"/>
  <c r="D701" i="34"/>
  <c r="D681" i="34"/>
  <c r="D710" i="34"/>
  <c r="D690" i="34"/>
  <c r="D670" i="34"/>
  <c r="D646" i="34"/>
  <c r="D704" i="34"/>
  <c r="D684" i="34"/>
  <c r="D622" i="34"/>
  <c r="D700" i="34"/>
  <c r="D680" i="34"/>
  <c r="D620" i="34"/>
  <c r="D709" i="34"/>
  <c r="D689" i="34"/>
  <c r="D669" i="34"/>
  <c r="D697" i="34"/>
  <c r="D643" i="34"/>
  <c r="D626" i="34"/>
  <c r="D617" i="34"/>
  <c r="D678" i="34"/>
  <c r="D696" i="34"/>
  <c r="D698" i="34"/>
  <c r="D635" i="34"/>
  <c r="D712" i="34"/>
  <c r="D679" i="34"/>
  <c r="D672" i="34"/>
  <c r="D628" i="34"/>
  <c r="D621" i="34"/>
  <c r="D693" i="34"/>
  <c r="D686" i="34"/>
  <c r="D647" i="34"/>
  <c r="D644" i="34"/>
  <c r="D631" i="34"/>
  <c r="D683" i="34"/>
  <c r="D699" i="34"/>
  <c r="D716" i="34"/>
  <c r="D616" i="34"/>
  <c r="D640" i="34"/>
  <c r="D674" i="34"/>
  <c r="F55" i="15"/>
  <c r="H55" i="15"/>
  <c r="I55" i="15" s="1"/>
  <c r="D636" i="34"/>
  <c r="D668" i="34"/>
  <c r="D671" i="34"/>
  <c r="D703" i="34"/>
  <c r="D706" i="34"/>
  <c r="D627" i="34"/>
  <c r="D632" i="34"/>
  <c r="H23" i="31" l="1"/>
  <c r="D204" i="36"/>
  <c r="I172" i="36"/>
  <c r="H11" i="31"/>
  <c r="H22" i="31"/>
  <c r="D44" i="36"/>
  <c r="E204" i="36"/>
  <c r="F300" i="36"/>
  <c r="H48" i="31"/>
  <c r="H172" i="36"/>
  <c r="H55" i="31"/>
  <c r="F234" i="24"/>
  <c r="I108" i="36"/>
  <c r="E268" i="36"/>
  <c r="E108" i="36"/>
  <c r="CA52" i="24"/>
  <c r="CA67" i="24" s="1"/>
  <c r="CA85" i="24" s="1"/>
  <c r="C647" i="24" s="1"/>
  <c r="BG52" i="24"/>
  <c r="BG67" i="24" s="1"/>
  <c r="BG85" i="24" s="1"/>
  <c r="C71" i="15" s="1"/>
  <c r="G71" i="15" s="1"/>
  <c r="AM52" i="24"/>
  <c r="AM67" i="24" s="1"/>
  <c r="S52" i="24"/>
  <c r="S67" i="24" s="1"/>
  <c r="S85" i="24" s="1"/>
  <c r="E85" i="36" s="1"/>
  <c r="AS52" i="24"/>
  <c r="AS67" i="24" s="1"/>
  <c r="U52" i="24"/>
  <c r="U67" i="24" s="1"/>
  <c r="U85" i="24" s="1"/>
  <c r="G85" i="36" s="1"/>
  <c r="BZ52" i="24"/>
  <c r="BZ67" i="24" s="1"/>
  <c r="BF52" i="24"/>
  <c r="BF67" i="24" s="1"/>
  <c r="BF85" i="24" s="1"/>
  <c r="C70" i="15" s="1"/>
  <c r="G70" i="15" s="1"/>
  <c r="AL52" i="24"/>
  <c r="AL67" i="24" s="1"/>
  <c r="R52" i="24"/>
  <c r="R67" i="24" s="1"/>
  <c r="R85" i="24" s="1"/>
  <c r="C30" i="15" s="1"/>
  <c r="P52" i="24"/>
  <c r="P67" i="24" s="1"/>
  <c r="BP52" i="24"/>
  <c r="BP67" i="24" s="1"/>
  <c r="BP85" i="24" s="1"/>
  <c r="C80" i="15" s="1"/>
  <c r="G80" i="15" s="1"/>
  <c r="BY52" i="24"/>
  <c r="BY67" i="24" s="1"/>
  <c r="BY85" i="24" s="1"/>
  <c r="BE52" i="24"/>
  <c r="BE67" i="24" s="1"/>
  <c r="BE85" i="24" s="1"/>
  <c r="C69" i="15" s="1"/>
  <c r="AK52" i="24"/>
  <c r="AK67" i="24" s="1"/>
  <c r="AK85" i="24" s="1"/>
  <c r="Q52" i="24"/>
  <c r="Q67" i="24" s="1"/>
  <c r="Q85" i="24" s="1"/>
  <c r="BX52" i="24"/>
  <c r="BX67" i="24" s="1"/>
  <c r="AJ52" i="24"/>
  <c r="AJ67" i="24" s="1"/>
  <c r="AJ85" i="24" s="1"/>
  <c r="H149" i="36" s="1"/>
  <c r="T52" i="24"/>
  <c r="T67" i="24" s="1"/>
  <c r="T85" i="24" s="1"/>
  <c r="C685" i="24" s="1"/>
  <c r="BD52" i="24"/>
  <c r="BD67" i="24" s="1"/>
  <c r="AB52" i="24"/>
  <c r="AB67" i="24" s="1"/>
  <c r="AB85" i="24" s="1"/>
  <c r="G117" i="36" s="1"/>
  <c r="AU52" i="24"/>
  <c r="AU67" i="24" s="1"/>
  <c r="Z52" i="24"/>
  <c r="Z67" i="24" s="1"/>
  <c r="C52" i="24"/>
  <c r="BW52" i="24"/>
  <c r="BW67" i="24" s="1"/>
  <c r="BW85" i="24" s="1"/>
  <c r="BC52" i="24"/>
  <c r="BC67" i="24" s="1"/>
  <c r="BC85" i="24" s="1"/>
  <c r="F245" i="36" s="1"/>
  <c r="AI52" i="24"/>
  <c r="AI67" i="24" s="1"/>
  <c r="O52" i="24"/>
  <c r="O67" i="24" s="1"/>
  <c r="N52" i="24"/>
  <c r="N67" i="24" s="1"/>
  <c r="N85" i="24" s="1"/>
  <c r="C679" i="24" s="1"/>
  <c r="M52" i="24"/>
  <c r="M67" i="24" s="1"/>
  <c r="M85" i="24" s="1"/>
  <c r="C678" i="24" s="1"/>
  <c r="AQ52" i="24"/>
  <c r="AQ67" i="24" s="1"/>
  <c r="AN52" i="24"/>
  <c r="AN67" i="24" s="1"/>
  <c r="AN85" i="24" s="1"/>
  <c r="C52" i="15" s="1"/>
  <c r="G52" i="15" s="1"/>
  <c r="BV52" i="24"/>
  <c r="BV67" i="24" s="1"/>
  <c r="BB52" i="24"/>
  <c r="BB67" i="24" s="1"/>
  <c r="BB85" i="24" s="1"/>
  <c r="E245" i="36" s="1"/>
  <c r="AH52" i="24"/>
  <c r="AH67" i="24" s="1"/>
  <c r="AH85" i="24" s="1"/>
  <c r="AY52" i="24"/>
  <c r="AY67" i="24" s="1"/>
  <c r="AY85" i="24" s="1"/>
  <c r="I213" i="36" s="1"/>
  <c r="X52" i="24"/>
  <c r="X67" i="24" s="1"/>
  <c r="X85" i="24" s="1"/>
  <c r="CC52" i="24"/>
  <c r="CC67" i="24" s="1"/>
  <c r="CC85" i="24" s="1"/>
  <c r="BU52" i="24"/>
  <c r="BU67" i="24" s="1"/>
  <c r="BU85" i="24" s="1"/>
  <c r="BA52" i="24"/>
  <c r="BA67" i="24" s="1"/>
  <c r="BA85" i="24" s="1"/>
  <c r="D245" i="36" s="1"/>
  <c r="AG52" i="24"/>
  <c r="AG67" i="24" s="1"/>
  <c r="AG85" i="24" s="1"/>
  <c r="K52" i="24"/>
  <c r="K67" i="24" s="1"/>
  <c r="AV52" i="24"/>
  <c r="AV67" i="24" s="1"/>
  <c r="AV85" i="24" s="1"/>
  <c r="F213" i="36" s="1"/>
  <c r="V52" i="24"/>
  <c r="V67" i="24" s="1"/>
  <c r="V85" i="24" s="1"/>
  <c r="BI52" i="24"/>
  <c r="BI67" i="24" s="1"/>
  <c r="BI85" i="24" s="1"/>
  <c r="C73" i="15" s="1"/>
  <c r="G73" i="15" s="1"/>
  <c r="BT52" i="24"/>
  <c r="BT67" i="24" s="1"/>
  <c r="AZ52" i="24"/>
  <c r="AZ67" i="24" s="1"/>
  <c r="AZ85" i="24" s="1"/>
  <c r="C628" i="24" s="1"/>
  <c r="AF52" i="24"/>
  <c r="AF67" i="24" s="1"/>
  <c r="L52" i="24"/>
  <c r="L67" i="24" s="1"/>
  <c r="BS52" i="24"/>
  <c r="BS67" i="24" s="1"/>
  <c r="BS85" i="24" s="1"/>
  <c r="C83" i="15" s="1"/>
  <c r="G83" i="15" s="1"/>
  <c r="G52" i="24"/>
  <c r="G67" i="24" s="1"/>
  <c r="Y52" i="24"/>
  <c r="Y67" i="24" s="1"/>
  <c r="BH52" i="24"/>
  <c r="BH67" i="24" s="1"/>
  <c r="AE52" i="24"/>
  <c r="AE67" i="24" s="1"/>
  <c r="AE85" i="24" s="1"/>
  <c r="H52" i="24"/>
  <c r="H67" i="24" s="1"/>
  <c r="H85" i="24" s="1"/>
  <c r="C20" i="15" s="1"/>
  <c r="G20" i="15" s="1"/>
  <c r="BO52" i="24"/>
  <c r="BO67" i="24" s="1"/>
  <c r="BO85" i="24" s="1"/>
  <c r="D309" i="36" s="1"/>
  <c r="F52" i="24"/>
  <c r="F67" i="24" s="1"/>
  <c r="F85" i="24" s="1"/>
  <c r="C18" i="15" s="1"/>
  <c r="G18" i="15" s="1"/>
  <c r="BM52" i="24"/>
  <c r="BM67" i="24" s="1"/>
  <c r="BM85" i="24" s="1"/>
  <c r="I277" i="36" s="1"/>
  <c r="BL52" i="24"/>
  <c r="BL67" i="24" s="1"/>
  <c r="BL85" i="24" s="1"/>
  <c r="C637" i="24" s="1"/>
  <c r="D52" i="24"/>
  <c r="D67" i="24" s="1"/>
  <c r="D85" i="24" s="1"/>
  <c r="C669" i="24" s="1"/>
  <c r="BK52" i="24"/>
  <c r="BK67" i="24" s="1"/>
  <c r="BK85" i="24" s="1"/>
  <c r="C75" i="15" s="1"/>
  <c r="G75" i="15" s="1"/>
  <c r="W52" i="24"/>
  <c r="W67" i="24" s="1"/>
  <c r="W85" i="24" s="1"/>
  <c r="C35" i="15" s="1"/>
  <c r="BJ52" i="24"/>
  <c r="BJ67" i="24" s="1"/>
  <c r="BJ85" i="24" s="1"/>
  <c r="F277" i="36" s="1"/>
  <c r="CB52" i="24"/>
  <c r="CB67" i="24" s="1"/>
  <c r="BR52" i="24"/>
  <c r="BR67" i="24" s="1"/>
  <c r="AX52" i="24"/>
  <c r="AX67" i="24" s="1"/>
  <c r="AD52" i="24"/>
  <c r="AD67" i="24" s="1"/>
  <c r="J52" i="24"/>
  <c r="J67" i="24" s="1"/>
  <c r="J85" i="24" s="1"/>
  <c r="AW52" i="24"/>
  <c r="AW67" i="24" s="1"/>
  <c r="I52" i="24"/>
  <c r="I67" i="24" s="1"/>
  <c r="I85" i="24" s="1"/>
  <c r="I21" i="36" s="1"/>
  <c r="AT52" i="24"/>
  <c r="AT67" i="24" s="1"/>
  <c r="AR52" i="24"/>
  <c r="AR67" i="24" s="1"/>
  <c r="AR85" i="24" s="1"/>
  <c r="AP52" i="24"/>
  <c r="AP67" i="24" s="1"/>
  <c r="AP85" i="24" s="1"/>
  <c r="C707" i="24" s="1"/>
  <c r="AO52" i="24"/>
  <c r="AO67" i="24" s="1"/>
  <c r="AO85" i="24" s="1"/>
  <c r="C53" i="15" s="1"/>
  <c r="G53" i="15" s="1"/>
  <c r="BQ52" i="24"/>
  <c r="BQ67" i="24" s="1"/>
  <c r="AC52" i="24"/>
  <c r="AC67" i="24" s="1"/>
  <c r="AC85" i="24" s="1"/>
  <c r="AA52" i="24"/>
  <c r="AA67" i="24" s="1"/>
  <c r="AA85" i="24" s="1"/>
  <c r="F117" i="36" s="1"/>
  <c r="BN52" i="24"/>
  <c r="BN67" i="24" s="1"/>
  <c r="BN85" i="24" s="1"/>
  <c r="C78" i="15" s="1"/>
  <c r="G78" i="15" s="1"/>
  <c r="E52" i="24"/>
  <c r="E67" i="24" s="1"/>
  <c r="E85" i="24" s="1"/>
  <c r="C670" i="24" s="1"/>
  <c r="CD52" i="24"/>
  <c r="H76" i="31"/>
  <c r="C332" i="36"/>
  <c r="H72" i="31"/>
  <c r="H50" i="31"/>
  <c r="H47" i="31"/>
  <c r="H32" i="31"/>
  <c r="F332" i="36"/>
  <c r="F44" i="36"/>
  <c r="H27" i="31"/>
  <c r="H36" i="31"/>
  <c r="I332" i="36"/>
  <c r="E140" i="36"/>
  <c r="H70" i="31"/>
  <c r="H67" i="31"/>
  <c r="G300" i="36"/>
  <c r="H19" i="31"/>
  <c r="C140" i="36"/>
  <c r="H69" i="31"/>
  <c r="D108" i="36"/>
  <c r="H15" i="31"/>
  <c r="C268" i="36"/>
  <c r="H59" i="31"/>
  <c r="H38" i="31"/>
  <c r="F12" i="36"/>
  <c r="C12" i="36"/>
  <c r="H40" i="31"/>
  <c r="H8" i="31"/>
  <c r="H12" i="36"/>
  <c r="G12" i="36"/>
  <c r="H7" i="31"/>
  <c r="E76" i="36"/>
  <c r="H6" i="31"/>
  <c r="H30" i="31"/>
  <c r="F108" i="36"/>
  <c r="F140" i="36"/>
  <c r="H77" i="31"/>
  <c r="C300" i="36"/>
  <c r="H4" i="31"/>
  <c r="H66" i="31"/>
  <c r="H35" i="31"/>
  <c r="H41" i="31"/>
  <c r="CE62" i="24"/>
  <c r="I364" i="36" s="1"/>
  <c r="F268" i="36"/>
  <c r="H268" i="36"/>
  <c r="E332" i="36"/>
  <c r="F236" i="36"/>
  <c r="G268" i="36"/>
  <c r="H76" i="36"/>
  <c r="H64" i="31"/>
  <c r="H71" i="31"/>
  <c r="G140" i="36"/>
  <c r="C364" i="36"/>
  <c r="H17" i="31"/>
  <c r="H74" i="31"/>
  <c r="I300" i="36"/>
  <c r="H3" i="31"/>
  <c r="H34" i="31"/>
  <c r="E172" i="36"/>
  <c r="CE48" i="24"/>
  <c r="H204" i="36"/>
  <c r="D332" i="36"/>
  <c r="C76" i="36"/>
  <c r="E236" i="36"/>
  <c r="H16" i="31"/>
  <c r="C44" i="36"/>
  <c r="H37" i="31"/>
  <c r="H108" i="36"/>
  <c r="H52" i="31"/>
  <c r="D364" i="36"/>
  <c r="I236" i="36"/>
  <c r="H28" i="31"/>
  <c r="H80" i="31"/>
  <c r="H73" i="31"/>
  <c r="G44" i="36"/>
  <c r="C236" i="36"/>
  <c r="G76" i="36"/>
  <c r="H13" i="31"/>
  <c r="H44" i="36"/>
  <c r="H9" i="31"/>
  <c r="H236" i="36"/>
  <c r="H31" i="31"/>
  <c r="H14" i="31"/>
  <c r="H33" i="31"/>
  <c r="K612" i="24"/>
  <c r="I378" i="36"/>
  <c r="E612" i="34"/>
  <c r="C50" i="8"/>
  <c r="D352" i="24"/>
  <c r="C103" i="8" s="1"/>
  <c r="F309" i="24"/>
  <c r="C137" i="8"/>
  <c r="D384" i="24"/>
  <c r="E380" i="24"/>
  <c r="D350" i="24"/>
  <c r="D715" i="34"/>
  <c r="E623" i="34"/>
  <c r="D26" i="35"/>
  <c r="C167" i="8"/>
  <c r="E414" i="24"/>
  <c r="C702" i="24" l="1"/>
  <c r="I149" i="36"/>
  <c r="F149" i="36"/>
  <c r="C699" i="24"/>
  <c r="C46" i="15"/>
  <c r="G46" i="15" s="1"/>
  <c r="E149" i="36"/>
  <c r="C698" i="24"/>
  <c r="H21" i="36"/>
  <c r="C673" i="24"/>
  <c r="E341" i="36"/>
  <c r="C643" i="24"/>
  <c r="C87" i="15"/>
  <c r="G87" i="15" s="1"/>
  <c r="D373" i="36"/>
  <c r="C93" i="15"/>
  <c r="G93" i="15" s="1"/>
  <c r="C620" i="24"/>
  <c r="C53" i="36"/>
  <c r="C22" i="15"/>
  <c r="G22" i="15" s="1"/>
  <c r="C675" i="24"/>
  <c r="C689" i="24"/>
  <c r="C117" i="36"/>
  <c r="C36" i="15"/>
  <c r="C694" i="24"/>
  <c r="H117" i="36"/>
  <c r="C41" i="15"/>
  <c r="C85" i="36"/>
  <c r="C29" i="15"/>
  <c r="G29" i="15" s="1"/>
  <c r="C682" i="24"/>
  <c r="C149" i="36"/>
  <c r="C696" i="24"/>
  <c r="C43" i="15"/>
  <c r="G43" i="15" s="1"/>
  <c r="H43" i="15" s="1"/>
  <c r="I43" i="15" s="1"/>
  <c r="G341" i="36"/>
  <c r="C89" i="15"/>
  <c r="G89" i="15" s="1"/>
  <c r="C645" i="24"/>
  <c r="G35" i="15"/>
  <c r="H35" i="15" s="1"/>
  <c r="I35" i="15" s="1"/>
  <c r="C56" i="15"/>
  <c r="G56" i="15" s="1"/>
  <c r="I181" i="36"/>
  <c r="C709" i="24"/>
  <c r="M24" i="31"/>
  <c r="D113" i="36"/>
  <c r="G53" i="36"/>
  <c r="D145" i="36"/>
  <c r="M31" i="31"/>
  <c r="G81" i="36"/>
  <c r="M20" i="31"/>
  <c r="AS85" i="24"/>
  <c r="M44" i="31"/>
  <c r="C209" i="36"/>
  <c r="C49" i="15"/>
  <c r="G49" i="15" s="1"/>
  <c r="M79" i="31"/>
  <c r="C369" i="36"/>
  <c r="M21" i="31"/>
  <c r="H81" i="36"/>
  <c r="C67" i="24"/>
  <c r="CE52" i="24"/>
  <c r="E81" i="36"/>
  <c r="M18" i="31"/>
  <c r="C85" i="15"/>
  <c r="G85" i="15" s="1"/>
  <c r="C341" i="36"/>
  <c r="C641" i="24"/>
  <c r="CB85" i="24"/>
  <c r="M61" i="31"/>
  <c r="F273" i="36"/>
  <c r="F209" i="36"/>
  <c r="M47" i="31"/>
  <c r="E113" i="36"/>
  <c r="Z85" i="24"/>
  <c r="M25" i="31"/>
  <c r="D177" i="36"/>
  <c r="M38" i="31"/>
  <c r="M59" i="31"/>
  <c r="D273" i="36"/>
  <c r="M43" i="31"/>
  <c r="I177" i="36"/>
  <c r="M15" i="31"/>
  <c r="I49" i="36"/>
  <c r="BH85" i="24"/>
  <c r="C25" i="15"/>
  <c r="G25" i="15" s="1"/>
  <c r="M22" i="31"/>
  <c r="I81" i="36"/>
  <c r="M10" i="31"/>
  <c r="D49" i="36"/>
  <c r="K85" i="24"/>
  <c r="M46" i="31"/>
  <c r="E209" i="36"/>
  <c r="AU85" i="24"/>
  <c r="M58" i="31"/>
  <c r="C273" i="36"/>
  <c r="M11" i="31"/>
  <c r="E49" i="36"/>
  <c r="C241" i="36"/>
  <c r="M51" i="31"/>
  <c r="H337" i="36"/>
  <c r="M77" i="31"/>
  <c r="I305" i="36"/>
  <c r="M71" i="31"/>
  <c r="C91" i="15"/>
  <c r="G91" i="15" s="1"/>
  <c r="BZ85" i="24"/>
  <c r="H341" i="36" s="1"/>
  <c r="G273" i="36"/>
  <c r="M62" i="31"/>
  <c r="E145" i="36"/>
  <c r="M32" i="31"/>
  <c r="M27" i="31"/>
  <c r="G113" i="36"/>
  <c r="M78" i="31"/>
  <c r="I337" i="36"/>
  <c r="I341" i="36"/>
  <c r="D17" i="36"/>
  <c r="M3" i="31"/>
  <c r="D241" i="36"/>
  <c r="M52" i="31"/>
  <c r="BD85" i="24"/>
  <c r="M55" i="31"/>
  <c r="G241" i="36"/>
  <c r="D337" i="36"/>
  <c r="M73" i="31"/>
  <c r="Y85" i="24"/>
  <c r="D117" i="36" s="1"/>
  <c r="M45" i="31"/>
  <c r="D209" i="36"/>
  <c r="H305" i="36"/>
  <c r="M70" i="31"/>
  <c r="M13" i="31"/>
  <c r="G49" i="36"/>
  <c r="C45" i="15"/>
  <c r="M49" i="31"/>
  <c r="H209" i="36"/>
  <c r="E273" i="36"/>
  <c r="M60" i="31"/>
  <c r="L85" i="24"/>
  <c r="C24" i="15" s="1"/>
  <c r="G24" i="15" s="1"/>
  <c r="E17" i="36"/>
  <c r="M4" i="31"/>
  <c r="H273" i="36"/>
  <c r="M63" i="31"/>
  <c r="M72" i="31"/>
  <c r="C337" i="36"/>
  <c r="F81" i="36"/>
  <c r="M19" i="31"/>
  <c r="AM85" i="24"/>
  <c r="M65" i="31"/>
  <c r="C305" i="36"/>
  <c r="M64" i="31"/>
  <c r="I273" i="36"/>
  <c r="M80" i="31"/>
  <c r="D369" i="36"/>
  <c r="M35" i="31"/>
  <c r="H145" i="36"/>
  <c r="M41" i="31"/>
  <c r="G177" i="36"/>
  <c r="M9" i="31"/>
  <c r="C49" i="36"/>
  <c r="C639" i="24"/>
  <c r="F113" i="36"/>
  <c r="M26" i="31"/>
  <c r="F17" i="36"/>
  <c r="M5" i="31"/>
  <c r="M23" i="31"/>
  <c r="C113" i="36"/>
  <c r="F337" i="36"/>
  <c r="BX85" i="24"/>
  <c r="M75" i="31"/>
  <c r="M39" i="31"/>
  <c r="E177" i="36"/>
  <c r="G17" i="36"/>
  <c r="M6" i="31"/>
  <c r="I17" i="36"/>
  <c r="M8" i="31"/>
  <c r="AW85" i="24"/>
  <c r="M48" i="31"/>
  <c r="G209" i="36"/>
  <c r="M37" i="31"/>
  <c r="C177" i="36"/>
  <c r="M14" i="31"/>
  <c r="H49" i="36"/>
  <c r="AD85" i="24"/>
  <c r="M29" i="31"/>
  <c r="I113" i="36"/>
  <c r="M69" i="31"/>
  <c r="G305" i="36"/>
  <c r="F53" i="36"/>
  <c r="M28" i="31"/>
  <c r="H113" i="36"/>
  <c r="M66" i="31"/>
  <c r="D305" i="36"/>
  <c r="I209" i="36"/>
  <c r="M50" i="31"/>
  <c r="M16" i="31"/>
  <c r="C81" i="36"/>
  <c r="BR85" i="24"/>
  <c r="BV85" i="24"/>
  <c r="M76" i="31"/>
  <c r="G337" i="36"/>
  <c r="M67" i="31"/>
  <c r="E305" i="36"/>
  <c r="F49" i="36"/>
  <c r="M12" i="31"/>
  <c r="I241" i="36"/>
  <c r="M57" i="31"/>
  <c r="M34" i="31"/>
  <c r="G145" i="36"/>
  <c r="M54" i="31"/>
  <c r="F241" i="36"/>
  <c r="AF85" i="24"/>
  <c r="D149" i="36" s="1"/>
  <c r="H309" i="36"/>
  <c r="AT85" i="24"/>
  <c r="M68" i="31"/>
  <c r="F305" i="36"/>
  <c r="BQ85" i="24"/>
  <c r="H17" i="36"/>
  <c r="M7" i="31"/>
  <c r="F145" i="36"/>
  <c r="M33" i="31"/>
  <c r="I145" i="36"/>
  <c r="M36" i="31"/>
  <c r="BT85" i="24"/>
  <c r="O85" i="24"/>
  <c r="H177" i="36"/>
  <c r="AQ85" i="24"/>
  <c r="M42" i="31"/>
  <c r="M17" i="31"/>
  <c r="D81" i="36"/>
  <c r="I85" i="36"/>
  <c r="C688" i="24"/>
  <c r="M74" i="31"/>
  <c r="E337" i="36"/>
  <c r="AL85" i="24"/>
  <c r="C703" i="24" s="1"/>
  <c r="C26" i="15"/>
  <c r="H26" i="15" s="1"/>
  <c r="I26" i="15" s="1"/>
  <c r="AX85" i="24"/>
  <c r="H213" i="36" s="1"/>
  <c r="P85" i="24"/>
  <c r="I53" i="36" s="1"/>
  <c r="F177" i="36"/>
  <c r="M40" i="31"/>
  <c r="M30" i="31"/>
  <c r="C145" i="36"/>
  <c r="M53" i="31"/>
  <c r="E241" i="36"/>
  <c r="H241" i="36"/>
  <c r="M56" i="31"/>
  <c r="AI85" i="24"/>
  <c r="G85" i="24"/>
  <c r="F21" i="36"/>
  <c r="C701" i="24"/>
  <c r="C48" i="15"/>
  <c r="G48" i="15" s="1"/>
  <c r="C63" i="15"/>
  <c r="G63" i="15" s="1"/>
  <c r="C671" i="24"/>
  <c r="C621" i="24"/>
  <c r="C625" i="24"/>
  <c r="E309" i="36"/>
  <c r="C60" i="15"/>
  <c r="C713" i="24"/>
  <c r="C618" i="24"/>
  <c r="C277" i="36"/>
  <c r="C32" i="15"/>
  <c r="G32" i="15" s="1"/>
  <c r="C40" i="15"/>
  <c r="G40" i="15" s="1"/>
  <c r="F85" i="36"/>
  <c r="C693" i="24"/>
  <c r="C686" i="24"/>
  <c r="C684" i="24"/>
  <c r="C33" i="15"/>
  <c r="G33" i="15" s="1"/>
  <c r="C31" i="15"/>
  <c r="G31" i="15" s="1"/>
  <c r="C21" i="15"/>
  <c r="G21" i="15" s="1"/>
  <c r="F181" i="36"/>
  <c r="C674" i="24"/>
  <c r="C706" i="24"/>
  <c r="H277" i="36"/>
  <c r="E21" i="36"/>
  <c r="C17" i="15"/>
  <c r="G17" i="15" s="1"/>
  <c r="D21" i="36"/>
  <c r="C66" i="15"/>
  <c r="G66" i="15" s="1"/>
  <c r="I245" i="36"/>
  <c r="C67" i="15"/>
  <c r="G67" i="15" s="1"/>
  <c r="C692" i="24"/>
  <c r="C74" i="15"/>
  <c r="G74" i="15" s="1"/>
  <c r="C39" i="15"/>
  <c r="G39" i="15" s="1"/>
  <c r="C617" i="24"/>
  <c r="C705" i="24"/>
  <c r="C634" i="24"/>
  <c r="E181" i="36"/>
  <c r="E277" i="36"/>
  <c r="G181" i="36"/>
  <c r="C54" i="15"/>
  <c r="G54" i="15" s="1"/>
  <c r="C633" i="24"/>
  <c r="C16" i="15"/>
  <c r="G16" i="15" s="1"/>
  <c r="C619" i="24"/>
  <c r="C309" i="36"/>
  <c r="C638" i="24"/>
  <c r="C245" i="36"/>
  <c r="H85" i="36"/>
  <c r="C687" i="24"/>
  <c r="C34" i="15"/>
  <c r="G34" i="15" s="1"/>
  <c r="C64" i="15"/>
  <c r="G64" i="15" s="1"/>
  <c r="C77" i="15"/>
  <c r="G77" i="15" s="1"/>
  <c r="C635" i="24"/>
  <c r="C627" i="24"/>
  <c r="G277" i="36"/>
  <c r="D85" i="36"/>
  <c r="C632" i="24"/>
  <c r="C79" i="15"/>
  <c r="G79" i="15" s="1"/>
  <c r="C629" i="24"/>
  <c r="C683" i="24"/>
  <c r="C76" i="15"/>
  <c r="G76" i="15" s="1"/>
  <c r="C614" i="24"/>
  <c r="C630" i="24"/>
  <c r="H245" i="36"/>
  <c r="C65" i="15"/>
  <c r="H65" i="15" s="1"/>
  <c r="I65" i="15" s="1"/>
  <c r="G69" i="15"/>
  <c r="H69" i="15" s="1"/>
  <c r="I69" i="15" s="1"/>
  <c r="E710" i="34"/>
  <c r="E690" i="34"/>
  <c r="E670" i="34"/>
  <c r="E646" i="34"/>
  <c r="E699" i="34"/>
  <c r="E679" i="34"/>
  <c r="E641" i="34"/>
  <c r="E636" i="34"/>
  <c r="E631" i="34"/>
  <c r="E624" i="34"/>
  <c r="E713" i="34"/>
  <c r="E693" i="34"/>
  <c r="E673" i="34"/>
  <c r="E627" i="34"/>
  <c r="E709" i="34"/>
  <c r="E689" i="34"/>
  <c r="E669" i="34"/>
  <c r="E698" i="34"/>
  <c r="E678" i="34"/>
  <c r="E647" i="34"/>
  <c r="E626" i="34"/>
  <c r="E704" i="34"/>
  <c r="E711" i="34"/>
  <c r="E685" i="34"/>
  <c r="E671" i="34"/>
  <c r="E703" i="34"/>
  <c r="E629" i="34"/>
  <c r="E705" i="34"/>
  <c r="E691" i="34"/>
  <c r="E638" i="34"/>
  <c r="E686" i="34"/>
  <c r="E644" i="34"/>
  <c r="E707" i="34"/>
  <c r="E700" i="34"/>
  <c r="E706" i="34"/>
  <c r="E668" i="34"/>
  <c r="E674" i="34"/>
  <c r="E640" i="34"/>
  <c r="E712" i="34"/>
  <c r="E677" i="34"/>
  <c r="E702" i="34"/>
  <c r="E708" i="34"/>
  <c r="E695" i="34"/>
  <c r="E676" i="34"/>
  <c r="E630" i="34"/>
  <c r="E682" i="34"/>
  <c r="E634" i="34"/>
  <c r="E642" i="34"/>
  <c r="E672" i="34"/>
  <c r="E633" i="34"/>
  <c r="E696" i="34"/>
  <c r="E701" i="34"/>
  <c r="E639" i="34"/>
  <c r="E637" i="34"/>
  <c r="E692" i="34"/>
  <c r="E675" i="34"/>
  <c r="E643" i="34"/>
  <c r="E688" i="34"/>
  <c r="E687" i="34"/>
  <c r="E716" i="34"/>
  <c r="E632" i="34"/>
  <c r="E694" i="34"/>
  <c r="E628" i="34"/>
  <c r="E625" i="34"/>
  <c r="E684" i="34"/>
  <c r="E683" i="34"/>
  <c r="E645" i="34"/>
  <c r="E697" i="34"/>
  <c r="E681" i="34"/>
  <c r="E635" i="34"/>
  <c r="E680" i="34"/>
  <c r="C138" i="8"/>
  <c r="D417" i="24"/>
  <c r="G30" i="15"/>
  <c r="H30" i="15" s="1"/>
  <c r="I30" i="15" s="1"/>
  <c r="H25" i="15" l="1"/>
  <c r="I25" i="15" s="1"/>
  <c r="C646" i="24"/>
  <c r="G41" i="15"/>
  <c r="H41" i="15" s="1"/>
  <c r="I41" i="15" s="1"/>
  <c r="C90" i="15"/>
  <c r="G90" i="15" s="1"/>
  <c r="G26" i="15"/>
  <c r="G309" i="36"/>
  <c r="C626" i="24"/>
  <c r="C82" i="15"/>
  <c r="G82" i="15" s="1"/>
  <c r="C28" i="15"/>
  <c r="H48" i="15"/>
  <c r="I48" i="15" s="1"/>
  <c r="C44" i="15"/>
  <c r="G44" i="15" s="1"/>
  <c r="C616" i="24"/>
  <c r="C644" i="24"/>
  <c r="C88" i="15"/>
  <c r="G88" i="15" s="1"/>
  <c r="F341" i="36"/>
  <c r="D341" i="36"/>
  <c r="C642" i="24"/>
  <c r="C86" i="15"/>
  <c r="G86" i="15" s="1"/>
  <c r="G36" i="15"/>
  <c r="H36" i="15" s="1"/>
  <c r="I36" i="15" s="1"/>
  <c r="E53" i="36"/>
  <c r="C681" i="24"/>
  <c r="C50" i="15"/>
  <c r="G50" i="15" s="1"/>
  <c r="C672" i="24"/>
  <c r="C19" i="15"/>
  <c r="G21" i="36"/>
  <c r="C704" i="24"/>
  <c r="C51" i="15"/>
  <c r="G51" i="15" s="1"/>
  <c r="D181" i="36"/>
  <c r="C72" i="15"/>
  <c r="G72" i="15" s="1"/>
  <c r="C636" i="24"/>
  <c r="D277" i="36"/>
  <c r="G149" i="36"/>
  <c r="C47" i="15"/>
  <c r="C700" i="24"/>
  <c r="H24" i="15"/>
  <c r="E117" i="36"/>
  <c r="C691" i="24"/>
  <c r="C38" i="15"/>
  <c r="C677" i="24"/>
  <c r="H53" i="36"/>
  <c r="C27" i="15"/>
  <c r="G27" i="15" s="1"/>
  <c r="C680" i="24"/>
  <c r="C81" i="15"/>
  <c r="G81" i="15" s="1"/>
  <c r="F309" i="36"/>
  <c r="C623" i="24"/>
  <c r="G45" i="15"/>
  <c r="H45" i="15" s="1"/>
  <c r="I45" i="15" s="1"/>
  <c r="H29" i="15"/>
  <c r="I29" i="15" s="1"/>
  <c r="I309" i="36"/>
  <c r="C640" i="24"/>
  <c r="C84" i="15"/>
  <c r="G84" i="15" s="1"/>
  <c r="C42" i="15"/>
  <c r="G42" i="15" s="1"/>
  <c r="C695" i="24"/>
  <c r="I117" i="36"/>
  <c r="C17" i="36"/>
  <c r="CE67" i="24"/>
  <c r="I369" i="36" s="1"/>
  <c r="M2" i="31"/>
  <c r="C85" i="24"/>
  <c r="C61" i="15"/>
  <c r="G213" i="36"/>
  <c r="C631" i="24"/>
  <c r="C710" i="24"/>
  <c r="C213" i="36"/>
  <c r="C57" i="15"/>
  <c r="G57" i="15" s="1"/>
  <c r="C55" i="15"/>
  <c r="G55" i="15" s="1"/>
  <c r="C708" i="24"/>
  <c r="H181" i="36"/>
  <c r="C690" i="24"/>
  <c r="D53" i="36"/>
  <c r="C23" i="15"/>
  <c r="G23" i="15" s="1"/>
  <c r="C676" i="24"/>
  <c r="C373" i="36"/>
  <c r="C622" i="24"/>
  <c r="C92" i="15"/>
  <c r="G92" i="15" s="1"/>
  <c r="C62" i="15"/>
  <c r="H17" i="15"/>
  <c r="I17" i="15" s="1"/>
  <c r="C68" i="15"/>
  <c r="G68" i="15" s="1"/>
  <c r="C624" i="24"/>
  <c r="G245" i="36"/>
  <c r="E213" i="36"/>
  <c r="C712" i="24"/>
  <c r="C59" i="15"/>
  <c r="G59" i="15" s="1"/>
  <c r="C58" i="15"/>
  <c r="G58" i="15" s="1"/>
  <c r="D213" i="36"/>
  <c r="C711" i="24"/>
  <c r="C181" i="36"/>
  <c r="H63" i="15"/>
  <c r="I63" i="15" s="1"/>
  <c r="C697" i="24"/>
  <c r="C37" i="15"/>
  <c r="G37" i="15" s="1"/>
  <c r="H33" i="15"/>
  <c r="I33" i="15" s="1"/>
  <c r="H39" i="15"/>
  <c r="D615" i="24"/>
  <c r="D705" i="24" s="1"/>
  <c r="G65" i="15"/>
  <c r="H54" i="15"/>
  <c r="C168" i="8"/>
  <c r="D421" i="24"/>
  <c r="E715" i="34"/>
  <c r="F624" i="34"/>
  <c r="D635" i="24" l="1"/>
  <c r="D631" i="24"/>
  <c r="D675" i="24"/>
  <c r="D693" i="24"/>
  <c r="D674" i="24"/>
  <c r="G38" i="15"/>
  <c r="H38" i="15" s="1"/>
  <c r="I38" i="15" s="1"/>
  <c r="G47" i="15"/>
  <c r="H47" i="15" s="1"/>
  <c r="I47" i="15" s="1"/>
  <c r="C21" i="36"/>
  <c r="C15" i="15"/>
  <c r="G15" i="15" s="1"/>
  <c r="CE85" i="24"/>
  <c r="C668" i="24"/>
  <c r="C715" i="24" s="1"/>
  <c r="C648" i="24"/>
  <c r="M716" i="24" s="1"/>
  <c r="H37" i="15"/>
  <c r="I37" i="15" s="1"/>
  <c r="G28" i="15"/>
  <c r="H28" i="15" s="1"/>
  <c r="I28" i="15" s="1"/>
  <c r="G19" i="15"/>
  <c r="H19" i="15" s="1"/>
  <c r="I19" i="15" s="1"/>
  <c r="D622" i="24"/>
  <c r="D716" i="24"/>
  <c r="D685" i="24"/>
  <c r="D676" i="24"/>
  <c r="D710" i="24"/>
  <c r="D708" i="24"/>
  <c r="D673" i="24"/>
  <c r="D625" i="24"/>
  <c r="D647" i="24"/>
  <c r="D698" i="24"/>
  <c r="D691" i="24"/>
  <c r="D696" i="24"/>
  <c r="D701" i="24"/>
  <c r="D706" i="24"/>
  <c r="D624" i="24"/>
  <c r="D640" i="24"/>
  <c r="D630" i="24"/>
  <c r="D687" i="24"/>
  <c r="D616" i="24"/>
  <c r="D709" i="24"/>
  <c r="D712" i="24"/>
  <c r="D619" i="24"/>
  <c r="D626" i="24"/>
  <c r="D643" i="24"/>
  <c r="D642" i="24"/>
  <c r="D671" i="24"/>
  <c r="D668" i="24"/>
  <c r="D637" i="24"/>
  <c r="D683" i="24"/>
  <c r="D680" i="24"/>
  <c r="D699" i="24"/>
  <c r="D703" i="24"/>
  <c r="D628" i="24"/>
  <c r="D670" i="24"/>
  <c r="D682" i="24"/>
  <c r="D646" i="24"/>
  <c r="D621" i="24"/>
  <c r="D620" i="24"/>
  <c r="D627" i="24"/>
  <c r="D633" i="24"/>
  <c r="D697" i="24"/>
  <c r="D639" i="24"/>
  <c r="D688" i="24"/>
  <c r="D711" i="24"/>
  <c r="D641" i="24"/>
  <c r="D695" i="24"/>
  <c r="D702" i="24"/>
  <c r="D638" i="24"/>
  <c r="D690" i="24"/>
  <c r="D679" i="24"/>
  <c r="D672" i="24"/>
  <c r="D678" i="24"/>
  <c r="D681" i="24"/>
  <c r="D632" i="24"/>
  <c r="D636" i="24"/>
  <c r="D686" i="24"/>
  <c r="D645" i="24"/>
  <c r="D677" i="24"/>
  <c r="D629" i="24"/>
  <c r="D618" i="24"/>
  <c r="D623" i="24"/>
  <c r="D669" i="24"/>
  <c r="D694" i="24"/>
  <c r="D644" i="24"/>
  <c r="D684" i="24"/>
  <c r="D689" i="24"/>
  <c r="D617" i="24"/>
  <c r="D692" i="24"/>
  <c r="D700" i="24"/>
  <c r="D707" i="24"/>
  <c r="D634" i="24"/>
  <c r="D704" i="24"/>
  <c r="D713" i="24"/>
  <c r="C172" i="8"/>
  <c r="D424" i="24"/>
  <c r="C177" i="8" s="1"/>
  <c r="F699" i="34"/>
  <c r="F679" i="34"/>
  <c r="F641" i="34"/>
  <c r="F636" i="34"/>
  <c r="F631" i="34"/>
  <c r="F708" i="34"/>
  <c r="F688" i="34"/>
  <c r="F668" i="34"/>
  <c r="F628" i="34"/>
  <c r="F702" i="34"/>
  <c r="F682" i="34"/>
  <c r="F645" i="34"/>
  <c r="F698" i="34"/>
  <c r="F678" i="34"/>
  <c r="F647" i="34"/>
  <c r="F626" i="34"/>
  <c r="F707" i="34"/>
  <c r="F687" i="34"/>
  <c r="F642" i="34"/>
  <c r="F637" i="34"/>
  <c r="F632" i="34"/>
  <c r="F711" i="34"/>
  <c r="F690" i="34"/>
  <c r="F685" i="34"/>
  <c r="F671" i="34"/>
  <c r="F646" i="34"/>
  <c r="F692" i="34"/>
  <c r="F630" i="34"/>
  <c r="F689" i="34"/>
  <c r="F677" i="34"/>
  <c r="F712" i="34"/>
  <c r="F672" i="34"/>
  <c r="F700" i="34"/>
  <c r="F693" i="34"/>
  <c r="F681" i="34"/>
  <c r="F674" i="34"/>
  <c r="F703" i="34"/>
  <c r="F640" i="34"/>
  <c r="F644" i="34"/>
  <c r="F716" i="34"/>
  <c r="F709" i="34"/>
  <c r="F696" i="34"/>
  <c r="F683" i="34"/>
  <c r="F680" i="34"/>
  <c r="F686" i="34"/>
  <c r="F643" i="34"/>
  <c r="F635" i="34"/>
  <c r="F625" i="34"/>
  <c r="F670" i="34"/>
  <c r="F634" i="34"/>
  <c r="F701" i="34"/>
  <c r="F638" i="34"/>
  <c r="F704" i="34"/>
  <c r="F691" i="34"/>
  <c r="F633" i="34"/>
  <c r="F629" i="34"/>
  <c r="F694" i="34"/>
  <c r="F675" i="34"/>
  <c r="F669" i="34"/>
  <c r="F673" i="34"/>
  <c r="F713" i="34"/>
  <c r="F684" i="34"/>
  <c r="F706" i="34"/>
  <c r="F705" i="34"/>
  <c r="F676" i="34"/>
  <c r="F695" i="34"/>
  <c r="F697" i="34"/>
  <c r="F639" i="34"/>
  <c r="F627" i="34"/>
  <c r="F710" i="34"/>
  <c r="D715" i="24" l="1"/>
  <c r="E623" i="24"/>
  <c r="E612" i="24"/>
  <c r="C716" i="24"/>
  <c r="I373" i="36"/>
  <c r="F715" i="34"/>
  <c r="G625" i="34"/>
  <c r="E706" i="24" l="1"/>
  <c r="E695" i="24"/>
  <c r="E628" i="24"/>
  <c r="E701" i="24"/>
  <c r="E700" i="24"/>
  <c r="E626" i="24"/>
  <c r="E640" i="24"/>
  <c r="E713" i="24"/>
  <c r="E682" i="24"/>
  <c r="E705" i="24"/>
  <c r="E643" i="24"/>
  <c r="E702" i="24"/>
  <c r="E670" i="24"/>
  <c r="E674" i="24"/>
  <c r="E629" i="24"/>
  <c r="E647" i="24"/>
  <c r="E712" i="24"/>
  <c r="E694" i="24"/>
  <c r="E671" i="24"/>
  <c r="E709" i="24"/>
  <c r="E679" i="24"/>
  <c r="E631" i="24"/>
  <c r="E698" i="24"/>
  <c r="E710" i="24"/>
  <c r="E689" i="24"/>
  <c r="E683" i="24"/>
  <c r="E641" i="24"/>
  <c r="E637" i="24"/>
  <c r="E635" i="24"/>
  <c r="E685" i="24"/>
  <c r="E692" i="24"/>
  <c r="E690" i="24"/>
  <c r="E704" i="24"/>
  <c r="E696" i="24"/>
  <c r="E691" i="24"/>
  <c r="E697" i="24"/>
  <c r="E716" i="24"/>
  <c r="E707" i="24"/>
  <c r="E672" i="24"/>
  <c r="E639" i="24"/>
  <c r="E703" i="24"/>
  <c r="E627" i="24"/>
  <c r="E676" i="24"/>
  <c r="E708" i="24"/>
  <c r="E669" i="24"/>
  <c r="E673" i="24"/>
  <c r="E638" i="24"/>
  <c r="E681" i="24"/>
  <c r="E630" i="24"/>
  <c r="E634" i="24"/>
  <c r="E633" i="24"/>
  <c r="E711" i="24"/>
  <c r="E646" i="24"/>
  <c r="E624" i="24"/>
  <c r="F624" i="24" s="1"/>
  <c r="E684" i="24"/>
  <c r="E677" i="24"/>
  <c r="E688" i="24"/>
  <c r="E686" i="24"/>
  <c r="E632" i="24"/>
  <c r="E675" i="24"/>
  <c r="E642" i="24"/>
  <c r="E645" i="24"/>
  <c r="E636" i="24"/>
  <c r="E693" i="24"/>
  <c r="E680" i="24"/>
  <c r="E625" i="24"/>
  <c r="E699" i="24"/>
  <c r="E678" i="24"/>
  <c r="E644" i="24"/>
  <c r="E668" i="24"/>
  <c r="E687" i="24"/>
  <c r="G708" i="34"/>
  <c r="G688" i="34"/>
  <c r="G668" i="34"/>
  <c r="G628" i="34"/>
  <c r="G697" i="34"/>
  <c r="G677" i="34"/>
  <c r="G711" i="34"/>
  <c r="G691" i="34"/>
  <c r="G671" i="34"/>
  <c r="G640" i="34"/>
  <c r="G635" i="34"/>
  <c r="G630" i="34"/>
  <c r="G707" i="34"/>
  <c r="G687" i="34"/>
  <c r="G642" i="34"/>
  <c r="G637" i="34"/>
  <c r="G632" i="34"/>
  <c r="G696" i="34"/>
  <c r="G676" i="34"/>
  <c r="G692" i="34"/>
  <c r="G678" i="34"/>
  <c r="G706" i="34"/>
  <c r="G633" i="34"/>
  <c r="G684" i="34"/>
  <c r="G686" i="34"/>
  <c r="G644" i="34"/>
  <c r="G641" i="34"/>
  <c r="G681" i="34"/>
  <c r="G674" i="34"/>
  <c r="G647" i="34"/>
  <c r="G695" i="34"/>
  <c r="G693" i="34"/>
  <c r="G690" i="34"/>
  <c r="G636" i="34"/>
  <c r="G716" i="34"/>
  <c r="G712" i="34"/>
  <c r="G709" i="34"/>
  <c r="G683" i="34"/>
  <c r="G680" i="34"/>
  <c r="G626" i="34"/>
  <c r="G702" i="34"/>
  <c r="G643" i="34"/>
  <c r="G705" i="34"/>
  <c r="G639" i="34"/>
  <c r="G634" i="34"/>
  <c r="G685" i="34"/>
  <c r="G682" i="34"/>
  <c r="G679" i="34"/>
  <c r="G701" i="34"/>
  <c r="G698" i="34"/>
  <c r="G646" i="34"/>
  <c r="G638" i="34"/>
  <c r="G694" i="34"/>
  <c r="G675" i="34"/>
  <c r="G672" i="34"/>
  <c r="G669" i="34"/>
  <c r="G713" i="34"/>
  <c r="G689" i="34"/>
  <c r="G631" i="34"/>
  <c r="G700" i="34"/>
  <c r="G699" i="34"/>
  <c r="G629" i="34"/>
  <c r="G710" i="34"/>
  <c r="G704" i="34"/>
  <c r="G627" i="34"/>
  <c r="G670" i="34"/>
  <c r="G703" i="34"/>
  <c r="G645" i="34"/>
  <c r="G673" i="34"/>
  <c r="F695" i="24" l="1"/>
  <c r="F696" i="24"/>
  <c r="F628" i="24"/>
  <c r="F679" i="24"/>
  <c r="F627" i="24"/>
  <c r="F641" i="24"/>
  <c r="F681" i="24"/>
  <c r="F698" i="24"/>
  <c r="F682" i="24"/>
  <c r="F680" i="24"/>
  <c r="F642" i="24"/>
  <c r="F713" i="24"/>
  <c r="F700" i="24"/>
  <c r="F692" i="24"/>
  <c r="F632" i="24"/>
  <c r="F691" i="24"/>
  <c r="F643" i="24"/>
  <c r="F701" i="24"/>
  <c r="F709" i="24"/>
  <c r="F634" i="24"/>
  <c r="F636" i="24"/>
  <c r="F707" i="24"/>
  <c r="F640" i="24"/>
  <c r="F708" i="24"/>
  <c r="F697" i="24"/>
  <c r="F673" i="24"/>
  <c r="F675" i="24"/>
  <c r="F684" i="24"/>
  <c r="F647" i="24"/>
  <c r="F646" i="24"/>
  <c r="F625" i="24"/>
  <c r="G625" i="24" s="1"/>
  <c r="F668" i="24"/>
  <c r="F677" i="24"/>
  <c r="F716" i="24"/>
  <c r="F706" i="24"/>
  <c r="F693" i="24"/>
  <c r="F629" i="24"/>
  <c r="F686" i="24"/>
  <c r="F712" i="24"/>
  <c r="F669" i="24"/>
  <c r="F626" i="24"/>
  <c r="F676" i="24"/>
  <c r="F687" i="24"/>
  <c r="F637" i="24"/>
  <c r="F711" i="24"/>
  <c r="F710" i="24"/>
  <c r="F672" i="24"/>
  <c r="F705" i="24"/>
  <c r="F631" i="24"/>
  <c r="F685" i="24"/>
  <c r="F678" i="24"/>
  <c r="F703" i="24"/>
  <c r="F639" i="24"/>
  <c r="F699" i="24"/>
  <c r="F633" i="24"/>
  <c r="F690" i="24"/>
  <c r="F694" i="24"/>
  <c r="F670" i="24"/>
  <c r="F630" i="24"/>
  <c r="F689" i="24"/>
  <c r="F683" i="24"/>
  <c r="F674" i="24"/>
  <c r="F638" i="24"/>
  <c r="F688" i="24"/>
  <c r="F671" i="24"/>
  <c r="F702" i="24"/>
  <c r="F635" i="24"/>
  <c r="F644" i="24"/>
  <c r="F645" i="24"/>
  <c r="F704" i="24"/>
  <c r="E715" i="24"/>
  <c r="H628" i="34"/>
  <c r="G715" i="34"/>
  <c r="G695" i="24" l="1"/>
  <c r="G689" i="24"/>
  <c r="G697" i="24"/>
  <c r="G685" i="24"/>
  <c r="G694" i="24"/>
  <c r="G691" i="24"/>
  <c r="G641" i="24"/>
  <c r="G638" i="24"/>
  <c r="G687" i="24"/>
  <c r="G713" i="24"/>
  <c r="G626" i="24"/>
  <c r="G682" i="24"/>
  <c r="G693" i="24"/>
  <c r="G632" i="24"/>
  <c r="G639" i="24"/>
  <c r="G701" i="24"/>
  <c r="G628" i="24"/>
  <c r="G690" i="24"/>
  <c r="G672" i="24"/>
  <c r="G668" i="24"/>
  <c r="G633" i="24"/>
  <c r="G711" i="24"/>
  <c r="G709" i="24"/>
  <c r="G707" i="24"/>
  <c r="G634" i="24"/>
  <c r="G684" i="24"/>
  <c r="G699" i="24"/>
  <c r="G702" i="24"/>
  <c r="G627" i="24"/>
  <c r="G678" i="24"/>
  <c r="G637" i="24"/>
  <c r="G673" i="24"/>
  <c r="G646" i="24"/>
  <c r="G643" i="24"/>
  <c r="G700" i="24"/>
  <c r="G680" i="24"/>
  <c r="G688" i="24"/>
  <c r="G708" i="24"/>
  <c r="G629" i="24"/>
  <c r="G671" i="24"/>
  <c r="G698" i="24"/>
  <c r="G636" i="24"/>
  <c r="G679" i="24"/>
  <c r="G674" i="24"/>
  <c r="G705" i="24"/>
  <c r="G670" i="24"/>
  <c r="G669" i="24"/>
  <c r="G675" i="24"/>
  <c r="G647" i="24"/>
  <c r="G642" i="24"/>
  <c r="G710" i="24"/>
  <c r="G631" i="24"/>
  <c r="G677" i="24"/>
  <c r="G704" i="24"/>
  <c r="G630" i="24"/>
  <c r="G692" i="24"/>
  <c r="G644" i="24"/>
  <c r="G683" i="24"/>
  <c r="G716" i="24"/>
  <c r="G703" i="24"/>
  <c r="G640" i="24"/>
  <c r="G712" i="24"/>
  <c r="G681" i="24"/>
  <c r="G676" i="24"/>
  <c r="G645" i="24"/>
  <c r="G706" i="24"/>
  <c r="G635" i="24"/>
  <c r="G696" i="24"/>
  <c r="G686" i="24"/>
  <c r="F715" i="24"/>
  <c r="H697" i="34"/>
  <c r="H677" i="34"/>
  <c r="H706" i="34"/>
  <c r="H686" i="34"/>
  <c r="H700" i="34"/>
  <c r="H680" i="34"/>
  <c r="H696" i="34"/>
  <c r="H676" i="34"/>
  <c r="H705" i="34"/>
  <c r="H685" i="34"/>
  <c r="H633" i="34"/>
  <c r="H630" i="34"/>
  <c r="H713" i="34"/>
  <c r="H699" i="34"/>
  <c r="H673" i="34"/>
  <c r="H710" i="34"/>
  <c r="H670" i="34"/>
  <c r="H638" i="34"/>
  <c r="H635" i="34"/>
  <c r="H632" i="34"/>
  <c r="H693" i="34"/>
  <c r="H679" i="34"/>
  <c r="H707" i="34"/>
  <c r="H695" i="34"/>
  <c r="H702" i="34"/>
  <c r="H634" i="34"/>
  <c r="H631" i="34"/>
  <c r="H716" i="34"/>
  <c r="H712" i="34"/>
  <c r="H709" i="34"/>
  <c r="H683" i="34"/>
  <c r="H674" i="34"/>
  <c r="H671" i="34"/>
  <c r="H644" i="34"/>
  <c r="H639" i="34"/>
  <c r="H692" i="34"/>
  <c r="H647" i="34"/>
  <c r="H711" i="34"/>
  <c r="H682" i="34"/>
  <c r="H701" i="34"/>
  <c r="H698" i="34"/>
  <c r="H646" i="34"/>
  <c r="H642" i="34"/>
  <c r="H704" i="34"/>
  <c r="H688" i="34"/>
  <c r="H629" i="34"/>
  <c r="H645" i="34"/>
  <c r="H690" i="34"/>
  <c r="H684" i="34"/>
  <c r="H640" i="34"/>
  <c r="H678" i="34"/>
  <c r="H689" i="34"/>
  <c r="H694" i="34"/>
  <c r="H637" i="34"/>
  <c r="H687" i="34"/>
  <c r="H681" i="34"/>
  <c r="H636" i="34"/>
  <c r="H669" i="34"/>
  <c r="H643" i="34"/>
  <c r="H641" i="34"/>
  <c r="H703" i="34"/>
  <c r="H675" i="34"/>
  <c r="H668" i="34"/>
  <c r="H672" i="34"/>
  <c r="H691" i="34"/>
  <c r="H708" i="34"/>
  <c r="G715" i="24" l="1"/>
  <c r="H628" i="24"/>
  <c r="H641" i="24" s="1"/>
  <c r="H715" i="34"/>
  <c r="I629" i="34"/>
  <c r="H695" i="24" l="1"/>
  <c r="H645" i="24"/>
  <c r="H639" i="24"/>
  <c r="H716" i="24"/>
  <c r="H683" i="24"/>
  <c r="H699" i="24"/>
  <c r="H630" i="24"/>
  <c r="H633" i="24"/>
  <c r="H712" i="24"/>
  <c r="H688" i="24"/>
  <c r="H677" i="24"/>
  <c r="H672" i="24"/>
  <c r="H647" i="24"/>
  <c r="H635" i="24"/>
  <c r="H681" i="24"/>
  <c r="H644" i="24"/>
  <c r="H696" i="24"/>
  <c r="H631" i="24"/>
  <c r="H708" i="24"/>
  <c r="H690" i="24"/>
  <c r="H694" i="24"/>
  <c r="H676" i="24"/>
  <c r="H706" i="24"/>
  <c r="H700" i="24"/>
  <c r="H669" i="24"/>
  <c r="H673" i="24"/>
  <c r="H697" i="24"/>
  <c r="H675" i="24"/>
  <c r="H704" i="24"/>
  <c r="H674" i="24"/>
  <c r="H698" i="24"/>
  <c r="H687" i="24"/>
  <c r="H705" i="24"/>
  <c r="H703" i="24"/>
  <c r="H692" i="24"/>
  <c r="H671" i="24"/>
  <c r="H713" i="24"/>
  <c r="H634" i="24"/>
  <c r="H680" i="24"/>
  <c r="H689" i="24"/>
  <c r="H640" i="24"/>
  <c r="H668" i="24"/>
  <c r="H636" i="24"/>
  <c r="H710" i="24"/>
  <c r="H707" i="24"/>
  <c r="H679" i="24"/>
  <c r="H701" i="24"/>
  <c r="H711" i="24"/>
  <c r="H629" i="24"/>
  <c r="I629" i="24" s="1"/>
  <c r="I640" i="24" s="1"/>
  <c r="H684" i="24"/>
  <c r="H637" i="24"/>
  <c r="H685" i="24"/>
  <c r="H642" i="24"/>
  <c r="H702" i="24"/>
  <c r="H709" i="24"/>
  <c r="H686" i="24"/>
  <c r="H678" i="24"/>
  <c r="H682" i="24"/>
  <c r="H646" i="24"/>
  <c r="H691" i="24"/>
  <c r="H638" i="24"/>
  <c r="H693" i="24"/>
  <c r="H643" i="24"/>
  <c r="H632" i="24"/>
  <c r="H670" i="24"/>
  <c r="I706" i="34"/>
  <c r="I686" i="34"/>
  <c r="I716" i="34"/>
  <c r="I695" i="34"/>
  <c r="I675" i="34"/>
  <c r="I643" i="34"/>
  <c r="I638" i="34"/>
  <c r="I633" i="34"/>
  <c r="I709" i="34"/>
  <c r="I689" i="34"/>
  <c r="I669" i="34"/>
  <c r="I705" i="34"/>
  <c r="I685" i="34"/>
  <c r="I694" i="34"/>
  <c r="I674" i="34"/>
  <c r="I713" i="34"/>
  <c r="I699" i="34"/>
  <c r="I673" i="34"/>
  <c r="I701" i="34"/>
  <c r="I680" i="34"/>
  <c r="I639" i="34"/>
  <c r="I636" i="34"/>
  <c r="I712" i="34"/>
  <c r="I698" i="34"/>
  <c r="I691" i="34"/>
  <c r="I672" i="34"/>
  <c r="I700" i="34"/>
  <c r="I681" i="34"/>
  <c r="I647" i="34"/>
  <c r="I702" i="34"/>
  <c r="I634" i="34"/>
  <c r="I631" i="34"/>
  <c r="I688" i="34"/>
  <c r="I683" i="34"/>
  <c r="I696" i="34"/>
  <c r="I677" i="34"/>
  <c r="I692" i="34"/>
  <c r="I635" i="34"/>
  <c r="I679" i="34"/>
  <c r="I646" i="34"/>
  <c r="I642" i="34"/>
  <c r="I704" i="34"/>
  <c r="I707" i="34"/>
  <c r="I645" i="34"/>
  <c r="I710" i="34"/>
  <c r="I697" i="34"/>
  <c r="I684" i="34"/>
  <c r="I678" i="34"/>
  <c r="I641" i="34"/>
  <c r="I637" i="34"/>
  <c r="I690" i="34"/>
  <c r="I640" i="34"/>
  <c r="I632" i="34"/>
  <c r="I711" i="34"/>
  <c r="I671" i="34"/>
  <c r="I630" i="34"/>
  <c r="I682" i="34"/>
  <c r="I676" i="34"/>
  <c r="I693" i="34"/>
  <c r="I687" i="34"/>
  <c r="I644" i="34"/>
  <c r="I670" i="34"/>
  <c r="I703" i="34"/>
  <c r="I668" i="34"/>
  <c r="I708" i="34"/>
  <c r="I698" i="24" l="1"/>
  <c r="I643" i="24"/>
  <c r="I697" i="24"/>
  <c r="I642" i="24"/>
  <c r="I690" i="24"/>
  <c r="I711" i="24"/>
  <c r="I680" i="24"/>
  <c r="I694" i="24"/>
  <c r="I706" i="24"/>
  <c r="I695" i="24"/>
  <c r="I645" i="24"/>
  <c r="I647" i="24"/>
  <c r="I699" i="24"/>
  <c r="I636" i="24"/>
  <c r="I686" i="24"/>
  <c r="I638" i="24"/>
  <c r="I679" i="24"/>
  <c r="I696" i="24"/>
  <c r="I693" i="24"/>
  <c r="I687" i="24"/>
  <c r="I633" i="24"/>
  <c r="I630" i="24"/>
  <c r="J630" i="24" s="1"/>
  <c r="I716" i="24"/>
  <c r="I705" i="24"/>
  <c r="I710" i="24"/>
  <c r="I712" i="24"/>
  <c r="I713" i="24"/>
  <c r="I675" i="24"/>
  <c r="I639" i="24"/>
  <c r="I684" i="24"/>
  <c r="I683" i="24"/>
  <c r="I671" i="24"/>
  <c r="I641" i="24"/>
  <c r="I688" i="24"/>
  <c r="I673" i="24"/>
  <c r="I682" i="24"/>
  <c r="I644" i="24"/>
  <c r="I670" i="24"/>
  <c r="I691" i="24"/>
  <c r="I634" i="24"/>
  <c r="I701" i="24"/>
  <c r="I700" i="24"/>
  <c r="I685" i="24"/>
  <c r="I635" i="24"/>
  <c r="I692" i="24"/>
  <c r="I668" i="24"/>
  <c r="I672" i="24"/>
  <c r="I669" i="24"/>
  <c r="I678" i="24"/>
  <c r="I703" i="24"/>
  <c r="I702" i="24"/>
  <c r="I676" i="24"/>
  <c r="I707" i="24"/>
  <c r="I674" i="24"/>
  <c r="I637" i="24"/>
  <c r="I681" i="24"/>
  <c r="I631" i="24"/>
  <c r="I709" i="24"/>
  <c r="I646" i="24"/>
  <c r="H715" i="24"/>
  <c r="I632" i="24"/>
  <c r="I689" i="24"/>
  <c r="I708" i="24"/>
  <c r="I704" i="24"/>
  <c r="I677" i="24"/>
  <c r="I715" i="34"/>
  <c r="J630" i="34"/>
  <c r="I715" i="24" l="1"/>
  <c r="J702" i="24"/>
  <c r="J632" i="24"/>
  <c r="J637" i="24"/>
  <c r="J712" i="24"/>
  <c r="J691" i="24"/>
  <c r="J693" i="24"/>
  <c r="J636" i="24"/>
  <c r="J703" i="24"/>
  <c r="J699" i="24"/>
  <c r="J708" i="24"/>
  <c r="J681" i="24"/>
  <c r="J694" i="24"/>
  <c r="J631" i="24"/>
  <c r="J678" i="24"/>
  <c r="J645" i="24"/>
  <c r="J687" i="24"/>
  <c r="J690" i="24"/>
  <c r="J698" i="24"/>
  <c r="J701" i="24"/>
  <c r="J700" i="24"/>
  <c r="J682" i="24"/>
  <c r="J674" i="24"/>
  <c r="J671" i="24"/>
  <c r="J647" i="24"/>
  <c r="J683" i="24"/>
  <c r="J634" i="24"/>
  <c r="J638" i="24"/>
  <c r="J675" i="24"/>
  <c r="J716" i="24"/>
  <c r="J684" i="24"/>
  <c r="J641" i="24"/>
  <c r="J633" i="24"/>
  <c r="J673" i="24"/>
  <c r="J672" i="24"/>
  <c r="J642" i="24"/>
  <c r="J713" i="24"/>
  <c r="J635" i="24"/>
  <c r="J677" i="24"/>
  <c r="J644" i="24"/>
  <c r="J676" i="24"/>
  <c r="J640" i="24"/>
  <c r="J705" i="24"/>
  <c r="J707" i="24"/>
  <c r="J710" i="24"/>
  <c r="J686" i="24"/>
  <c r="J680" i="24"/>
  <c r="J696" i="24"/>
  <c r="J704" i="24"/>
  <c r="J668" i="24"/>
  <c r="J670" i="24"/>
  <c r="J706" i="24"/>
  <c r="J711" i="24"/>
  <c r="J646" i="24"/>
  <c r="J639" i="24"/>
  <c r="J695" i="24"/>
  <c r="J692" i="24"/>
  <c r="J685" i="24"/>
  <c r="J669" i="24"/>
  <c r="J697" i="24"/>
  <c r="J689" i="24"/>
  <c r="J679" i="24"/>
  <c r="J643" i="24"/>
  <c r="J709" i="24"/>
  <c r="J688" i="24"/>
  <c r="J716" i="34"/>
  <c r="J695" i="34"/>
  <c r="J675" i="34"/>
  <c r="J643" i="34"/>
  <c r="J638" i="34"/>
  <c r="J633" i="34"/>
  <c r="J704" i="34"/>
  <c r="J684" i="34"/>
  <c r="J698" i="34"/>
  <c r="J678" i="34"/>
  <c r="J647" i="34"/>
  <c r="J694" i="34"/>
  <c r="J674" i="34"/>
  <c r="J703" i="34"/>
  <c r="J683" i="34"/>
  <c r="J644" i="34"/>
  <c r="J639" i="34"/>
  <c r="J634" i="34"/>
  <c r="J706" i="34"/>
  <c r="J701" i="34"/>
  <c r="J680" i="34"/>
  <c r="J636" i="34"/>
  <c r="J687" i="34"/>
  <c r="J705" i="34"/>
  <c r="J641" i="34"/>
  <c r="J707" i="34"/>
  <c r="J688" i="34"/>
  <c r="J676" i="34"/>
  <c r="J640" i="34"/>
  <c r="J637" i="34"/>
  <c r="J696" i="34"/>
  <c r="J677" i="34"/>
  <c r="J699" i="34"/>
  <c r="J631" i="34"/>
  <c r="J708" i="34"/>
  <c r="J689" i="34"/>
  <c r="J673" i="34"/>
  <c r="J670" i="34"/>
  <c r="J685" i="34"/>
  <c r="J642" i="34"/>
  <c r="J691" i="34"/>
  <c r="J672" i="34"/>
  <c r="J669" i="34"/>
  <c r="J713" i="34"/>
  <c r="J710" i="34"/>
  <c r="J697" i="34"/>
  <c r="J681" i="34"/>
  <c r="J632" i="34"/>
  <c r="J712" i="34"/>
  <c r="J700" i="34"/>
  <c r="J645" i="34"/>
  <c r="J682" i="34"/>
  <c r="J693" i="34"/>
  <c r="J679" i="34"/>
  <c r="J686" i="34"/>
  <c r="J668" i="34"/>
  <c r="J646" i="34"/>
  <c r="J711" i="34"/>
  <c r="J702" i="34"/>
  <c r="J692" i="34"/>
  <c r="J709" i="34"/>
  <c r="J635" i="34"/>
  <c r="J671" i="34"/>
  <c r="J690" i="34"/>
  <c r="K644" i="24" l="1"/>
  <c r="K699" i="24" s="1"/>
  <c r="J715" i="24"/>
  <c r="L647" i="24"/>
  <c r="L681" i="24" s="1"/>
  <c r="J715" i="34"/>
  <c r="L647" i="34"/>
  <c r="K644" i="34"/>
  <c r="L675" i="24" l="1"/>
  <c r="L699" i="24"/>
  <c r="L696" i="24"/>
  <c r="L672" i="24"/>
  <c r="L685" i="24"/>
  <c r="L670" i="24"/>
  <c r="L711" i="24"/>
  <c r="L687" i="24"/>
  <c r="L708" i="24"/>
  <c r="K678" i="24"/>
  <c r="L705" i="24"/>
  <c r="K687" i="24"/>
  <c r="M687" i="24" s="1"/>
  <c r="H87" i="36" s="1"/>
  <c r="K669" i="24"/>
  <c r="K711" i="24"/>
  <c r="K706" i="24"/>
  <c r="K674" i="24"/>
  <c r="K681" i="24"/>
  <c r="M681" i="24" s="1"/>
  <c r="I55" i="36" s="1"/>
  <c r="K670" i="24"/>
  <c r="M670" i="24" s="1"/>
  <c r="E23" i="36" s="1"/>
  <c r="K677" i="24"/>
  <c r="K686" i="24"/>
  <c r="K693" i="24"/>
  <c r="K697" i="24"/>
  <c r="K700" i="24"/>
  <c r="K705" i="24"/>
  <c r="K694" i="24"/>
  <c r="K680" i="24"/>
  <c r="K695" i="24"/>
  <c r="K676" i="24"/>
  <c r="K709" i="24"/>
  <c r="K672" i="24"/>
  <c r="K707" i="24"/>
  <c r="K712" i="24"/>
  <c r="K679" i="24"/>
  <c r="K716" i="24"/>
  <c r="K675" i="24"/>
  <c r="K710" i="24"/>
  <c r="K696" i="24"/>
  <c r="M696" i="24" s="1"/>
  <c r="C151" i="36" s="1"/>
  <c r="K703" i="24"/>
  <c r="K688" i="24"/>
  <c r="K692" i="24"/>
  <c r="K671" i="24"/>
  <c r="K682" i="24"/>
  <c r="K668" i="24"/>
  <c r="K691" i="24"/>
  <c r="K713" i="24"/>
  <c r="K702" i="24"/>
  <c r="K689" i="24"/>
  <c r="K701" i="24"/>
  <c r="K704" i="24"/>
  <c r="K698" i="24"/>
  <c r="K673" i="24"/>
  <c r="K690" i="24"/>
  <c r="K684" i="24"/>
  <c r="K683" i="24"/>
  <c r="K685" i="24"/>
  <c r="M685" i="24" s="1"/>
  <c r="F87" i="36" s="1"/>
  <c r="K708" i="24"/>
  <c r="M708" i="24" s="1"/>
  <c r="H183" i="36" s="1"/>
  <c r="M699" i="24"/>
  <c r="F151" i="36" s="1"/>
  <c r="L674" i="24"/>
  <c r="M674" i="24" s="1"/>
  <c r="I23" i="36" s="1"/>
  <c r="L689" i="24"/>
  <c r="L676" i="24"/>
  <c r="L677" i="24"/>
  <c r="L678" i="24"/>
  <c r="L712" i="24"/>
  <c r="L694" i="24"/>
  <c r="L703" i="24"/>
  <c r="L716" i="24"/>
  <c r="L707" i="24"/>
  <c r="L704" i="24"/>
  <c r="L697" i="24"/>
  <c r="L695" i="24"/>
  <c r="L700" i="24"/>
  <c r="L710" i="24"/>
  <c r="L682" i="24"/>
  <c r="L669" i="24"/>
  <c r="L691" i="24"/>
  <c r="L683" i="24"/>
  <c r="M683" i="24" s="1"/>
  <c r="D87" i="36" s="1"/>
  <c r="M711" i="24"/>
  <c r="D215" i="36" s="1"/>
  <c r="L671" i="24"/>
  <c r="L679" i="24"/>
  <c r="M679" i="24" s="1"/>
  <c r="L688" i="24"/>
  <c r="L668" i="24"/>
  <c r="L706" i="24"/>
  <c r="L673" i="24"/>
  <c r="L686" i="24"/>
  <c r="L709" i="24"/>
  <c r="L684" i="24"/>
  <c r="L692" i="24"/>
  <c r="L698" i="24"/>
  <c r="L690" i="24"/>
  <c r="L702" i="24"/>
  <c r="L701" i="24"/>
  <c r="L693" i="24"/>
  <c r="L713" i="24"/>
  <c r="L680" i="24"/>
  <c r="L713" i="34"/>
  <c r="L693" i="34"/>
  <c r="L673" i="34"/>
  <c r="L702" i="34"/>
  <c r="L682" i="34"/>
  <c r="M682" i="34" s="1"/>
  <c r="L696" i="34"/>
  <c r="L676" i="34"/>
  <c r="L712" i="34"/>
  <c r="L692" i="34"/>
  <c r="L672" i="34"/>
  <c r="L701" i="34"/>
  <c r="L681" i="34"/>
  <c r="M681" i="34" s="1"/>
  <c r="L694" i="34"/>
  <c r="L687" i="34"/>
  <c r="L716" i="34"/>
  <c r="L708" i="34"/>
  <c r="M708" i="34" s="1"/>
  <c r="L675" i="34"/>
  <c r="L668" i="34"/>
  <c r="L700" i="34"/>
  <c r="M700" i="34" s="1"/>
  <c r="L686" i="34"/>
  <c r="M686" i="34" s="1"/>
  <c r="L695" i="34"/>
  <c r="L688" i="34"/>
  <c r="L709" i="34"/>
  <c r="L683" i="34"/>
  <c r="L669" i="34"/>
  <c r="L697" i="34"/>
  <c r="L690" i="34"/>
  <c r="L699" i="34"/>
  <c r="L711" i="34"/>
  <c r="L704" i="34"/>
  <c r="L691" i="34"/>
  <c r="L710" i="34"/>
  <c r="M710" i="34" s="1"/>
  <c r="L684" i="34"/>
  <c r="M684" i="34" s="1"/>
  <c r="L707" i="34"/>
  <c r="L678" i="34"/>
  <c r="M678" i="34" s="1"/>
  <c r="L677" i="34"/>
  <c r="M677" i="34" s="1"/>
  <c r="L671" i="34"/>
  <c r="M671" i="34" s="1"/>
  <c r="L670" i="34"/>
  <c r="M670" i="34" s="1"/>
  <c r="L703" i="34"/>
  <c r="M703" i="34" s="1"/>
  <c r="L705" i="34"/>
  <c r="M705" i="34" s="1"/>
  <c r="L679" i="34"/>
  <c r="L689" i="34"/>
  <c r="L706" i="34"/>
  <c r="L685" i="34"/>
  <c r="L674" i="34"/>
  <c r="M674" i="34" s="1"/>
  <c r="L698" i="34"/>
  <c r="L680" i="34"/>
  <c r="K704" i="34"/>
  <c r="K684" i="34"/>
  <c r="K713" i="34"/>
  <c r="K693" i="34"/>
  <c r="K673" i="34"/>
  <c r="K707" i="34"/>
  <c r="K687" i="34"/>
  <c r="K703" i="34"/>
  <c r="K683" i="34"/>
  <c r="K712" i="34"/>
  <c r="K692" i="34"/>
  <c r="K672" i="34"/>
  <c r="K694" i="34"/>
  <c r="K682" i="34"/>
  <c r="K679" i="34"/>
  <c r="K702" i="34"/>
  <c r="K674" i="34"/>
  <c r="K676" i="34"/>
  <c r="K709" i="34"/>
  <c r="K669" i="34"/>
  <c r="K680" i="34"/>
  <c r="K699" i="34"/>
  <c r="K686" i="34"/>
  <c r="K708" i="34"/>
  <c r="K705" i="34"/>
  <c r="K689" i="34"/>
  <c r="K670" i="34"/>
  <c r="K711" i="34"/>
  <c r="K701" i="34"/>
  <c r="K698" i="34"/>
  <c r="K691" i="34"/>
  <c r="K688" i="34"/>
  <c r="K675" i="34"/>
  <c r="K681" i="34"/>
  <c r="K678" i="34"/>
  <c r="K695" i="34"/>
  <c r="K706" i="34"/>
  <c r="K700" i="34"/>
  <c r="K710" i="34"/>
  <c r="K697" i="34"/>
  <c r="K716" i="34"/>
  <c r="K696" i="34"/>
  <c r="K671" i="34"/>
  <c r="K677" i="34"/>
  <c r="K668" i="34"/>
  <c r="K685" i="34"/>
  <c r="K690" i="34"/>
  <c r="M675" i="24" l="1"/>
  <c r="C55" i="36" s="1"/>
  <c r="M678" i="24"/>
  <c r="M705" i="24"/>
  <c r="E183" i="36" s="1"/>
  <c r="M669" i="24"/>
  <c r="D23" i="36" s="1"/>
  <c r="M688" i="24"/>
  <c r="I87" i="36" s="1"/>
  <c r="M703" i="24"/>
  <c r="C183" i="36" s="1"/>
  <c r="M706" i="24"/>
  <c r="F183" i="36" s="1"/>
  <c r="M684" i="24"/>
  <c r="E87" i="36" s="1"/>
  <c r="M697" i="24"/>
  <c r="D151" i="36" s="1"/>
  <c r="M695" i="24"/>
  <c r="I119" i="36" s="1"/>
  <c r="M677" i="24"/>
  <c r="K715" i="24"/>
  <c r="M692" i="24"/>
  <c r="F55" i="36" s="1"/>
  <c r="M700" i="24"/>
  <c r="G151" i="36" s="1"/>
  <c r="M680" i="24"/>
  <c r="H55" i="36" s="1"/>
  <c r="M671" i="24"/>
  <c r="F23" i="36" s="1"/>
  <c r="M713" i="24"/>
  <c r="F215" i="36" s="1"/>
  <c r="M694" i="24"/>
  <c r="H119" i="36" s="1"/>
  <c r="M693" i="24"/>
  <c r="G55" i="36" s="1"/>
  <c r="M712" i="24"/>
  <c r="E215" i="36" s="1"/>
  <c r="M702" i="24"/>
  <c r="I151" i="36" s="1"/>
  <c r="M676" i="24"/>
  <c r="D55" i="36" s="1"/>
  <c r="M707" i="24"/>
  <c r="G183" i="36" s="1"/>
  <c r="M689" i="24"/>
  <c r="C119" i="36" s="1"/>
  <c r="M672" i="24"/>
  <c r="G23" i="36" s="1"/>
  <c r="M709" i="24"/>
  <c r="I183" i="36" s="1"/>
  <c r="M691" i="24"/>
  <c r="E119" i="36" s="1"/>
  <c r="M701" i="24"/>
  <c r="H151" i="36" s="1"/>
  <c r="M690" i="24"/>
  <c r="D119" i="36" s="1"/>
  <c r="M704" i="24"/>
  <c r="D183" i="36" s="1"/>
  <c r="M686" i="24"/>
  <c r="G87" i="36" s="1"/>
  <c r="M673" i="24"/>
  <c r="H23" i="36" s="1"/>
  <c r="M682" i="24"/>
  <c r="C87" i="36" s="1"/>
  <c r="M698" i="24"/>
  <c r="E151" i="36" s="1"/>
  <c r="M710" i="24"/>
  <c r="C215" i="36" s="1"/>
  <c r="L715" i="24"/>
  <c r="M668" i="24"/>
  <c r="C23" i="36" s="1"/>
  <c r="M675" i="34"/>
  <c r="M707" i="34"/>
  <c r="M687" i="34"/>
  <c r="M691" i="34"/>
  <c r="M701" i="34"/>
  <c r="M704" i="34"/>
  <c r="M672" i="34"/>
  <c r="L715" i="34"/>
  <c r="M668" i="34"/>
  <c r="M694" i="34"/>
  <c r="M711" i="34"/>
  <c r="M692" i="34"/>
  <c r="M699" i="34"/>
  <c r="M712" i="34"/>
  <c r="M690" i="34"/>
  <c r="M676" i="34"/>
  <c r="M698" i="34"/>
  <c r="M697" i="34"/>
  <c r="M696" i="34"/>
  <c r="K715" i="34"/>
  <c r="M680" i="34"/>
  <c r="M683" i="34"/>
  <c r="M702" i="34"/>
  <c r="M706" i="34"/>
  <c r="M673" i="34"/>
  <c r="M669" i="34"/>
  <c r="M685" i="34"/>
  <c r="M709" i="34"/>
  <c r="M689" i="34"/>
  <c r="M688" i="34"/>
  <c r="M693" i="34"/>
  <c r="M679" i="34"/>
  <c r="M695" i="34"/>
  <c r="M713" i="34"/>
  <c r="F119" i="36" l="1"/>
  <c r="G119" i="36"/>
  <c r="E55" i="36"/>
  <c r="M715" i="24"/>
  <c r="M715" i="34"/>
</calcChain>
</file>

<file path=xl/sharedStrings.xml><?xml version="1.0" encoding="utf-8"?>
<sst xmlns="http://schemas.openxmlformats.org/spreadsheetml/2006/main" count="4838" uniqueCount="1371">
  <si>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</si>
  <si>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</si>
  <si>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</si>
  <si>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</si>
  <si>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</si>
  <si>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</si>
  <si>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</si>
  <si>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</si>
  <si>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</si>
  <si>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</si>
  <si>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</si>
  <si>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</si>
  <si>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</si>
  <si>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</si>
  <si>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</si>
  <si>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</si>
  <si>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</si>
  <si>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</si>
  <si>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</si>
  <si>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</si>
  <si>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</si>
  <si>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</si>
  <si>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</si>
  <si>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</si>
  <si>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</si>
  <si>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</si>
  <si>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</si>
  <si>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</si>
  <si>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</si>
  <si>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</si>
  <si>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</si>
  <si>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</si>
  <si>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</si>
  <si>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</si>
  <si>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</si>
  <si>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</si>
  <si>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</si>
  <si>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</si>
  <si>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</si>
  <si>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</si>
  <si>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</si>
  <si>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</si>
  <si>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</si>
  <si>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</si>
  <si>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</si>
  <si>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</si>
  <si>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</si>
  <si>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</si>
  <si>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</si>
  <si>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</si>
  <si>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</si>
  <si>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</si>
  <si>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</si>
  <si>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</si>
  <si>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</si>
  <si>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</si>
  <si>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</si>
  <si>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</si>
  <si>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</si>
  <si>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</si>
  <si>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</si>
  <si>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</si>
  <si>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</si>
  <si>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</si>
  <si>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</si>
  <si>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</si>
  <si>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</si>
  <si>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</si>
  <si>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</si>
  <si>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</si>
  <si>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</si>
  <si>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</si>
  <si>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</si>
  <si>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</si>
  <si>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</si>
  <si>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</si>
  <si>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</si>
  <si>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</si>
  <si>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</si>
  <si>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</si>
  <si>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</si>
  <si>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</si>
  <si>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</si>
  <si>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</si>
  <si>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</si>
  <si>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</si>
  <si>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</si>
  <si>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</si>
  <si>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</si>
  <si>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</si>
  <si>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</si>
  <si>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</si>
  <si>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</si>
  <si>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</si>
  <si>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</si>
  <si>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</si>
  <si>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</si>
  <si>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</si>
  <si>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</si>
  <si>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</si>
  <si>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</si>
  <si>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</si>
  <si>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</si>
  <si>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</si>
  <si>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</si>
  <si>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</si>
  <si>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</si>
  <si>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</si>
  <si>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</si>
  <si>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</si>
  <si>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</si>
  <si>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</si>
  <si>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</si>
  <si>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</si>
  <si>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</si>
  <si>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</si>
  <si>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</si>
  <si>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</si>
  <si>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</si>
  <si>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</si>
  <si>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</si>
  <si>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</si>
  <si>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</si>
  <si>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</si>
  <si>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</si>
  <si>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</si>
  <si>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</si>
  <si>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</si>
  <si>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</si>
  <si>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</si>
  <si>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</si>
  <si>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</si>
  <si>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</si>
  <si>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</si>
  <si>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</si>
  <si>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</si>
  <si>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</si>
  <si>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</si>
  <si>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</si>
  <si>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</si>
  <si>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</si>
  <si>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</si>
  <si>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</si>
  <si>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</si>
  <si>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</si>
  <si>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</si>
  <si>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</si>
  <si>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</si>
  <si>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</si>
  <si>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</si>
  <si>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</si>
  <si>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</si>
  <si>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</si>
  <si>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</si>
  <si>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</si>
  <si>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</si>
  <si>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</si>
  <si>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</si>
  <si>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</si>
  <si>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</si>
  <si>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</si>
  <si>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</si>
  <si>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</si>
  <si>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</si>
  <si>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</si>
  <si>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</si>
  <si>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</si>
  <si>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</si>
  <si>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</si>
  <si>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</si>
  <si>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</si>
  <si>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</si>
  <si>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</si>
  <si>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</si>
  <si>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</si>
  <si>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</si>
  <si>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</si>
  <si>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</si>
  <si>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</si>
  <si>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</si>
  <si>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</si>
  <si>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</si>
  <si>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</si>
  <si>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</si>
  <si>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</si>
  <si>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</si>
  <si>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</si>
  <si>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</si>
  <si>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</si>
  <si>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</si>
  <si>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</si>
  <si>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</si>
  <si>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</si>
  <si>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</si>
  <si>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</si>
  <si>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</si>
  <si>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</si>
  <si>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</si>
  <si>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</si>
  <si>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</si>
  <si>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</si>
  <si>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</si>
  <si>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</si>
  <si>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</si>
  <si>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</si>
  <si>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</si>
  <si>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</si>
  <si>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</si>
  <si>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</si>
  <si>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</si>
  <si>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</si>
  <si>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</si>
  <si>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</si>
  <si>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</si>
  <si>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</si>
  <si>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</si>
  <si>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</si>
  <si>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</si>
  <si>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</si>
  <si>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</si>
  <si>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</si>
  <si>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</si>
  <si>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</si>
  <si>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</si>
  <si>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</si>
  <si>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</si>
  <si>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</si>
  <si>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</si>
  <si>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</si>
  <si>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</si>
  <si>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</si>
  <si>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</si>
  <si>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</si>
  <si>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</si>
  <si>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</si>
  <si>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</si>
  <si>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</si>
  <si>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</si>
  <si>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</si>
  <si>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</si>
  <si>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</si>
  <si>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</si>
  <si>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</si>
  <si>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</si>
  <si>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</si>
  <si>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</si>
  <si>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</si>
  <si>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</si>
  <si>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</si>
  <si>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</si>
  <si>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</si>
  <si>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</si>
  <si>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</si>
  <si>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</si>
  <si>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</si>
  <si>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</si>
  <si>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</si>
  <si>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</si>
  <si>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</si>
  <si>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</si>
  <si>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</si>
  <si>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</si>
  <si>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</si>
  <si>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</si>
  <si>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</si>
  <si>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</si>
  <si>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</si>
  <si>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</si>
  <si>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</si>
  <si>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</si>
  <si>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</si>
  <si>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</si>
  <si>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</si>
  <si>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</si>
  <si>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</si>
  <si>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</si>
  <si>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</si>
  <si>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</si>
  <si>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</si>
  <si>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</si>
  <si>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</si>
  <si>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</si>
  <si>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</si>
  <si>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</si>
  <si>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</si>
  <si>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</si>
  <si>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</si>
  <si>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</si>
  <si>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</si>
  <si>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</si>
  <si>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</si>
  <si>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</si>
  <si>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</si>
  <si>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</si>
  <si>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</si>
  <si>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</si>
  <si>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</si>
  <si>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6/30/2023</t>
  </si>
  <si>
    <t>License Number</t>
  </si>
  <si>
    <t>:</t>
  </si>
  <si>
    <t>206</t>
  </si>
  <si>
    <t>Hospital Name</t>
  </si>
  <si>
    <t>PeaceHealth United General Medical Center</t>
  </si>
  <si>
    <t>Mailing Address</t>
  </si>
  <si>
    <t>2000 Hospital Drive</t>
  </si>
  <si>
    <t>City</t>
  </si>
  <si>
    <t>Sedro-Woolley</t>
  </si>
  <si>
    <t>State</t>
  </si>
  <si>
    <t>WA</t>
  </si>
  <si>
    <t>Zip</t>
  </si>
  <si>
    <t>98284</t>
  </si>
  <si>
    <t>County</t>
  </si>
  <si>
    <t>Skagit</t>
  </si>
  <si>
    <t>Chief Executive Officer</t>
  </si>
  <si>
    <t>Charles Prosper</t>
  </si>
  <si>
    <t>Chief Financial Officer</t>
  </si>
  <si>
    <t>Krista Touros</t>
  </si>
  <si>
    <t>Chair of Governing Board</t>
  </si>
  <si>
    <t>N/A</t>
  </si>
  <si>
    <t>Telephone Number</t>
  </si>
  <si>
    <t>360-856-6021</t>
  </si>
  <si>
    <t>Facsimile Number</t>
  </si>
  <si>
    <t>360-856-7204</t>
  </si>
  <si>
    <t>Name of Submitter</t>
  </si>
  <si>
    <t>Nichole McGeathey</t>
  </si>
  <si>
    <t>Email of Submitter</t>
  </si>
  <si>
    <t>NMcgeathey@peacehealth.org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</si>
  <si>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</si>
  <si>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</si>
  <si>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</si>
  <si>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</si>
  <si>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</si>
  <si>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</si>
  <si>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</si>
  <si>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</si>
  <si>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</si>
  <si>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</si>
  <si>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</si>
  <si>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</si>
  <si>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</si>
  <si>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</si>
  <si>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</si>
  <si>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</si>
  <si>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</si>
  <si>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</si>
  <si>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</si>
  <si>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</si>
  <si>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</si>
  <si>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</si>
  <si>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</si>
  <si>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</si>
  <si>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</si>
  <si>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</si>
  <si>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</si>
  <si>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</si>
  <si>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</si>
  <si>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</si>
  <si>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</si>
  <si>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</si>
  <si>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</si>
  <si>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</si>
  <si>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</si>
  <si>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</si>
  <si>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</si>
  <si>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</si>
  <si>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</si>
  <si>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</si>
  <si>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</si>
  <si>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</si>
  <si>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</si>
  <si>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</si>
  <si>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</si>
  <si>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</si>
  <si>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</si>
  <si>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</si>
  <si>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</si>
  <si>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</si>
  <si>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</si>
  <si>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</si>
  <si>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</si>
  <si>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</si>
  <si>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</si>
  <si>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</si>
  <si>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</si>
  <si>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</si>
  <si>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</si>
  <si>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</si>
  <si>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</si>
  <si>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</si>
  <si>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</si>
  <si>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</si>
  <si>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</si>
  <si>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</si>
  <si>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</si>
  <si>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</si>
  <si>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</si>
  <si>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</si>
  <si>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</si>
  <si>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</si>
  <si>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</si>
  <si>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</si>
  <si>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</si>
  <si>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</si>
  <si>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</si>
  <si>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</si>
  <si>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</si>
  <si>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</si>
  <si>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</si>
  <si>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</si>
  <si>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</si>
  <si>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</si>
  <si>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</si>
  <si>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</si>
  <si>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</si>
  <si>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</si>
  <si>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</si>
  <si>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</si>
  <si>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</si>
  <si>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</si>
  <si>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</si>
  <si>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</si>
  <si>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</si>
  <si>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</si>
  <si>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</si>
  <si>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</si>
  <si>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</si>
  <si>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</si>
  <si>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</si>
  <si>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</si>
  <si>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</si>
  <si>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</si>
  <si>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</si>
  <si>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</si>
  <si>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</si>
  <si>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</si>
  <si>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</si>
  <si>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</si>
  <si>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</si>
  <si>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</si>
  <si>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</si>
  <si>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</si>
  <si>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</si>
  <si>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</si>
  <si>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</si>
  <si>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</si>
  <si>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</si>
  <si>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</si>
  <si>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</si>
  <si>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</si>
  <si>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</si>
  <si>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</si>
  <si>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</si>
  <si>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</si>
  <si>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</si>
  <si>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</si>
  <si>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</si>
  <si>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</si>
  <si>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</si>
  <si>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</si>
  <si>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</si>
  <si>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</si>
  <si>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</si>
  <si>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</si>
  <si>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</si>
  <si>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</si>
  <si>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</si>
  <si>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</si>
  <si>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</si>
  <si>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</si>
  <si>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</si>
  <si>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</si>
  <si>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</si>
  <si>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</si>
  <si>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</si>
  <si>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</si>
  <si>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</si>
  <si>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</si>
  <si>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</si>
  <si>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</si>
  <si>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</si>
  <si>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</si>
  <si>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</si>
  <si>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</si>
  <si>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</si>
  <si>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</si>
  <si>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</si>
  <si>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</si>
  <si>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</si>
  <si>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</si>
  <si>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</si>
  <si>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</si>
  <si>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</si>
  <si>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</si>
  <si>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</si>
  <si>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</si>
  <si>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</si>
  <si>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</si>
  <si>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</si>
  <si>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</si>
  <si>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</si>
  <si>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</si>
  <si>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</si>
  <si>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</si>
  <si>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</si>
  <si>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</si>
  <si>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</si>
  <si>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</si>
  <si>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</si>
  <si>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</si>
  <si>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</si>
  <si>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</si>
  <si>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</si>
  <si>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</si>
  <si>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</si>
  <si>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</si>
  <si>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</si>
  <si>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</si>
  <si>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</si>
  <si>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</si>
  <si>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</si>
  <si>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</si>
  <si>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</si>
  <si>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</si>
  <si>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</si>
  <si>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</si>
  <si>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</si>
  <si>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</si>
  <si>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</si>
  <si>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</si>
  <si>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</si>
  <si>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</si>
  <si>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</si>
  <si>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</si>
  <si>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</si>
  <si>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</si>
  <si>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</si>
  <si>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</si>
  <si>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</si>
  <si>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</si>
  <si>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</si>
  <si>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</si>
  <si>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</si>
  <si>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</si>
  <si>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</si>
  <si>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</si>
  <si>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</si>
  <si>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</si>
  <si>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</si>
  <si>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</si>
  <si>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</si>
  <si>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</si>
  <si>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</si>
  <si>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</si>
  <si>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</si>
  <si>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</si>
  <si>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</si>
  <si>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</si>
  <si>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</si>
  <si>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</si>
  <si>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</si>
  <si>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</si>
  <si>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</si>
  <si>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</si>
  <si>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</si>
  <si>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</si>
  <si>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</si>
  <si>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</si>
  <si>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</si>
  <si>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</si>
  <si>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</si>
  <si>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</si>
  <si>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</si>
  <si>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</si>
  <si>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</si>
  <si>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</si>
  <si>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</si>
  <si>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</si>
  <si>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</si>
  <si>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</si>
  <si>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</si>
  <si>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</si>
  <si>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</si>
  <si>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</si>
  <si>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</si>
  <si>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</si>
  <si>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</si>
  <si>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</si>
  <si>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</si>
  <si>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</si>
  <si>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</si>
  <si>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</si>
  <si>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</si>
  <si>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</si>
  <si>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</si>
  <si>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</si>
  <si>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</si>
  <si>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</si>
  <si>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</si>
  <si>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</si>
  <si>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</si>
  <si>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</si>
  <si>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</si>
  <si>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</si>
  <si>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</si>
  <si>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</si>
  <si>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</si>
  <si>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</si>
  <si>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</si>
  <si>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</si>
  <si>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</si>
  <si>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</si>
  <si>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</si>
  <si>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</si>
  <si>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</si>
  <si>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</si>
  <si>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</si>
  <si>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</si>
  <si>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</si>
  <si>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</si>
  <si>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</si>
  <si>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</si>
  <si>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</si>
  <si>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</si>
  <si>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</si>
  <si>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</si>
  <si>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</si>
  <si>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</si>
  <si>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</si>
  <si>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</si>
  <si>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</si>
  <si>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</si>
  <si>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</si>
  <si>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</si>
  <si>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</si>
  <si>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</si>
  <si>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</si>
  <si>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</si>
  <si>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</si>
  <si>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</si>
  <si>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</si>
  <si>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</si>
  <si>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</si>
  <si>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</si>
  <si>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</si>
  <si>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</si>
  <si>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</si>
  <si>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</si>
  <si>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</si>
  <si>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</si>
  <si>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</si>
  <si>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</si>
  <si>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</si>
  <si>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</si>
  <si>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</si>
  <si>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</si>
  <si>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</si>
  <si>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</si>
  <si>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</si>
  <si>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</si>
  <si>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</si>
  <si>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</si>
  <si>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</si>
  <si>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</si>
  <si>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</si>
  <si>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</si>
  <si>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</si>
  <si>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</si>
  <si>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</si>
  <si>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</si>
  <si>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</si>
  <si>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</si>
  <si>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</si>
  <si>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</si>
  <si>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</si>
  <si>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</si>
  <si>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</si>
  <si>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</si>
  <si>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</si>
  <si>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</si>
  <si>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</si>
  <si>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</si>
  <si>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</si>
  <si>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</si>
  <si>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</si>
  <si>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</si>
  <si>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</si>
  <si>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</si>
  <si>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</si>
  <si>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</si>
  <si>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</si>
  <si>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</si>
  <si>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</si>
  <si>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</si>
  <si>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</si>
  <si>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</si>
  <si>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</si>
  <si>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</si>
  <si>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</si>
  <si>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</si>
  <si>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</si>
  <si>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</si>
  <si>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</si>
  <si>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</si>
  <si>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</si>
  <si>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</si>
  <si>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</si>
  <si>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</si>
  <si>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</si>
  <si>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</si>
  <si>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</si>
  <si>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</si>
  <si>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</si>
  <si>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</si>
  <si>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</si>
  <si>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</si>
  <si>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</si>
  <si>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</si>
  <si>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</si>
  <si>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</si>
  <si>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</si>
  <si>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</si>
  <si>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Chief Financial Officer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</si>
  <si>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</si>
  <si>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</si>
  <si>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</si>
  <si>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</si>
  <si>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</si>
  <si>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</si>
  <si>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</si>
  <si>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</si>
  <si>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</si>
  <si>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</si>
  <si>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</si>
  <si>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</si>
  <si>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</si>
  <si>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</si>
  <si>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</si>
  <si>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</si>
  <si>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</si>
  <si>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</si>
  <si>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</si>
  <si>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</si>
  <si>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</si>
  <si>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</si>
  <si>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</si>
  <si>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</si>
  <si>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</si>
  <si>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</si>
  <si>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</si>
  <si>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</si>
  <si>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</si>
  <si>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</si>
  <si>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</si>
  <si>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</si>
  <si>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</si>
  <si>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</si>
  <si>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</si>
  <si>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</si>
  <si>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</si>
  <si>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</si>
  <si>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</si>
  <si>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</si>
  <si>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</si>
  <si>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</si>
  <si>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</si>
  <si>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</si>
  <si>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</si>
  <si>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</si>
  <si>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</si>
  <si>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</si>
  <si>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</si>
  <si>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</si>
  <si>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</si>
  <si>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</si>
  <si>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</si>
  <si>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</si>
  <si>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</si>
  <si>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</si>
  <si>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</si>
  <si>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</si>
  <si>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</si>
  <si>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</si>
  <si>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</si>
  <si>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</si>
  <si>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</si>
  <si>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</si>
  <si>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</si>
  <si>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</si>
  <si>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</si>
  <si>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</si>
  <si>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</si>
  <si>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</si>
  <si>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</si>
  <si>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</si>
  <si>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</si>
  <si>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</si>
  <si>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</si>
  <si>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</si>
  <si>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</si>
  <si>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</si>
  <si>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</si>
  <si>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</si>
  <si>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</si>
  <si>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</si>
  <si>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</si>
  <si>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</si>
  <si>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</si>
  <si>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</si>
  <si>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</si>
  <si>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</si>
  <si>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</si>
  <si>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</si>
  <si>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</si>
  <si>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</si>
  <si>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</si>
  <si>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</si>
  <si>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</si>
  <si>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</si>
  <si>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</si>
  <si>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</si>
  <si>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</si>
  <si>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</si>
  <si>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</si>
  <si>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</si>
  <si>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</si>
  <si>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</si>
  <si>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</si>
  <si>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</si>
  <si>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</si>
  <si>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</si>
  <si>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</si>
  <si>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</si>
  <si>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</si>
  <si>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</si>
  <si>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</si>
  <si>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</si>
  <si>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</si>
  <si>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</si>
  <si>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</si>
  <si>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</si>
  <si>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</si>
  <si>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</si>
  <si>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</si>
  <si>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</si>
  <si>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</si>
  <si>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</si>
  <si>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</si>
  <si>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</si>
  <si>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</si>
  <si>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</si>
  <si>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</si>
  <si>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</si>
  <si>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</si>
  <si>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</si>
  <si>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</si>
  <si>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</si>
  <si>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</si>
  <si>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</si>
  <si>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</si>
  <si>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</si>
  <si>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</si>
  <si>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</si>
  <si>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</si>
  <si>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</si>
  <si>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</si>
  <si>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</si>
  <si>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</si>
  <si>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</si>
  <si>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</si>
  <si>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</si>
  <si>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</si>
  <si>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</si>
  <si>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</si>
  <si>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</si>
  <si>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</si>
  <si>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</si>
  <si>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</si>
  <si>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</si>
  <si>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</si>
  <si>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</si>
  <si>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</si>
  <si>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</si>
  <si>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</si>
  <si>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</si>
  <si>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</si>
  <si>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</si>
  <si>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</si>
  <si>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</si>
  <si>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</si>
  <si>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</si>
  <si>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</si>
  <si>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</si>
  <si>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</si>
  <si>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</si>
  <si>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</si>
  <si>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</si>
  <si>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</si>
  <si>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</si>
  <si>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</si>
  <si>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</si>
  <si>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</si>
  <si>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</si>
  <si>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</si>
  <si>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</si>
  <si>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</si>
  <si>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</si>
  <si>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</si>
  <si>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</si>
  <si>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</si>
  <si>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</si>
  <si>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</si>
  <si>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</si>
  <si>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</si>
  <si>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</si>
  <si>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</si>
  <si>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</si>
  <si>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</si>
  <si>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</si>
  <si>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</si>
  <si>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</si>
  <si>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</si>
  <si>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</si>
  <si>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</si>
  <si>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</si>
  <si>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</si>
  <si>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</si>
  <si>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</si>
  <si>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</si>
  <si>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</si>
  <si>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</si>
  <si>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</si>
  <si>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</si>
  <si>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</si>
  <si>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</si>
  <si>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</si>
  <si>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</si>
  <si>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</si>
  <si>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</si>
  <si>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</si>
  <si>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</si>
  <si>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</si>
  <si>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</si>
  <si>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</si>
  <si>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</si>
  <si>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</si>
  <si>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</si>
  <si>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</si>
  <si>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</si>
  <si>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</si>
  <si>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</si>
  <si>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</si>
  <si>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</si>
  <si>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</si>
  <si>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</si>
  <si>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</si>
  <si>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</si>
  <si>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</si>
  <si>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</si>
  <si>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</si>
  <si>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</si>
  <si>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</si>
  <si>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</si>
  <si>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</si>
  <si>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</si>
  <si>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</si>
  <si>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</si>
  <si>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</si>
  <si>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</si>
  <si>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</si>
  <si>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</si>
  <si>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</si>
  <si>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</si>
  <si>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</si>
  <si>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</si>
  <si>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</si>
  <si>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</si>
  <si>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</si>
  <si>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</si>
  <si>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</si>
  <si>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</si>
  <si>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</si>
  <si>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</si>
  <si>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</si>
  <si>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</si>
  <si>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</si>
  <si>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</si>
  <si>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</si>
  <si>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</si>
  <si>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</si>
  <si>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</si>
  <si>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</si>
  <si>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</si>
  <si>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</si>
  <si>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</si>
  <si>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</si>
  <si>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</si>
  <si>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</si>
  <si>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</si>
  <si>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</si>
  <si>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</si>
  <si>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</si>
  <si>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</si>
  <si>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</si>
  <si>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</si>
  <si>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</si>
  <si>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</si>
  <si>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</si>
  <si>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</si>
  <si>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</si>
  <si>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</si>
  <si>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</si>
  <si>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</si>
  <si>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</si>
  <si>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</si>
  <si>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</si>
  <si>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</si>
  <si>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</si>
  <si>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</si>
  <si>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</si>
  <si>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</si>
  <si>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</si>
  <si>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</si>
  <si>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</si>
  <si>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</si>
  <si>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</si>
  <si>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</si>
  <si>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</si>
  <si>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</si>
  <si>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</si>
  <si>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</si>
  <si>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</si>
  <si>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</si>
  <si>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</si>
  <si>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</si>
  <si>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</si>
  <si>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</si>
  <si>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</si>
  <si>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</si>
  <si>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</si>
  <si>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</si>
  <si>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</si>
  <si>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</si>
  <si>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</si>
  <si>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</si>
  <si>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</si>
  <si>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</si>
  <si>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</si>
  <si>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</si>
  <si>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</si>
  <si>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</si>
  <si>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</si>
  <si>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</si>
  <si>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</si>
  <si>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</si>
  <si>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</si>
  <si>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</si>
  <si>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</si>
  <si>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</si>
  <si>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</si>
  <si>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</si>
  <si>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</si>
  <si>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</si>
  <si>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</si>
  <si>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</si>
  <si>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</si>
  <si>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</si>
  <si>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</si>
  <si>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</si>
  <si>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</si>
  <si>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</si>
  <si>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</si>
  <si>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</si>
  <si>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</si>
  <si>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</si>
  <si>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</si>
  <si>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</si>
  <si>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</si>
  <si>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</si>
  <si>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</si>
  <si>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</si>
  <si>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</si>
  <si>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</si>
  <si>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</si>
  <si>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</si>
  <si>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</si>
  <si>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</si>
  <si>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</si>
  <si>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</si>
  <si>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</si>
  <si>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</si>
  <si>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</si>
  <si>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</si>
  <si>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</si>
  <si>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</si>
  <si>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</si>
  <si>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</si>
  <si>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</si>
  <si>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</si>
  <si>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</si>
  <si>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</si>
  <si>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</si>
  <si>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</si>
  <si>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</si>
  <si>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</si>
  <si>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</si>
  <si>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</si>
  <si>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</si>
  <si>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</si>
  <si>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</si>
  <si>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</si>
  <si>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</si>
  <si>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</si>
  <si>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</si>
  <si>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</si>
  <si>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</si>
  <si>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</si>
  <si>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</si>
  <si>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</si>
  <si>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</si>
  <si>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</si>
  <si>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</si>
  <si>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</si>
  <si>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</si>
  <si>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</si>
  <si>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</si>
  <si>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</si>
  <si>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</si>
  <si>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</si>
  <si>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</si>
  <si>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</si>
  <si>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</si>
  <si>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</si>
  <si>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</si>
  <si>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</si>
  <si>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</si>
  <si>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</si>
  <si>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</si>
  <si>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</si>
  <si>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</si>
  <si>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</si>
  <si>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</si>
  <si>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</si>
  <si>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</si>
  <si>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</si>
  <si>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</si>
  <si>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</si>
  <si>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</si>
  <si>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</si>
  <si>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</si>
  <si>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</si>
  <si>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</si>
  <si>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</si>
  <si>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</si>
  <si>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</si>
  <si>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</si>
  <si>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</si>
  <si>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</si>
  <si>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</si>
  <si>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</si>
  <si>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</si>
  <si>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</si>
  <si>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</si>
  <si>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</si>
  <si>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</si>
  <si>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</si>
  <si>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</si>
  <si>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</si>
  <si>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</si>
  <si>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</si>
  <si>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</si>
  <si>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</si>
  <si>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</si>
  <si>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</si>
  <si>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</si>
  <si>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</si>
  <si>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</si>
  <si>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</si>
  <si>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</si>
  <si>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</si>
  <si>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</si>
  <si>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</si>
  <si>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</si>
  <si>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</si>
  <si>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</si>
  <si>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</si>
  <si>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</si>
  <si>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</si>
  <si>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</si>
  <si>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</si>
  <si>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</si>
  <si>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</si>
  <si>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</si>
  <si>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</si>
  <si>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</si>
  <si>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</si>
  <si>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</si>
  <si>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</si>
  <si>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</si>
  <si>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</si>
  <si>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</si>
  <si>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</si>
  <si>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</si>
  <si>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</si>
  <si>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</si>
  <si>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</si>
  <si>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</si>
  <si>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</si>
  <si>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</si>
  <si>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</si>
  <si>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</si>
  <si>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</si>
  <si>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</si>
  <si>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</si>
  <si>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</si>
  <si>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</si>
  <si>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</si>
  <si>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</si>
  <si>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</si>
  <si>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</si>
  <si>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</si>
  <si>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</si>
  <si>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</si>
  <si>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</si>
  <si>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</si>
  <si>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</si>
  <si>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</si>
  <si>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</si>
  <si>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</si>
  <si>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</si>
  <si>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</si>
  <si>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</si>
  <si>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</si>
  <si>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</si>
  <si>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</si>
  <si>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</si>
  <si>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</si>
  <si>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</si>
  <si>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</si>
  <si>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</si>
  <si>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</si>
  <si>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</si>
  <si>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</si>
  <si>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</si>
  <si>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</si>
  <si>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</si>
  <si>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</si>
  <si>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</si>
  <si>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</si>
  <si>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</si>
  <si>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</si>
  <si>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</si>
  <si>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</si>
  <si>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</si>
  <si>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</si>
  <si>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</si>
  <si>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</si>
  <si>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</si>
  <si>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</si>
  <si>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</si>
  <si>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</si>
  <si>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</si>
  <si>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</si>
  <si>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</si>
  <si>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</si>
  <si>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</si>
  <si>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</si>
  <si>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</si>
  <si>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</si>
  <si>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</si>
  <si>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</si>
  <si>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</si>
  <si>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</si>
  <si>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</si>
  <si>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</si>
  <si>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</si>
  <si>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</si>
  <si>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</si>
  <si>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</si>
  <si>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</si>
  <si>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</si>
  <si>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</si>
  <si>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</si>
  <si>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</si>
  <si>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</si>
  <si>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</si>
  <si>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</si>
  <si>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</si>
  <si>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</si>
  <si>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</si>
  <si>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</si>
  <si>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</si>
  <si>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</si>
  <si>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</si>
  <si>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</si>
  <si>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</si>
  <si>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</si>
  <si>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</si>
  <si>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</si>
  <si>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</si>
  <si>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</si>
  <si>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</si>
  <si>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</si>
  <si>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</si>
  <si>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</si>
  <si>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</si>
  <si>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</si>
  <si>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</si>
  <si>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</si>
  <si>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</si>
  <si>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</si>
  <si>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</si>
  <si>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</si>
  <si>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</si>
  <si>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</si>
  <si>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</si>
  <si>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</si>
  <si>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</si>
  <si>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</si>
  <si>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</si>
  <si>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</si>
  <si>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</si>
  <si>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</si>
  <si>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</si>
  <si>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</si>
  <si>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</si>
  <si>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</si>
  <si>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</si>
  <si>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</si>
  <si>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</si>
  <si>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</si>
  <si>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</si>
  <si>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</si>
  <si>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</si>
  <si>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</si>
  <si>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</si>
  <si>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</si>
  <si>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</si>
  <si>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</si>
  <si>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</si>
  <si>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</si>
  <si>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</si>
  <si>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</si>
  <si>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</si>
  <si>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</si>
  <si>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</si>
  <si>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</si>
  <si>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</si>
  <si>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</si>
  <si>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</si>
  <si>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</si>
  <si>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</si>
  <si>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</si>
  <si>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</si>
  <si>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</si>
  <si>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</si>
  <si>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</si>
  <si>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</si>
  <si>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</si>
  <si>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</si>
  <si>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</si>
  <si>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</si>
  <si>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</si>
  <si>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</si>
  <si>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</si>
  <si>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Increased ambulance charges for Swing patients, slightly decreased Swing daily census.</t>
  </si>
  <si>
    <t>Decreased expense for medical supplies.</t>
  </si>
  <si>
    <t>UOM increase due to a focused effort with Medical Group to increase Cardiac Nuc med volumes. Slight increase to medical supplies for the radioactive isotopes used and depreciation.</t>
  </si>
  <si>
    <t>6/30/2024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</si>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</sst>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0.0%"/>
    <numFmt numFmtId="171" formatCode="0.0%_);\(0.0%\)"/>
    <numFmt numFmtId="172" formatCode="#,##0.0000_);\(#,##0.0000\)"/>
    <numFmt numFmtId="173" formatCode="_(* #,##0_);_(* \(#,##0\);_(* &quot;-&quot;??_);_(@_)"/>
    <numFmt numFmtId="174" formatCode="mmm\-yyyy"/>
    <numFmt numFmtId="175" formatCode="[$-409]mmm\-yy;@"/>
    <numFmt numFmtId="176" formatCode="&quot;$&quot;#,##0"/>
    <numFmt numFmtId="177" formatCode="#,##0.000_);\(#,##0.000\)"/>
    <numFmt numFmtId="178" formatCode="#,##0.0_);\(#,##0.0\)"/>
    <numFmt numFmtId="179" formatCode="0.00%_);\(0.00%\)"/>
    <numFmt numFmtId="180" formatCode="mm/dd/yy"/>
    <numFmt numFmtId="181" formatCode="[$-409]d\-mmm;@"/>
    <numFmt numFmtId="182" formatCode="##\-##_)"/>
    <numFmt numFmtId="183" formatCode="_(* #,##0_);_(* \(#,##0\);_(* &quot;0.0&quot;_);_(@_)"/>
    <numFmt numFmtId="184" formatCode="_(* #,##0.0_);_(* \(#,##0.0\);_(* &quot;-&quot;?_);_(@_)"/>
    <numFmt numFmtId="185" formatCode="#\-##_)"/>
    <numFmt numFmtId="186" formatCode="_-* #,##0.0_-;\-* #,##0.0_-;_-* &quot;-&quot;??_-;_-@_-"/>
    <numFmt numFmtId="187" formatCode="0;[Red]0"/>
    <numFmt numFmtId="188" formatCode="#,##0.00;\(#,##0.00\)"/>
    <numFmt numFmtId="189" formatCode="#,###,##0.00;\(#,###,##0.00\);&quot;-&quot;"/>
    <numFmt numFmtId="190" formatCode="&quot;$&quot;#,###,##0.00;\(&quot;$&quot;#,###,##0.00\);&quot;-&quot;"/>
    <numFmt numFmtId="191" formatCode="#,##0.00%;\(#,##0.00%\)"/>
    <numFmt numFmtId="192" formatCode="#,##0.00&quot; $&quot;;\-#,##0.00&quot; $&quot;"/>
    <numFmt numFmtId="193" formatCode="[$-1010409]#,##0.00;\-#,##0.00"/>
    <numFmt numFmtId="194" formatCode="#,##0.00;[Red]\(#,##0.00\)"/>
    <numFmt numFmtId="195" formatCode="yyyy"/>
    <numFmt numFmtId="196" formatCode="0.0%_);\(#0.0%\)"/>
    <numFmt numFmtId="197" formatCode="#,##0,;\(##,##0,\)"/>
  </numFmts>
  <fonts count="194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2"/>
      <name val="Courier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sz val="22"/>
      <color rgb="FF64B5F6"/>
      <name val="Segoe U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455A64"/>
      <name val="Segoe UI"/>
      <family val="2"/>
    </font>
    <font>
      <sz val="10"/>
      <color rgb="FF222B35"/>
      <name val="Segoe UI"/>
      <family val="2"/>
    </font>
    <font>
      <b/>
      <sz val="10"/>
      <color rgb="FF232D32"/>
      <name val="Segoe UI"/>
      <family val="2"/>
    </font>
    <font>
      <sz val="10"/>
      <color rgb="FF232D32"/>
      <name val="Segoe UI"/>
      <family val="2"/>
    </font>
    <font>
      <b/>
      <sz val="10"/>
      <color rgb="FF455A64"/>
      <name val="Segoe UI"/>
      <family val="2"/>
    </font>
    <font>
      <sz val="10"/>
      <color theme="1" tint="4.9989318521683403E-2"/>
      <name val="Calibri"/>
      <family val="1"/>
      <scheme val="minor"/>
    </font>
    <font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rgb="FF232D32"/>
      <name val="Calibri"/>
      <family val="2"/>
      <scheme val="minor"/>
    </font>
    <font>
      <b/>
      <sz val="10"/>
      <color rgb="FF455A64"/>
      <name val="Calibri"/>
      <family val="2"/>
      <scheme val="minor"/>
    </font>
    <font>
      <sz val="10"/>
      <color rgb="FF455A64"/>
      <name val="Segoe UI"/>
      <family val="2"/>
    </font>
    <font>
      <sz val="10"/>
      <color rgb="FF455A64"/>
      <name val="Calibri"/>
      <family val="2"/>
      <scheme val="minor"/>
    </font>
    <font>
      <b/>
      <sz val="12"/>
      <color rgb="FF455A64"/>
      <name val="Segoe UI"/>
      <family val="2"/>
    </font>
    <font>
      <b/>
      <sz val="10"/>
      <color rgb="FF00B0F0"/>
      <name val="Segoe UI"/>
      <family val="2"/>
    </font>
    <font>
      <sz val="11"/>
      <color indexed="9"/>
      <name val="Calibri"/>
      <family val="2"/>
    </font>
    <font>
      <i/>
      <sz val="8"/>
      <color indexed="63"/>
      <name val="Ms Sans Serif"/>
      <family val="2"/>
    </font>
    <font>
      <sz val="10"/>
      <color indexed="22"/>
      <name val="Arial"/>
      <family val="2"/>
    </font>
    <font>
      <sz val="8"/>
      <color indexed="8"/>
      <name val="Ms Sans Serif"/>
      <family val="2"/>
    </font>
    <font>
      <sz val="4"/>
      <name val="Helv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Helv"/>
    </font>
    <font>
      <sz val="8"/>
      <color indexed="8"/>
      <name val="Calibri"/>
      <family val="2"/>
    </font>
    <font>
      <sz val="10"/>
      <name val="Times New Roman"/>
      <family val="1"/>
    </font>
    <font>
      <sz val="11"/>
      <name val="??"/>
      <family val="3"/>
      <charset val="129"/>
    </font>
    <font>
      <b/>
      <sz val="10"/>
      <color rgb="FF000000"/>
      <name val="Segoe U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1"/>
      <color rgb="FF17A8FF"/>
      <name val="FontAwesome"/>
    </font>
    <font>
      <b/>
      <sz val="10"/>
      <color indexed="10"/>
      <name val="Wingdings"/>
      <charset val="2"/>
    </font>
    <font>
      <b/>
      <sz val="1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0"/>
      <color indexed="9"/>
      <name val="Ms Sans Serif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9.8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color indexed="1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0"/>
      <color indexed="8"/>
      <name val="Arial"/>
      <family val="2"/>
    </font>
    <font>
      <sz val="10"/>
      <name val="Book Antiqua"/>
      <family val="1"/>
    </font>
    <font>
      <sz val="9"/>
      <color indexed="8"/>
      <name val="Calibri"/>
      <family val="2"/>
    </font>
    <font>
      <sz val="10"/>
      <color theme="1"/>
      <name val="Book Antiqua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4"/>
      <color indexed="8"/>
      <name val="Century Gothic"/>
      <family val="2"/>
    </font>
    <font>
      <i/>
      <sz val="8"/>
      <color rgb="FF455A64"/>
      <name val="Segoe UI"/>
      <family val="2"/>
    </font>
    <font>
      <b/>
      <sz val="10"/>
      <name val="MS Sans Serif"/>
      <family val="2"/>
    </font>
    <font>
      <sz val="10"/>
      <color rgb="FFFF0000"/>
      <name val="Wingdings"/>
      <charset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6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0"/>
      <name val="Arial"/>
      <family val="2"/>
    </font>
    <font>
      <b/>
      <sz val="1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8"/>
      <name val="Ms Sans Serif"/>
      <family val="2"/>
    </font>
    <font>
      <b/>
      <sz val="11"/>
      <color indexed="18"/>
      <name val="Arial Narrow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rgb="FF232D32"/>
      <name val="Segoe UI"/>
      <family val="2"/>
    </font>
    <font>
      <sz val="11"/>
      <color rgb="FF232D32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3"/>
      <name val="Calibri"/>
      <family val="2"/>
      <scheme val="minor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8" tint="-0.49992370372631001"/>
      <name val="Segoe UI"/>
      <family val="2"/>
    </font>
    <font>
      <sz val="9"/>
      <color theme="8" tint="-0.49992370372631001"/>
      <name val="Segoe UI"/>
      <family val="2"/>
    </font>
    <font>
      <sz val="10"/>
      <color theme="8" tint="-0.4999237037263100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sz val="10"/>
      <color theme="8" tint="-0.49986266670735802"/>
      <name val="Segoe UI"/>
      <family val="2"/>
    </font>
    <font>
      <sz val="10"/>
      <color theme="8" tint="-0.49983214819788202"/>
      <name val="Segoe UI"/>
      <family val="2"/>
    </font>
    <font>
      <sz val="10"/>
      <color theme="8" tint="-0.49980162968840602"/>
      <name val="Segoe UI"/>
      <family val="2"/>
    </font>
    <font>
      <sz val="10"/>
      <color theme="8" tint="-0.49977111117893003"/>
      <name val="Segoe UI"/>
      <family val="2"/>
    </font>
    <font>
      <sz val="9"/>
      <color theme="8" tint="-0.49986266670735802"/>
      <name val="Segoe UI"/>
      <family val="2"/>
    </font>
    <font>
      <sz val="9"/>
      <color theme="8" tint="-0.49983214819788202"/>
      <name val="Segoe UI"/>
      <family val="2"/>
    </font>
    <font>
      <sz val="9"/>
      <color theme="8" tint="-0.49980162968840602"/>
      <name val="Segoe UI"/>
      <family val="2"/>
    </font>
    <font>
      <sz val="9"/>
      <color theme="8" tint="-0.49977111117893003"/>
      <name val="Segoe UI"/>
      <family val="2"/>
    </font>
    <font>
      <sz val="10"/>
      <color theme="8" tint="-0.49986266670735802"/>
      <name val="Calibri"/>
      <family val="2"/>
      <scheme val="minor"/>
    </font>
    <font>
      <sz val="10"/>
      <color theme="8" tint="-0.49983214819788202"/>
      <name val="Calibri"/>
      <family val="2"/>
      <scheme val="minor"/>
    </font>
    <font>
      <sz val="10"/>
      <color theme="8" tint="-0.49980162968840602"/>
      <name val="Calibri"/>
      <family val="2"/>
      <scheme val="minor"/>
    </font>
    <font>
      <sz val="10"/>
      <color theme="8" tint="-0.49977111117893003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rgb="FF455A64"/>
      <name val="Segoe UI"/>
      <family val="2"/>
    </font>
    <font>
      <sz val="10"/>
      <name val="Arial Narrow"/>
      <family val="2"/>
    </font>
    <font>
      <sz val="8"/>
      <name val="Tahoma"/>
      <family val="2"/>
    </font>
    <font>
      <sz val="10"/>
      <color indexed="8"/>
      <name val="MS Sans Serif"/>
    </font>
    <font>
      <b/>
      <sz val="15.95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41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3"/>
        <bgColor indexed="15"/>
      </patternFill>
    </fill>
    <fill>
      <patternFill patternType="solid">
        <fgColor theme="0" tint="-4.986724448377941E-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 tint="-4.9806207464827418E-2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 tint="-4.986724448377941E-2"/>
        <bgColor indexed="15"/>
      </patternFill>
    </fill>
    <fill>
      <patternFill patternType="solid">
        <fgColor theme="0" tint="-4.9836725974303414E-2"/>
        <bgColor indexed="15"/>
      </patternFill>
    </fill>
    <fill>
      <patternFill patternType="solid">
        <fgColor theme="0" tint="-4.9806207464827418E-2"/>
        <bgColor indexed="15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F2F2F2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86266670735802"/>
      </bottom>
      <diagonal/>
    </border>
    <border>
      <left/>
      <right/>
      <top/>
      <bottom style="thick">
        <color theme="0" tint="-0.49983214819788202"/>
      </bottom>
      <diagonal/>
    </border>
    <border>
      <left/>
      <right/>
      <top/>
      <bottom style="thick">
        <color theme="0" tint="-0.49980162968840602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86266670735802"/>
      </top>
      <bottom/>
      <diagonal/>
    </border>
    <border>
      <left/>
      <right/>
      <top style="thick">
        <color theme="0" tint="-0.49983214819788202"/>
      </top>
      <bottom/>
      <diagonal/>
    </border>
    <border>
      <left/>
      <right/>
      <top style="thick">
        <color theme="0" tint="-0.49980162968840602"/>
      </top>
      <bottom/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86419263283181"/>
      </left>
      <right style="thin">
        <color theme="0" tint="-0.34986419263283181"/>
      </right>
      <top style="thin">
        <color theme="0" tint="-0.34986419263283181"/>
      </top>
      <bottom style="thin">
        <color theme="0" tint="-0.34986419263283181"/>
      </bottom>
      <diagonal/>
    </border>
    <border>
      <left style="thin">
        <color theme="0" tint="-0.34983367412335581"/>
      </left>
      <right style="thin">
        <color theme="0" tint="-0.34983367412335581"/>
      </right>
      <top style="thin">
        <color theme="0" tint="-0.34983367412335581"/>
      </top>
      <bottom style="thin">
        <color theme="0" tint="-0.34983367412335581"/>
      </bottom>
      <diagonal/>
    </border>
    <border>
      <left style="thin">
        <color theme="0" tint="-0.34980315561387981"/>
      </left>
      <right style="thin">
        <color theme="0" tint="-0.34980315561387981"/>
      </right>
      <top style="thin">
        <color theme="0" tint="-0.34980315561387981"/>
      </top>
      <bottom style="thin">
        <color theme="0" tint="-0.34980315561387981"/>
      </bottom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theme="0" tint="-0.49986266670735802"/>
      </top>
      <bottom style="double">
        <color theme="0" tint="-0.49986266670735802"/>
      </bottom>
      <diagonal/>
    </border>
    <border>
      <left/>
      <right/>
      <top style="medium">
        <color theme="0" tint="-0.49983214819788202"/>
      </top>
      <bottom style="double">
        <color theme="0" tint="-0.49983214819788202"/>
      </bottom>
      <diagonal/>
    </border>
    <border>
      <left/>
      <right/>
      <top style="medium">
        <color theme="0" tint="-0.49980162968840602"/>
      </top>
      <bottom style="double">
        <color theme="0" tint="-0.49980162968840602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/>
      <right/>
      <top style="thick">
        <color theme="0" tint="-0.49986266670735802"/>
      </top>
      <bottom style="thick">
        <color theme="0" tint="-0.49986266670735802"/>
      </bottom>
      <diagonal/>
    </border>
    <border>
      <left/>
      <right/>
      <top style="thick">
        <color theme="0" tint="-0.49983214819788202"/>
      </top>
      <bottom style="thick">
        <color theme="0" tint="-0.49983214819788202"/>
      </bottom>
      <diagonal/>
    </border>
    <border>
      <left/>
      <right/>
      <top style="thick">
        <color theme="0" tint="-0.49980162968840602"/>
      </top>
      <bottom style="thick">
        <color theme="0" tint="-0.4998016296884060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</borders>
  <cellStyleXfs count="3113">
    <xf numFmtId="37" fontId="0" fillId="0" borderId="0"/>
    <xf numFmtId="181" fontId="62" fillId="0" borderId="0"/>
    <xf numFmtId="37" fontId="57" fillId="121" borderId="0">
      <alignment horizontal="right" vertical="center"/>
    </xf>
    <xf numFmtId="39" fontId="57" fillId="121" borderId="0">
      <alignment horizontal="right" vertical="center"/>
    </xf>
    <xf numFmtId="165" fontId="57" fillId="34" borderId="0">
      <alignment horizontal="left" vertical="center"/>
    </xf>
    <xf numFmtId="5" fontId="57" fillId="34" borderId="0">
      <alignment horizontal="right" vertical="center"/>
    </xf>
    <xf numFmtId="7" fontId="57" fillId="34" borderId="0">
      <alignment horizontal="right" vertical="center"/>
    </xf>
    <xf numFmtId="165" fontId="57" fillId="34" borderId="0">
      <alignment horizontal="right" vertical="center"/>
    </xf>
    <xf numFmtId="37" fontId="57" fillId="34" borderId="0">
      <alignment horizontal="right" vertical="center"/>
    </xf>
    <xf numFmtId="171" fontId="57" fillId="34" borderId="0">
      <alignment horizontal="right" vertical="center"/>
    </xf>
    <xf numFmtId="178" fontId="57" fillId="34" borderId="0">
      <alignment horizontal="right" vertical="center"/>
    </xf>
    <xf numFmtId="179" fontId="57" fillId="34" borderId="0">
      <alignment horizontal="right" vertical="center"/>
    </xf>
    <xf numFmtId="39" fontId="57" fillId="34" borderId="0">
      <alignment horizontal="right" vertical="center"/>
    </xf>
    <xf numFmtId="177" fontId="63" fillId="34" borderId="0">
      <alignment horizontal="right" vertical="center"/>
    </xf>
    <xf numFmtId="177" fontId="63" fillId="34" borderId="0">
      <alignment horizontal="right" vertical="center"/>
    </xf>
    <xf numFmtId="177" fontId="57" fillId="34" borderId="0">
      <alignment horizontal="right" vertical="center"/>
    </xf>
    <xf numFmtId="172" fontId="63" fillId="34" borderId="0">
      <alignment horizontal="right" vertical="center"/>
    </xf>
    <xf numFmtId="172" fontId="63" fillId="34" borderId="0">
      <alignment horizontal="right" vertical="center"/>
    </xf>
    <xf numFmtId="172" fontId="57" fillId="34" borderId="0">
      <alignment horizontal="right" vertical="center"/>
    </xf>
    <xf numFmtId="197" fontId="57" fillId="34" borderId="0">
      <alignment horizontal="right" vertical="center"/>
    </xf>
    <xf numFmtId="165" fontId="57" fillId="34" borderId="0">
      <alignment horizontal="left" vertical="center"/>
    </xf>
    <xf numFmtId="165" fontId="57" fillId="34" borderId="0">
      <alignment horizontal="left" vertical="center" indent="1"/>
    </xf>
    <xf numFmtId="180" fontId="57" fillId="34" borderId="0">
      <alignment horizontal="right" vertical="center"/>
    </xf>
    <xf numFmtId="174" fontId="57" fillId="34" borderId="0">
      <alignment horizontal="right" vertical="center"/>
    </xf>
    <xf numFmtId="5" fontId="57" fillId="37" borderId="44">
      <alignment horizontal="right" vertical="center"/>
    </xf>
    <xf numFmtId="7" fontId="57" fillId="37" borderId="44">
      <alignment horizontal="right" vertical="center"/>
    </xf>
    <xf numFmtId="165" fontId="57" fillId="37" borderId="44">
      <alignment horizontal="right" vertical="center"/>
    </xf>
    <xf numFmtId="37" fontId="57" fillId="37" borderId="44">
      <alignment horizontal="right" vertical="center"/>
    </xf>
    <xf numFmtId="171" fontId="57" fillId="37" borderId="44">
      <alignment horizontal="right" vertical="center"/>
    </xf>
    <xf numFmtId="178" fontId="57" fillId="37" borderId="44">
      <alignment horizontal="right" vertical="center"/>
    </xf>
    <xf numFmtId="179" fontId="57" fillId="37" borderId="44">
      <alignment horizontal="right" vertical="center"/>
    </xf>
    <xf numFmtId="39" fontId="57" fillId="37" borderId="44">
      <alignment horizontal="right" vertical="center"/>
    </xf>
    <xf numFmtId="177" fontId="63" fillId="37" borderId="44">
      <alignment horizontal="right" vertical="center"/>
    </xf>
    <xf numFmtId="177" fontId="63" fillId="37" borderId="44">
      <alignment horizontal="right" vertical="center"/>
    </xf>
    <xf numFmtId="177" fontId="57" fillId="37" borderId="44">
      <alignment horizontal="right" vertical="center"/>
    </xf>
    <xf numFmtId="172" fontId="63" fillId="37" borderId="44">
      <alignment horizontal="right" vertical="center"/>
    </xf>
    <xf numFmtId="172" fontId="63" fillId="37" borderId="44">
      <alignment horizontal="right" vertical="center"/>
    </xf>
    <xf numFmtId="172" fontId="57" fillId="37" borderId="44">
      <alignment horizontal="right" vertical="center"/>
    </xf>
    <xf numFmtId="197" fontId="57" fillId="37" borderId="44">
      <alignment horizontal="right" vertical="center"/>
    </xf>
    <xf numFmtId="165" fontId="57" fillId="37" borderId="44">
      <alignment horizontal="left" vertical="center"/>
    </xf>
    <xf numFmtId="165" fontId="56" fillId="34" borderId="0">
      <alignment vertical="center"/>
    </xf>
    <xf numFmtId="165" fontId="56" fillId="34" borderId="0">
      <alignment horizontal="right" vertical="center" indent="1"/>
    </xf>
    <xf numFmtId="165" fontId="56" fillId="34" borderId="0">
      <alignment horizontal="center" vertical="center"/>
    </xf>
    <xf numFmtId="5" fontId="57" fillId="34" borderId="0">
      <alignment vertical="center"/>
    </xf>
    <xf numFmtId="7" fontId="57" fillId="34" borderId="0">
      <alignment vertical="center"/>
    </xf>
    <xf numFmtId="165" fontId="57" fillId="34" borderId="0">
      <alignment vertical="center"/>
    </xf>
    <xf numFmtId="37" fontId="57" fillId="34" borderId="0">
      <alignment vertical="center"/>
    </xf>
    <xf numFmtId="171" fontId="57" fillId="34" borderId="0">
      <alignment vertical="center"/>
    </xf>
    <xf numFmtId="178" fontId="57" fillId="34" borderId="0">
      <alignment vertical="center"/>
    </xf>
    <xf numFmtId="179" fontId="57" fillId="34" borderId="0">
      <alignment vertical="center"/>
    </xf>
    <xf numFmtId="39" fontId="57" fillId="34" borderId="0">
      <alignment vertical="center"/>
    </xf>
    <xf numFmtId="177" fontId="63" fillId="34" borderId="0">
      <alignment vertical="center"/>
    </xf>
    <xf numFmtId="177" fontId="63" fillId="34" borderId="0">
      <alignment vertical="center"/>
    </xf>
    <xf numFmtId="177" fontId="57" fillId="34" borderId="0">
      <alignment vertical="center"/>
    </xf>
    <xf numFmtId="172" fontId="63" fillId="34" borderId="0">
      <alignment vertical="center"/>
    </xf>
    <xf numFmtId="172" fontId="63" fillId="34" borderId="0">
      <alignment vertical="center"/>
    </xf>
    <xf numFmtId="172" fontId="57" fillId="34" borderId="0">
      <alignment vertical="center"/>
    </xf>
    <xf numFmtId="165" fontId="57" fillId="34" borderId="0">
      <alignment horizontal="left" vertical="center"/>
    </xf>
    <xf numFmtId="165" fontId="57" fillId="34" borderId="0">
      <alignment horizontal="left" vertical="center" indent="1"/>
    </xf>
    <xf numFmtId="165" fontId="57" fillId="34" borderId="0">
      <alignment horizontal="right" vertical="center" indent="1"/>
    </xf>
    <xf numFmtId="0" fontId="49" fillId="0" borderId="0">
      <alignment horizontal="left" vertical="center"/>
    </xf>
    <xf numFmtId="180" fontId="57" fillId="34" borderId="0">
      <alignment vertical="center"/>
    </xf>
    <xf numFmtId="174" fontId="57" fillId="34" borderId="0">
      <alignment vertical="center"/>
    </xf>
    <xf numFmtId="5" fontId="58" fillId="37" borderId="44">
      <alignment vertical="center"/>
    </xf>
    <xf numFmtId="7" fontId="58" fillId="37" borderId="44">
      <alignment vertical="center"/>
    </xf>
    <xf numFmtId="165" fontId="58" fillId="37" borderId="44">
      <alignment vertical="center"/>
    </xf>
    <xf numFmtId="37" fontId="58" fillId="37" borderId="44">
      <alignment vertical="center"/>
    </xf>
    <xf numFmtId="171" fontId="58" fillId="37" borderId="44">
      <alignment vertical="center"/>
    </xf>
    <xf numFmtId="178" fontId="58" fillId="37" borderId="44">
      <alignment vertical="center"/>
    </xf>
    <xf numFmtId="179" fontId="58" fillId="37" borderId="44">
      <alignment vertical="center"/>
    </xf>
    <xf numFmtId="39" fontId="58" fillId="37" borderId="44">
      <alignment vertical="center"/>
    </xf>
    <xf numFmtId="177" fontId="64" fillId="37" borderId="44">
      <alignment vertical="center"/>
    </xf>
    <xf numFmtId="177" fontId="64" fillId="37" borderId="44">
      <alignment vertical="center"/>
    </xf>
    <xf numFmtId="177" fontId="58" fillId="37" borderId="44">
      <alignment vertical="center"/>
    </xf>
    <xf numFmtId="172" fontId="64" fillId="37" borderId="44">
      <alignment vertical="center"/>
    </xf>
    <xf numFmtId="172" fontId="64" fillId="37" borderId="44">
      <alignment vertical="center"/>
    </xf>
    <xf numFmtId="172" fontId="58" fillId="37" borderId="44">
      <alignment vertical="center"/>
    </xf>
    <xf numFmtId="197" fontId="58" fillId="37" borderId="44">
      <alignment vertical="center"/>
    </xf>
    <xf numFmtId="165" fontId="58" fillId="37" borderId="44">
      <alignment horizontal="left" vertical="center" indent="1" justifyLastLine="1"/>
    </xf>
    <xf numFmtId="5" fontId="65" fillId="40" borderId="0">
      <alignment horizontal="center" vertical="center"/>
    </xf>
    <xf numFmtId="7" fontId="65" fillId="40" borderId="0">
      <alignment horizontal="center" vertical="center"/>
    </xf>
    <xf numFmtId="165" fontId="65" fillId="40" borderId="0">
      <alignment horizontal="center" vertical="center"/>
    </xf>
    <xf numFmtId="37" fontId="65" fillId="40" borderId="0">
      <alignment horizontal="center" vertical="center"/>
    </xf>
    <xf numFmtId="171" fontId="65" fillId="40" borderId="0">
      <alignment horizontal="center" vertical="center"/>
    </xf>
    <xf numFmtId="178" fontId="65" fillId="40" borderId="0">
      <alignment horizontal="center" vertical="center"/>
    </xf>
    <xf numFmtId="179" fontId="65" fillId="40" borderId="0">
      <alignment horizontal="center" vertical="center"/>
    </xf>
    <xf numFmtId="39" fontId="65" fillId="40" borderId="0">
      <alignment horizontal="center" vertical="center"/>
    </xf>
    <xf numFmtId="177" fontId="66" fillId="40" borderId="0">
      <alignment horizontal="center" vertical="center"/>
    </xf>
    <xf numFmtId="177" fontId="66" fillId="40" borderId="0">
      <alignment horizontal="center" vertical="center"/>
    </xf>
    <xf numFmtId="177" fontId="65" fillId="40" borderId="0">
      <alignment horizontal="center" vertical="center"/>
    </xf>
    <xf numFmtId="172" fontId="66" fillId="40" borderId="0">
      <alignment horizontal="center" vertical="center"/>
    </xf>
    <xf numFmtId="172" fontId="66" fillId="40" borderId="0">
      <alignment horizontal="center" vertical="center"/>
    </xf>
    <xf numFmtId="172" fontId="65" fillId="40" borderId="0">
      <alignment horizontal="center" vertical="center"/>
    </xf>
    <xf numFmtId="165" fontId="65" fillId="40" borderId="0">
      <alignment horizontal="left" vertical="center"/>
    </xf>
    <xf numFmtId="165" fontId="54" fillId="40" borderId="0">
      <alignment horizontal="left" vertical="center"/>
    </xf>
    <xf numFmtId="165" fontId="58" fillId="40" borderId="0">
      <alignment horizontal="left" vertical="center"/>
    </xf>
    <xf numFmtId="165" fontId="67" fillId="40" borderId="0">
      <alignment horizontal="left" vertical="center"/>
    </xf>
    <xf numFmtId="180" fontId="65" fillId="40" borderId="0">
      <alignment horizontal="center" vertical="center"/>
    </xf>
    <xf numFmtId="174" fontId="65" fillId="40" borderId="0">
      <alignment horizontal="center" vertical="center"/>
    </xf>
    <xf numFmtId="165" fontId="55" fillId="36" borderId="43">
      <alignment horizontal="center" vertical="center" wrapText="1"/>
    </xf>
    <xf numFmtId="165" fontId="55" fillId="34" borderId="43">
      <alignment horizontal="center" vertical="center"/>
    </xf>
    <xf numFmtId="165" fontId="58" fillId="41" borderId="0">
      <alignment horizontal="left" vertical="center"/>
    </xf>
    <xf numFmtId="165" fontId="65" fillId="41" borderId="0">
      <alignment horizontal="left" vertical="center"/>
    </xf>
    <xf numFmtId="180" fontId="55" fillId="36" borderId="43">
      <alignment horizontal="center" vertical="center"/>
    </xf>
    <xf numFmtId="174" fontId="55" fillId="36" borderId="43">
      <alignment horizontal="center" vertical="center"/>
    </xf>
    <xf numFmtId="197" fontId="58" fillId="42" borderId="0">
      <alignment vertical="center"/>
    </xf>
    <xf numFmtId="5" fontId="58" fillId="42" borderId="0">
      <alignment vertical="center"/>
    </xf>
    <xf numFmtId="7" fontId="58" fillId="42" borderId="0">
      <alignment vertical="center"/>
    </xf>
    <xf numFmtId="165" fontId="58" fillId="42" borderId="0">
      <alignment vertical="center"/>
    </xf>
    <xf numFmtId="37" fontId="58" fillId="42" borderId="0">
      <alignment vertical="center"/>
    </xf>
    <xf numFmtId="171" fontId="58" fillId="42" borderId="0">
      <alignment vertical="center"/>
    </xf>
    <xf numFmtId="178" fontId="58" fillId="42" borderId="0">
      <alignment vertical="center"/>
    </xf>
    <xf numFmtId="179" fontId="58" fillId="42" borderId="0">
      <alignment vertical="center"/>
    </xf>
    <xf numFmtId="39" fontId="58" fillId="42" borderId="0">
      <alignment vertical="center"/>
    </xf>
    <xf numFmtId="177" fontId="64" fillId="42" borderId="0">
      <alignment vertical="center"/>
    </xf>
    <xf numFmtId="177" fontId="64" fillId="42" borderId="0">
      <alignment vertical="center"/>
    </xf>
    <xf numFmtId="177" fontId="58" fillId="42" borderId="0">
      <alignment vertical="center"/>
    </xf>
    <xf numFmtId="172" fontId="64" fillId="42" borderId="0">
      <alignment vertical="center"/>
    </xf>
    <xf numFmtId="172" fontId="64" fillId="42" borderId="0">
      <alignment vertical="center"/>
    </xf>
    <xf numFmtId="172" fontId="58" fillId="42" borderId="0">
      <alignment vertical="center"/>
    </xf>
    <xf numFmtId="165" fontId="58" fillId="42" borderId="0">
      <alignment vertical="center"/>
    </xf>
    <xf numFmtId="165" fontId="65" fillId="34" borderId="43">
      <alignment vertical="center"/>
    </xf>
    <xf numFmtId="165" fontId="65" fillId="43" borderId="43">
      <alignment vertical="center"/>
    </xf>
    <xf numFmtId="165" fontId="54" fillId="34" borderId="0">
      <alignment vertical="center"/>
    </xf>
    <xf numFmtId="165" fontId="54" fillId="43" borderId="0">
      <alignment vertical="center"/>
    </xf>
    <xf numFmtId="165" fontId="51" fillId="34" borderId="0">
      <alignment vertical="center"/>
    </xf>
    <xf numFmtId="165" fontId="57" fillId="34" borderId="0">
      <alignment vertical="center"/>
    </xf>
    <xf numFmtId="5" fontId="57" fillId="34" borderId="0">
      <alignment vertical="center"/>
    </xf>
    <xf numFmtId="7" fontId="57" fillId="34" borderId="0">
      <alignment vertical="center"/>
    </xf>
    <xf numFmtId="165" fontId="57" fillId="34" borderId="0">
      <alignment vertical="center"/>
    </xf>
    <xf numFmtId="37" fontId="57" fillId="34" borderId="0">
      <alignment vertical="center"/>
    </xf>
    <xf numFmtId="171" fontId="57" fillId="34" borderId="0">
      <alignment vertical="center"/>
    </xf>
    <xf numFmtId="178" fontId="57" fillId="34" borderId="0">
      <alignment vertical="center"/>
    </xf>
    <xf numFmtId="179" fontId="57" fillId="34" borderId="0">
      <alignment vertical="center"/>
    </xf>
    <xf numFmtId="39" fontId="57" fillId="34" borderId="0">
      <alignment vertical="center"/>
    </xf>
    <xf numFmtId="177" fontId="63" fillId="34" borderId="0">
      <alignment vertical="center"/>
    </xf>
    <xf numFmtId="177" fontId="63" fillId="34" borderId="0">
      <alignment vertical="center"/>
    </xf>
    <xf numFmtId="177" fontId="57" fillId="34" borderId="0">
      <alignment vertical="center"/>
    </xf>
    <xf numFmtId="172" fontId="63" fillId="34" borderId="0">
      <alignment vertical="center"/>
    </xf>
    <xf numFmtId="172" fontId="63" fillId="34" borderId="0">
      <alignment vertical="center"/>
    </xf>
    <xf numFmtId="172" fontId="57" fillId="34" borderId="0">
      <alignment vertical="center"/>
    </xf>
    <xf numFmtId="165" fontId="57" fillId="34" borderId="0">
      <alignment vertical="center"/>
    </xf>
    <xf numFmtId="165" fontId="57" fillId="34" borderId="0">
      <alignment horizontal="left" vertical="center" indent="1"/>
    </xf>
    <xf numFmtId="180" fontId="57" fillId="34" borderId="0">
      <alignment vertical="center"/>
    </xf>
    <xf numFmtId="174" fontId="57" fillId="34" borderId="0">
      <alignment vertical="center"/>
    </xf>
    <xf numFmtId="5" fontId="65" fillId="34" borderId="44">
      <alignment vertical="center"/>
    </xf>
    <xf numFmtId="7" fontId="65" fillId="34" borderId="44">
      <alignment vertical="center"/>
    </xf>
    <xf numFmtId="165" fontId="65" fillId="34" borderId="44">
      <alignment vertical="center"/>
    </xf>
    <xf numFmtId="37" fontId="65" fillId="34" borderId="44">
      <alignment vertical="center"/>
    </xf>
    <xf numFmtId="171" fontId="65" fillId="34" borderId="44">
      <alignment vertical="center"/>
    </xf>
    <xf numFmtId="178" fontId="65" fillId="34" borderId="44">
      <alignment vertical="center"/>
    </xf>
    <xf numFmtId="179" fontId="65" fillId="34" borderId="44">
      <alignment vertical="center"/>
    </xf>
    <xf numFmtId="39" fontId="65" fillId="34" borderId="44">
      <alignment vertical="center"/>
    </xf>
    <xf numFmtId="177" fontId="66" fillId="34" borderId="44">
      <alignment vertical="center"/>
    </xf>
    <xf numFmtId="177" fontId="66" fillId="34" borderId="44">
      <alignment vertical="center"/>
    </xf>
    <xf numFmtId="177" fontId="65" fillId="34" borderId="44">
      <alignment vertical="center"/>
    </xf>
    <xf numFmtId="172" fontId="66" fillId="34" borderId="44">
      <alignment vertical="center"/>
    </xf>
    <xf numFmtId="172" fontId="66" fillId="34" borderId="44">
      <alignment vertical="center"/>
    </xf>
    <xf numFmtId="172" fontId="65" fillId="34" borderId="44">
      <alignment vertical="center"/>
    </xf>
    <xf numFmtId="165" fontId="65" fillId="34" borderId="44">
      <alignment vertical="center"/>
    </xf>
    <xf numFmtId="165" fontId="68" fillId="44" borderId="0">
      <alignment vertical="center"/>
    </xf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25" fillId="45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25" fillId="45" borderId="0"/>
    <xf numFmtId="0" fontId="6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1" borderId="0"/>
    <xf numFmtId="0" fontId="6" fillId="11" borderId="0"/>
    <xf numFmtId="0" fontId="4" fillId="11" borderId="0"/>
    <xf numFmtId="0" fontId="4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25" fillId="46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25" fillId="46" borderId="0"/>
    <xf numFmtId="0" fontId="6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2" borderId="0"/>
    <xf numFmtId="0" fontId="6" fillId="12" borderId="0"/>
    <xf numFmtId="0" fontId="4" fillId="12" borderId="0"/>
    <xf numFmtId="0" fontId="4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25" fillId="47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25" fillId="47" borderId="0"/>
    <xf numFmtId="0" fontId="6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3" borderId="0"/>
    <xf numFmtId="0" fontId="6" fillId="13" borderId="0"/>
    <xf numFmtId="0" fontId="4" fillId="13" borderId="0"/>
    <xf numFmtId="0" fontId="4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25" fillId="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25" fillId="3" borderId="0"/>
    <xf numFmtId="0" fontId="6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4" borderId="0"/>
    <xf numFmtId="0" fontId="6" fillId="14" borderId="0"/>
    <xf numFmtId="0" fontId="4" fillId="14" borderId="0"/>
    <xf numFmtId="0" fontId="4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25" fillId="6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25" fillId="6" borderId="0"/>
    <xf numFmtId="0" fontId="6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5" borderId="0"/>
    <xf numFmtId="0" fontId="6" fillId="15" borderId="0"/>
    <xf numFmtId="0" fontId="4" fillId="15" borderId="0"/>
    <xf numFmtId="0" fontId="4" fillId="15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25" fillId="48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25" fillId="48" borderId="0"/>
    <xf numFmtId="0" fontId="6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6" borderId="0"/>
    <xf numFmtId="0" fontId="6" fillId="16" borderId="0"/>
    <xf numFmtId="0" fontId="4" fillId="16" borderId="0"/>
    <xf numFmtId="0" fontId="4" fillId="16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25" fillId="33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25" fillId="33" borderId="0"/>
    <xf numFmtId="0" fontId="6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7" borderId="0"/>
    <xf numFmtId="0" fontId="6" fillId="17" borderId="0"/>
    <xf numFmtId="0" fontId="4" fillId="17" borderId="0"/>
    <xf numFmtId="0" fontId="4" fillId="1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25" fillId="49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25" fillId="49" borderId="0"/>
    <xf numFmtId="0" fontId="6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8" borderId="0"/>
    <xf numFmtId="0" fontId="6" fillId="18" borderId="0"/>
    <xf numFmtId="0" fontId="4" fillId="18" borderId="0"/>
    <xf numFmtId="0" fontId="4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25" fillId="2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25" fillId="2" borderId="0"/>
    <xf numFmtId="0" fontId="6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19" borderId="0"/>
    <xf numFmtId="0" fontId="6" fillId="19" borderId="0"/>
    <xf numFmtId="0" fontId="4" fillId="19" borderId="0"/>
    <xf numFmtId="0" fontId="4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25" fillId="3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25" fillId="3" borderId="0"/>
    <xf numFmtId="0" fontId="6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0" borderId="0"/>
    <xf numFmtId="0" fontId="6" fillId="20" borderId="0"/>
    <xf numFmtId="0" fontId="4" fillId="20" borderId="0"/>
    <xf numFmtId="0" fontId="4" fillId="2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25" fillId="33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25" fillId="33" borderId="0"/>
    <xf numFmtId="0" fontId="6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1" borderId="0"/>
    <xf numFmtId="0" fontId="6" fillId="21" borderId="0"/>
    <xf numFmtId="0" fontId="4" fillId="21" borderId="0"/>
    <xf numFmtId="0" fontId="4" fillId="21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25" fillId="50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25" fillId="50" borderId="0"/>
    <xf numFmtId="0" fontId="6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2" borderId="0"/>
    <xf numFmtId="0" fontId="6" fillId="22" borderId="0"/>
    <xf numFmtId="0" fontId="4" fillId="22" borderId="0"/>
    <xf numFmtId="0" fontId="4" fillId="22" borderId="0"/>
    <xf numFmtId="0" fontId="6" fillId="23" borderId="0"/>
    <xf numFmtId="0" fontId="6" fillId="23" borderId="0"/>
    <xf numFmtId="0" fontId="6" fillId="23" borderId="0"/>
    <xf numFmtId="0" fontId="4" fillId="23" borderId="0"/>
    <xf numFmtId="0" fontId="4" fillId="23" borderId="0"/>
    <xf numFmtId="0" fontId="6" fillId="23" borderId="0"/>
    <xf numFmtId="0" fontId="4" fillId="23" borderId="0"/>
    <xf numFmtId="0" fontId="4" fillId="23" borderId="0"/>
    <xf numFmtId="0" fontId="69" fillId="51" borderId="0"/>
    <xf numFmtId="0" fontId="39" fillId="23" borderId="0"/>
    <xf numFmtId="0" fontId="39" fillId="23" borderId="0"/>
    <xf numFmtId="0" fontId="69" fillId="51" borderId="0"/>
    <xf numFmtId="0" fontId="6" fillId="23" borderId="0"/>
    <xf numFmtId="0" fontId="6" fillId="23" borderId="0"/>
    <xf numFmtId="0" fontId="4" fillId="23" borderId="0"/>
    <xf numFmtId="0" fontId="4" fillId="23" borderId="0"/>
    <xf numFmtId="0" fontId="6" fillId="24" borderId="0"/>
    <xf numFmtId="0" fontId="6" fillId="24" borderId="0"/>
    <xf numFmtId="0" fontId="6" fillId="24" borderId="0"/>
    <xf numFmtId="0" fontId="4" fillId="24" borderId="0"/>
    <xf numFmtId="0" fontId="4" fillId="24" borderId="0"/>
    <xf numFmtId="0" fontId="6" fillId="24" borderId="0"/>
    <xf numFmtId="0" fontId="4" fillId="24" borderId="0"/>
    <xf numFmtId="0" fontId="4" fillId="24" borderId="0"/>
    <xf numFmtId="0" fontId="69" fillId="49" borderId="0"/>
    <xf numFmtId="0" fontId="39" fillId="24" borderId="0"/>
    <xf numFmtId="0" fontId="39" fillId="24" borderId="0"/>
    <xf numFmtId="0" fontId="69" fillId="49" borderId="0"/>
    <xf numFmtId="0" fontId="6" fillId="24" borderId="0"/>
    <xf numFmtId="0" fontId="6" fillId="24" borderId="0"/>
    <xf numFmtId="0" fontId="4" fillId="24" borderId="0"/>
    <xf numFmtId="0" fontId="4" fillId="24" borderId="0"/>
    <xf numFmtId="0" fontId="6" fillId="25" borderId="0"/>
    <xf numFmtId="0" fontId="6" fillId="25" borderId="0"/>
    <xf numFmtId="0" fontId="6" fillId="25" borderId="0"/>
    <xf numFmtId="0" fontId="4" fillId="25" borderId="0"/>
    <xf numFmtId="0" fontId="4" fillId="25" borderId="0"/>
    <xf numFmtId="0" fontId="6" fillId="25" borderId="0"/>
    <xf numFmtId="0" fontId="4" fillId="25" borderId="0"/>
    <xf numFmtId="0" fontId="4" fillId="25" borderId="0"/>
    <xf numFmtId="0" fontId="69" fillId="2" borderId="0"/>
    <xf numFmtId="0" fontId="39" fillId="25" borderId="0"/>
    <xf numFmtId="0" fontId="39" fillId="25" borderId="0"/>
    <xf numFmtId="0" fontId="69" fillId="2" borderId="0"/>
    <xf numFmtId="0" fontId="6" fillId="25" borderId="0"/>
    <xf numFmtId="0" fontId="6" fillId="25" borderId="0"/>
    <xf numFmtId="0" fontId="4" fillId="25" borderId="0"/>
    <xf numFmtId="0" fontId="4" fillId="25" borderId="0"/>
    <xf numFmtId="0" fontId="6" fillId="26" borderId="0"/>
    <xf numFmtId="0" fontId="6" fillId="26" borderId="0"/>
    <xf numFmtId="0" fontId="6" fillId="26" borderId="0"/>
    <xf numFmtId="0" fontId="4" fillId="26" borderId="0"/>
    <xf numFmtId="0" fontId="4" fillId="26" borderId="0"/>
    <xf numFmtId="0" fontId="6" fillId="26" borderId="0"/>
    <xf numFmtId="0" fontId="4" fillId="26" borderId="0"/>
    <xf numFmtId="0" fontId="4" fillId="26" borderId="0"/>
    <xf numFmtId="0" fontId="69" fillId="52" borderId="0"/>
    <xf numFmtId="0" fontId="39" fillId="26" borderId="0"/>
    <xf numFmtId="0" fontId="39" fillId="26" borderId="0"/>
    <xf numFmtId="0" fontId="69" fillId="52" borderId="0"/>
    <xf numFmtId="0" fontId="6" fillId="26" borderId="0"/>
    <xf numFmtId="0" fontId="6" fillId="26" borderId="0"/>
    <xf numFmtId="0" fontId="4" fillId="26" borderId="0"/>
    <xf numFmtId="0" fontId="4" fillId="26" borderId="0"/>
    <xf numFmtId="0" fontId="6" fillId="27" borderId="0"/>
    <xf numFmtId="0" fontId="6" fillId="27" borderId="0"/>
    <xf numFmtId="0" fontId="6" fillId="27" borderId="0"/>
    <xf numFmtId="0" fontId="4" fillId="27" borderId="0"/>
    <xf numFmtId="0" fontId="4" fillId="27" borderId="0"/>
    <xf numFmtId="0" fontId="6" fillId="27" borderId="0"/>
    <xf numFmtId="0" fontId="4" fillId="27" borderId="0"/>
    <xf numFmtId="0" fontId="4" fillId="27" borderId="0"/>
    <xf numFmtId="0" fontId="69" fillId="53" borderId="0"/>
    <xf numFmtId="0" fontId="39" fillId="27" borderId="0"/>
    <xf numFmtId="0" fontId="39" fillId="27" borderId="0"/>
    <xf numFmtId="0" fontId="69" fillId="53" borderId="0"/>
    <xf numFmtId="0" fontId="6" fillId="27" borderId="0"/>
    <xf numFmtId="0" fontId="6" fillId="27" borderId="0"/>
    <xf numFmtId="0" fontId="4" fillId="27" borderId="0"/>
    <xf numFmtId="0" fontId="4" fillId="27" borderId="0"/>
    <xf numFmtId="0" fontId="6" fillId="28" borderId="0"/>
    <xf numFmtId="0" fontId="6" fillId="28" borderId="0"/>
    <xf numFmtId="0" fontId="6" fillId="28" borderId="0"/>
    <xf numFmtId="0" fontId="4" fillId="28" borderId="0"/>
    <xf numFmtId="0" fontId="4" fillId="28" borderId="0"/>
    <xf numFmtId="0" fontId="6" fillId="28" borderId="0"/>
    <xf numFmtId="0" fontId="4" fillId="28" borderId="0"/>
    <xf numFmtId="0" fontId="4" fillId="28" borderId="0"/>
    <xf numFmtId="0" fontId="69" fillId="54" borderId="0"/>
    <xf numFmtId="0" fontId="39" fillId="28" borderId="0"/>
    <xf numFmtId="0" fontId="39" fillId="28" borderId="0"/>
    <xf numFmtId="0" fontId="69" fillId="54" borderId="0"/>
    <xf numFmtId="0" fontId="6" fillId="28" borderId="0"/>
    <xf numFmtId="0" fontId="6" fillId="28" borderId="0"/>
    <xf numFmtId="0" fontId="4" fillId="28" borderId="0"/>
    <xf numFmtId="0" fontId="4" fillId="28" borderId="0"/>
    <xf numFmtId="0" fontId="69" fillId="55" borderId="0"/>
    <xf numFmtId="0" fontId="69" fillId="55" borderId="0"/>
    <xf numFmtId="0" fontId="69" fillId="56" borderId="0"/>
    <xf numFmtId="0" fontId="69" fillId="56" borderId="0"/>
    <xf numFmtId="0" fontId="69" fillId="57" borderId="0"/>
    <xf numFmtId="0" fontId="69" fillId="57" borderId="0"/>
    <xf numFmtId="0" fontId="69" fillId="52" borderId="0"/>
    <xf numFmtId="0" fontId="69" fillId="52" borderId="0"/>
    <xf numFmtId="0" fontId="69" fillId="53" borderId="0"/>
    <xf numFmtId="0" fontId="69" fillId="53" borderId="0"/>
    <xf numFmtId="0" fontId="69" fillId="58" borderId="0"/>
    <xf numFmtId="0" fontId="69" fillId="58" borderId="0"/>
    <xf numFmtId="41" fontId="11" fillId="0" borderId="0"/>
    <xf numFmtId="181" fontId="70" fillId="4" borderId="0">
      <alignment horizontal="center" vertical="center"/>
    </xf>
    <xf numFmtId="181" fontId="71" fillId="4" borderId="0">
      <alignment vertical="center"/>
    </xf>
    <xf numFmtId="181" fontId="72" fillId="4" borderId="0">
      <alignment vertical="center"/>
    </xf>
    <xf numFmtId="181" fontId="72" fillId="4" borderId="0"/>
    <xf numFmtId="182" fontId="11" fillId="0" borderId="0">
      <alignment vertical="top"/>
    </xf>
    <xf numFmtId="183" fontId="11" fillId="33" borderId="45">
      <alignment horizontal="center" vertical="center"/>
    </xf>
    <xf numFmtId="165" fontId="53" fillId="39" borderId="0">
      <alignment vertical="center"/>
    </xf>
    <xf numFmtId="165" fontId="53" fillId="113" borderId="0">
      <alignment vertical="center"/>
    </xf>
    <xf numFmtId="165" fontId="53" fillId="114" borderId="0">
      <alignment vertical="center"/>
    </xf>
    <xf numFmtId="165" fontId="53" fillId="114" borderId="0">
      <alignment vertical="center"/>
    </xf>
    <xf numFmtId="165" fontId="53" fillId="115" borderId="0">
      <alignment vertical="center"/>
    </xf>
    <xf numFmtId="165" fontId="53" fillId="112" borderId="0">
      <alignment vertical="center"/>
    </xf>
    <xf numFmtId="1" fontId="73" fillId="0" borderId="0">
      <alignment horizontal="left"/>
    </xf>
    <xf numFmtId="165" fontId="74" fillId="37" borderId="0">
      <alignment vertical="center"/>
    </xf>
    <xf numFmtId="165" fontId="74" fillId="59" borderId="0">
      <alignment vertical="center"/>
    </xf>
    <xf numFmtId="165" fontId="75" fillId="60" borderId="0">
      <alignment vertical="center"/>
    </xf>
    <xf numFmtId="165" fontId="75" fillId="61" borderId="0">
      <alignment vertical="center"/>
    </xf>
    <xf numFmtId="165" fontId="75" fillId="62" borderId="0">
      <alignment vertical="center"/>
    </xf>
    <xf numFmtId="37" fontId="76" fillId="63" borderId="0">
      <protection locked="0"/>
    </xf>
    <xf numFmtId="0" fontId="77" fillId="46" borderId="0"/>
    <xf numFmtId="0" fontId="77" fillId="46" borderId="0"/>
    <xf numFmtId="165" fontId="78" fillId="34" borderId="46">
      <alignment horizontal="center" vertical="center"/>
    </xf>
    <xf numFmtId="165" fontId="79" fillId="64" borderId="46">
      <alignment horizontal="center" vertical="center"/>
    </xf>
    <xf numFmtId="0" fontId="80" fillId="65" borderId="47"/>
    <xf numFmtId="0" fontId="80" fillId="65" borderId="47"/>
    <xf numFmtId="0" fontId="80" fillId="123" borderId="47"/>
    <xf numFmtId="0" fontId="80" fillId="65" borderId="47"/>
    <xf numFmtId="0" fontId="80" fillId="65" borderId="47"/>
    <xf numFmtId="37" fontId="28" fillId="0" borderId="1"/>
    <xf numFmtId="0" fontId="81" fillId="66" borderId="48"/>
    <xf numFmtId="0" fontId="81" fillId="66" borderId="48"/>
    <xf numFmtId="181" fontId="70" fillId="4" borderId="0">
      <alignment horizontal="center" vertical="center"/>
    </xf>
    <xf numFmtId="181" fontId="71" fillId="4" borderId="0">
      <alignment vertical="center"/>
    </xf>
    <xf numFmtId="181" fontId="72" fillId="4" borderId="0">
      <alignment vertical="center"/>
    </xf>
    <xf numFmtId="181" fontId="72" fillId="4" borderId="0"/>
    <xf numFmtId="165" fontId="82" fillId="67" borderId="0">
      <alignment vertical="center"/>
    </xf>
    <xf numFmtId="165" fontId="82" fillId="67" borderId="0">
      <alignment vertical="center"/>
    </xf>
    <xf numFmtId="165" fontId="74" fillId="67" borderId="0">
      <alignment vertical="center"/>
    </xf>
    <xf numFmtId="165" fontId="82" fillId="68" borderId="0">
      <alignment vertical="center"/>
    </xf>
    <xf numFmtId="165" fontId="82" fillId="68" borderId="0">
      <alignment vertical="center"/>
    </xf>
    <xf numFmtId="165" fontId="74" fillId="68" borderId="0">
      <alignment vertical="center"/>
    </xf>
    <xf numFmtId="165" fontId="83" fillId="69" borderId="0">
      <alignment vertical="center"/>
    </xf>
    <xf numFmtId="165" fontId="83" fillId="69" borderId="0">
      <alignment vertical="center"/>
    </xf>
    <xf numFmtId="165" fontId="75" fillId="69" borderId="0">
      <alignment vertical="center"/>
    </xf>
    <xf numFmtId="165" fontId="83" fillId="70" borderId="0">
      <alignment vertical="center"/>
    </xf>
    <xf numFmtId="165" fontId="83" fillId="70" borderId="0">
      <alignment vertical="center"/>
    </xf>
    <xf numFmtId="165" fontId="75" fillId="70" borderId="0">
      <alignment vertical="center"/>
    </xf>
    <xf numFmtId="165" fontId="83" fillId="71" borderId="0">
      <alignment vertical="center"/>
    </xf>
    <xf numFmtId="165" fontId="83" fillId="71" borderId="0">
      <alignment vertical="center"/>
    </xf>
    <xf numFmtId="165" fontId="75" fillId="71" borderId="0">
      <alignment vertical="center"/>
    </xf>
    <xf numFmtId="41" fontId="11" fillId="0" borderId="0">
      <alignment horizontal="center" vertical="top"/>
    </xf>
    <xf numFmtId="43" fontId="11" fillId="0" borderId="0"/>
    <xf numFmtId="41" fontId="11" fillId="0" borderId="0"/>
    <xf numFmtId="41" fontId="11" fillId="0" borderId="0"/>
    <xf numFmtId="41" fontId="59" fillId="0" borderId="0"/>
    <xf numFmtId="41" fontId="11" fillId="0" borderId="0"/>
    <xf numFmtId="43" fontId="11" fillId="0" borderId="0"/>
    <xf numFmtId="43" fontId="6" fillId="0" borderId="0"/>
    <xf numFmtId="43" fontId="4" fillId="0" borderId="0"/>
    <xf numFmtId="43" fontId="6" fillId="0" borderId="0"/>
    <xf numFmtId="43" fontId="4" fillId="0" borderId="0"/>
    <xf numFmtId="43" fontId="11" fillId="0" borderId="0"/>
    <xf numFmtId="43" fontId="25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44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4" fillId="0" borderId="0"/>
    <xf numFmtId="43" fontId="4" fillId="0" borderId="0"/>
    <xf numFmtId="43" fontId="59" fillId="0" borderId="0"/>
    <xf numFmtId="43" fontId="59" fillId="0" borderId="0"/>
    <xf numFmtId="43" fontId="11" fillId="0" borderId="0"/>
    <xf numFmtId="43" fontId="11" fillId="0" borderId="0"/>
    <xf numFmtId="43" fontId="60" fillId="0" borderId="0"/>
    <xf numFmtId="43" fontId="11" fillId="0" borderId="0"/>
    <xf numFmtId="43" fontId="84" fillId="0" borderId="0"/>
    <xf numFmtId="43" fontId="60" fillId="0" borderId="0"/>
    <xf numFmtId="43" fontId="59" fillId="0" borderId="0"/>
    <xf numFmtId="43" fontId="60" fillId="0" borderId="0"/>
    <xf numFmtId="43" fontId="85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11" fillId="0" borderId="0"/>
    <xf numFmtId="43" fontId="6" fillId="0" borderId="0"/>
    <xf numFmtId="43" fontId="4" fillId="0" borderId="0"/>
    <xf numFmtId="43" fontId="11" fillId="0" borderId="0"/>
    <xf numFmtId="43" fontId="4" fillId="0" borderId="0"/>
    <xf numFmtId="43" fontId="4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85" fillId="0" borderId="0"/>
    <xf numFmtId="43" fontId="11" fillId="0" borderId="0"/>
    <xf numFmtId="43" fontId="11" fillId="0" borderId="0"/>
    <xf numFmtId="43" fontId="185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11" fillId="0" borderId="0"/>
    <xf numFmtId="43" fontId="6" fillId="0" borderId="0"/>
    <xf numFmtId="43" fontId="4" fillId="0" borderId="0"/>
    <xf numFmtId="43" fontId="4" fillId="0" borderId="0"/>
    <xf numFmtId="43" fontId="25" fillId="0" borderId="0"/>
    <xf numFmtId="43" fontId="11" fillId="0" borderId="0"/>
    <xf numFmtId="43" fontId="11" fillId="0" borderId="0"/>
    <xf numFmtId="43" fontId="84" fillId="0" borderId="0"/>
    <xf numFmtId="43" fontId="11" fillId="0" borderId="0"/>
    <xf numFmtId="43" fontId="11" fillId="0" borderId="0"/>
    <xf numFmtId="43" fontId="59" fillId="0" borderId="0"/>
    <xf numFmtId="43" fontId="11" fillId="0" borderId="0"/>
    <xf numFmtId="43" fontId="4" fillId="0" borderId="0"/>
    <xf numFmtId="43" fontId="11" fillId="0" borderId="0"/>
    <xf numFmtId="43" fontId="4" fillId="0" borderId="0"/>
    <xf numFmtId="43" fontId="11" fillId="0" borderId="0"/>
    <xf numFmtId="43" fontId="86" fillId="0" borderId="0"/>
    <xf numFmtId="43" fontId="11" fillId="0" borderId="0"/>
    <xf numFmtId="43" fontId="4" fillId="0" borderId="0"/>
    <xf numFmtId="43" fontId="11" fillId="0" borderId="0"/>
    <xf numFmtId="43" fontId="4" fillId="0" borderId="0"/>
    <xf numFmtId="43" fontId="11" fillId="0" borderId="0"/>
    <xf numFmtId="43" fontId="49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40" fillId="0" borderId="0"/>
    <xf numFmtId="43" fontId="6" fillId="0" borderId="0"/>
    <xf numFmtId="43" fontId="4" fillId="0" borderId="0"/>
    <xf numFmtId="43" fontId="4" fillId="0" borderId="0"/>
    <xf numFmtId="170" fontId="11" fillId="0" borderId="0"/>
    <xf numFmtId="43" fontId="40" fillId="0" borderId="0"/>
    <xf numFmtId="43" fontId="40" fillId="0" borderId="0"/>
    <xf numFmtId="43" fontId="4" fillId="0" borderId="0"/>
    <xf numFmtId="43" fontId="6" fillId="0" borderId="0"/>
    <xf numFmtId="43" fontId="4" fillId="0" borderId="0"/>
    <xf numFmtId="43" fontId="11" fillId="0" borderId="0"/>
    <xf numFmtId="43" fontId="6" fillId="0" borderId="0"/>
    <xf numFmtId="43" fontId="4" fillId="0" borderId="0"/>
    <xf numFmtId="43" fontId="59" fillId="0" borderId="0"/>
    <xf numFmtId="43" fontId="60" fillId="0" borderId="0"/>
    <xf numFmtId="43" fontId="11" fillId="0" borderId="0"/>
    <xf numFmtId="43" fontId="4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11" fillId="0" borderId="0"/>
    <xf numFmtId="43" fontId="6" fillId="0" borderId="0"/>
    <xf numFmtId="43" fontId="4" fillId="0" borderId="0"/>
    <xf numFmtId="43" fontId="4" fillId="0" borderId="0"/>
    <xf numFmtId="170" fontId="11" fillId="0" borderId="0"/>
    <xf numFmtId="43" fontId="4" fillId="0" borderId="0"/>
    <xf numFmtId="43" fontId="85" fillId="0" borderId="0"/>
    <xf numFmtId="43" fontId="59" fillId="0" borderId="0"/>
    <xf numFmtId="43" fontId="85" fillId="0" borderId="0"/>
    <xf numFmtId="43" fontId="11" fillId="0" borderId="0"/>
    <xf numFmtId="43" fontId="4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0" fillId="0" borderId="0"/>
    <xf numFmtId="43" fontId="11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11" fillId="0" borderId="0"/>
    <xf numFmtId="43" fontId="87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4" fillId="0" borderId="0"/>
    <xf numFmtId="43" fontId="11" fillId="0" borderId="0"/>
    <xf numFmtId="43" fontId="88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89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4" fillId="0" borderId="0"/>
    <xf numFmtId="43" fontId="60" fillId="0" borderId="0"/>
    <xf numFmtId="43" fontId="6" fillId="0" borderId="0"/>
    <xf numFmtId="43" fontId="4" fillId="0" borderId="0"/>
    <xf numFmtId="43" fontId="11" fillId="0" borderId="0"/>
    <xf numFmtId="43" fontId="84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4" fillId="0" borderId="0"/>
    <xf numFmtId="3" fontId="11" fillId="0" borderId="0"/>
    <xf numFmtId="0" fontId="90" fillId="0" borderId="0"/>
    <xf numFmtId="0" fontId="90" fillId="0" borderId="0"/>
    <xf numFmtId="37" fontId="11" fillId="0" borderId="0">
      <alignment horizontal="left" vertical="top" wrapText="1"/>
      <protection locked="0"/>
    </xf>
    <xf numFmtId="42" fontId="11" fillId="0" borderId="0"/>
    <xf numFmtId="42" fontId="11" fillId="0" borderId="0"/>
    <xf numFmtId="42" fontId="59" fillId="0" borderId="0"/>
    <xf numFmtId="42" fontId="11" fillId="0" borderId="0"/>
    <xf numFmtId="44" fontId="11" fillId="0" borderId="0"/>
    <xf numFmtId="44" fontId="25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6" fillId="0" borderId="0"/>
    <xf numFmtId="44" fontId="6" fillId="0" borderId="0"/>
    <xf numFmtId="44" fontId="4" fillId="0" borderId="0"/>
    <xf numFmtId="44" fontId="4" fillId="0" borderId="0"/>
    <xf numFmtId="44" fontId="11" fillId="0" borderId="0"/>
    <xf numFmtId="44" fontId="25" fillId="0" borderId="0"/>
    <xf numFmtId="44" fontId="6" fillId="0" borderId="0"/>
    <xf numFmtId="44" fontId="6" fillId="0" borderId="0"/>
    <xf numFmtId="44" fontId="4" fillId="0" borderId="0"/>
    <xf numFmtId="44" fontId="4" fillId="0" borderId="0"/>
    <xf numFmtId="44" fontId="11" fillId="0" borderId="0"/>
    <xf numFmtId="44" fontId="6" fillId="0" borderId="0"/>
    <xf numFmtId="44" fontId="4" fillId="0" borderId="0"/>
    <xf numFmtId="44" fontId="59" fillId="0" borderId="0"/>
    <xf numFmtId="44" fontId="6" fillId="0" borderId="0"/>
    <xf numFmtId="44" fontId="4" fillId="0" borderId="0"/>
    <xf numFmtId="44" fontId="4" fillId="0" borderId="0"/>
    <xf numFmtId="44" fontId="4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59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9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173" fontId="92" fillId="0" borderId="0"/>
    <xf numFmtId="44" fontId="11" fillId="0" borderId="0"/>
    <xf numFmtId="44" fontId="11" fillId="0" borderId="0"/>
    <xf numFmtId="44" fontId="40" fillId="0" borderId="0"/>
    <xf numFmtId="44" fontId="11" fillId="0" borderId="0"/>
    <xf numFmtId="44" fontId="11" fillId="0" borderId="0"/>
    <xf numFmtId="44" fontId="40" fillId="0" borderId="0"/>
    <xf numFmtId="44" fontId="4" fillId="0" borderId="0"/>
    <xf numFmtId="44" fontId="4" fillId="0" borderId="0"/>
    <xf numFmtId="44" fontId="91" fillId="0" borderId="0"/>
    <xf numFmtId="5" fontId="11" fillId="0" borderId="0"/>
    <xf numFmtId="6" fontId="93" fillId="0" borderId="0">
      <protection locked="0"/>
    </xf>
    <xf numFmtId="0" fontId="159" fillId="39" borderId="63">
      <alignment horizontal="center"/>
    </xf>
    <xf numFmtId="165" fontId="94" fillId="64" borderId="0">
      <alignment vertical="center"/>
    </xf>
    <xf numFmtId="0" fontId="159" fillId="113" borderId="72">
      <alignment horizontal="center"/>
    </xf>
    <xf numFmtId="0" fontId="159" fillId="114" borderId="73">
      <alignment horizontal="center"/>
    </xf>
    <xf numFmtId="0" fontId="159" fillId="114" borderId="73">
      <alignment horizontal="center"/>
    </xf>
    <xf numFmtId="0" fontId="159" fillId="115" borderId="74">
      <alignment horizontal="center"/>
    </xf>
    <xf numFmtId="0" fontId="159" fillId="112" borderId="71">
      <alignment horizontal="center"/>
    </xf>
    <xf numFmtId="41" fontId="11" fillId="0" borderId="0">
      <alignment vertical="top"/>
    </xf>
    <xf numFmtId="184" fontId="11" fillId="0" borderId="0">
      <alignment vertical="top"/>
    </xf>
    <xf numFmtId="43" fontId="11" fillId="0" borderId="0">
      <alignment vertical="top"/>
    </xf>
    <xf numFmtId="185" fontId="11" fillId="0" borderId="0">
      <alignment vertical="top"/>
    </xf>
    <xf numFmtId="181" fontId="11" fillId="47" borderId="0">
      <alignment horizontal="left" vertical="top"/>
    </xf>
    <xf numFmtId="37" fontId="160" fillId="105" borderId="64">
      <alignment vertical="top"/>
      <protection locked="0"/>
    </xf>
    <xf numFmtId="37" fontId="160" fillId="117" borderId="76">
      <alignment vertical="top"/>
      <protection locked="0"/>
    </xf>
    <xf numFmtId="37" fontId="160" fillId="118" borderId="77">
      <alignment vertical="top"/>
      <protection locked="0"/>
    </xf>
    <xf numFmtId="37" fontId="160" fillId="118" borderId="77">
      <alignment vertical="top"/>
      <protection locked="0"/>
    </xf>
    <xf numFmtId="37" fontId="160" fillId="119" borderId="78">
      <alignment vertical="top"/>
      <protection locked="0"/>
    </xf>
    <xf numFmtId="37" fontId="160" fillId="116" borderId="75">
      <alignment vertical="top"/>
      <protection locked="0"/>
    </xf>
    <xf numFmtId="37" fontId="161" fillId="105" borderId="65">
      <protection locked="0"/>
    </xf>
    <xf numFmtId="37" fontId="161" fillId="117" borderId="80">
      <protection locked="0"/>
    </xf>
    <xf numFmtId="37" fontId="161" fillId="118" borderId="81">
      <protection locked="0"/>
    </xf>
    <xf numFmtId="37" fontId="161" fillId="118" borderId="81">
      <protection locked="0"/>
    </xf>
    <xf numFmtId="37" fontId="161" fillId="119" borderId="82">
      <protection locked="0"/>
    </xf>
    <xf numFmtId="37" fontId="161" fillId="116" borderId="79">
      <protection locked="0"/>
    </xf>
    <xf numFmtId="0" fontId="157" fillId="38" borderId="66">
      <alignment vertical="center"/>
      <protection locked="0"/>
    </xf>
    <xf numFmtId="5" fontId="65" fillId="72" borderId="46">
      <alignment vertical="center"/>
      <protection locked="0"/>
    </xf>
    <xf numFmtId="7" fontId="65" fillId="72" borderId="46">
      <alignment vertical="center"/>
      <protection locked="0"/>
    </xf>
    <xf numFmtId="165" fontId="65" fillId="72" borderId="46">
      <alignment vertical="center"/>
      <protection locked="0"/>
    </xf>
    <xf numFmtId="37" fontId="65" fillId="72" borderId="46">
      <alignment vertical="center"/>
      <protection locked="0"/>
    </xf>
    <xf numFmtId="171" fontId="65" fillId="72" borderId="46">
      <alignment vertical="center"/>
      <protection locked="0"/>
    </xf>
    <xf numFmtId="178" fontId="65" fillId="72" borderId="46">
      <alignment vertical="center"/>
      <protection locked="0"/>
    </xf>
    <xf numFmtId="179" fontId="65" fillId="72" borderId="46">
      <alignment vertical="center"/>
      <protection locked="0"/>
    </xf>
    <xf numFmtId="39" fontId="65" fillId="72" borderId="46">
      <alignment vertical="center"/>
      <protection locked="0"/>
    </xf>
    <xf numFmtId="177" fontId="66" fillId="72" borderId="46">
      <alignment vertical="center"/>
      <protection locked="0"/>
    </xf>
    <xf numFmtId="177" fontId="66" fillId="72" borderId="46">
      <alignment vertical="center"/>
      <protection locked="0"/>
    </xf>
    <xf numFmtId="177" fontId="65" fillId="72" borderId="46">
      <alignment vertical="center"/>
      <protection locked="0"/>
    </xf>
    <xf numFmtId="172" fontId="66" fillId="72" borderId="46">
      <alignment vertical="center"/>
      <protection locked="0"/>
    </xf>
    <xf numFmtId="172" fontId="66" fillId="72" borderId="46">
      <alignment vertical="center"/>
      <protection locked="0"/>
    </xf>
    <xf numFmtId="172" fontId="65" fillId="72" borderId="46">
      <alignment vertical="center"/>
      <protection locked="0"/>
    </xf>
    <xf numFmtId="165" fontId="65" fillId="72" borderId="46">
      <alignment horizontal="center" vertical="center"/>
      <protection locked="0"/>
    </xf>
    <xf numFmtId="180" fontId="65" fillId="72" borderId="46">
      <alignment vertical="center"/>
      <protection locked="0"/>
    </xf>
    <xf numFmtId="174" fontId="65" fillId="72" borderId="46">
      <alignment vertical="center"/>
      <protection locked="0"/>
    </xf>
    <xf numFmtId="0" fontId="157" fillId="38" borderId="84">
      <alignment vertical="center"/>
      <protection locked="0"/>
    </xf>
    <xf numFmtId="0" fontId="157" fillId="38" borderId="85">
      <alignment vertical="center"/>
      <protection locked="0"/>
    </xf>
    <xf numFmtId="0" fontId="157" fillId="38" borderId="85">
      <alignment vertical="center"/>
      <protection locked="0"/>
    </xf>
    <xf numFmtId="0" fontId="157" fillId="38" borderId="86">
      <alignment vertical="center"/>
      <protection locked="0"/>
    </xf>
    <xf numFmtId="0" fontId="157" fillId="38" borderId="83">
      <alignment vertical="center"/>
      <protection locked="0"/>
    </xf>
    <xf numFmtId="165" fontId="74" fillId="73" borderId="0">
      <alignment vertical="center"/>
    </xf>
    <xf numFmtId="165" fontId="74" fillId="74" borderId="0">
      <alignment vertical="center"/>
    </xf>
    <xf numFmtId="165" fontId="75" fillId="75" borderId="0">
      <alignment vertical="center"/>
    </xf>
    <xf numFmtId="165" fontId="75" fillId="76" borderId="0">
      <alignment vertical="center"/>
    </xf>
    <xf numFmtId="165" fontId="75" fillId="77" borderId="0">
      <alignment vertical="center"/>
    </xf>
    <xf numFmtId="181" fontId="11" fillId="0" borderId="0"/>
    <xf numFmtId="181" fontId="95" fillId="4" borderId="0">
      <alignment horizontal="center" vertical="center"/>
    </xf>
    <xf numFmtId="181" fontId="71" fillId="4" borderId="0">
      <alignment vertical="center"/>
    </xf>
    <xf numFmtId="181" fontId="95" fillId="4" borderId="0">
      <alignment vertical="center"/>
    </xf>
    <xf numFmtId="181" fontId="96" fillId="4" borderId="0"/>
    <xf numFmtId="165" fontId="97" fillId="34" borderId="0">
      <alignment horizontal="left" vertical="center"/>
    </xf>
    <xf numFmtId="165" fontId="98" fillId="34" borderId="0">
      <alignment vertical="center"/>
    </xf>
    <xf numFmtId="0" fontId="99" fillId="0" borderId="0"/>
    <xf numFmtId="0" fontId="99" fillId="0" borderId="0"/>
    <xf numFmtId="181" fontId="100" fillId="0" borderId="0"/>
    <xf numFmtId="181" fontId="101" fillId="0" borderId="0"/>
    <xf numFmtId="181" fontId="102" fillId="0" borderId="0"/>
    <xf numFmtId="181" fontId="103" fillId="0" borderId="0"/>
    <xf numFmtId="181" fontId="104" fillId="0" borderId="0"/>
    <xf numFmtId="181" fontId="105" fillId="0" borderId="0"/>
    <xf numFmtId="181" fontId="106" fillId="0" borderId="0"/>
    <xf numFmtId="165" fontId="107" fillId="34" borderId="49">
      <alignment horizontal="center" vertical="center"/>
    </xf>
    <xf numFmtId="186" fontId="11" fillId="0" borderId="0">
      <protection locked="0"/>
    </xf>
    <xf numFmtId="187" fontId="108" fillId="0" borderId="0">
      <alignment horizontal="center" vertical="top"/>
    </xf>
    <xf numFmtId="41" fontId="109" fillId="0" borderId="0">
      <alignment horizontal="left" vertical="top"/>
    </xf>
    <xf numFmtId="41" fontId="11" fillId="0" borderId="0">
      <alignment horizontal="left" vertical="top" indent="2"/>
    </xf>
    <xf numFmtId="188" fontId="110" fillId="0" borderId="0"/>
    <xf numFmtId="185" fontId="110" fillId="0" borderId="0"/>
    <xf numFmtId="189" fontId="110" fillId="0" borderId="0"/>
    <xf numFmtId="190" fontId="110" fillId="0" borderId="0"/>
    <xf numFmtId="191" fontId="110" fillId="0" borderId="0"/>
    <xf numFmtId="0" fontId="111" fillId="47" borderId="0"/>
    <xf numFmtId="0" fontId="111" fillId="47" borderId="0"/>
    <xf numFmtId="181" fontId="112" fillId="78" borderId="0">
      <alignment horizontal="center" vertical="center"/>
    </xf>
    <xf numFmtId="181" fontId="71" fillId="78" borderId="0">
      <alignment vertical="center"/>
    </xf>
    <xf numFmtId="181" fontId="95" fillId="4" borderId="0">
      <alignment vertical="center"/>
    </xf>
    <xf numFmtId="181" fontId="96" fillId="4" borderId="0"/>
    <xf numFmtId="181" fontId="11" fillId="4" borderId="0"/>
    <xf numFmtId="181" fontId="11" fillId="65" borderId="0"/>
    <xf numFmtId="38" fontId="101" fillId="65" borderId="0"/>
    <xf numFmtId="165" fontId="74" fillId="79" borderId="0">
      <alignment vertical="center"/>
    </xf>
    <xf numFmtId="165" fontId="74" fillId="80" borderId="0">
      <alignment vertical="center"/>
    </xf>
    <xf numFmtId="165" fontId="75" fillId="81" borderId="0">
      <alignment vertical="center"/>
    </xf>
    <xf numFmtId="165" fontId="75" fillId="82" borderId="0">
      <alignment vertical="center"/>
    </xf>
    <xf numFmtId="165" fontId="75" fillId="83" borderId="0">
      <alignment vertical="center"/>
    </xf>
    <xf numFmtId="41" fontId="109" fillId="0" borderId="0">
      <alignment vertical="top"/>
    </xf>
    <xf numFmtId="41" fontId="11" fillId="0" borderId="0">
      <alignment horizontal="left" vertical="top" indent="2"/>
    </xf>
    <xf numFmtId="181" fontId="113" fillId="0" borderId="0"/>
    <xf numFmtId="181" fontId="114" fillId="0" borderId="42">
      <alignment horizontal="left" vertical="center"/>
    </xf>
    <xf numFmtId="181" fontId="114" fillId="0" borderId="8">
      <alignment horizontal="left" vertical="center"/>
    </xf>
    <xf numFmtId="181" fontId="114" fillId="0" borderId="8">
      <alignment horizontal="left" vertical="center"/>
    </xf>
    <xf numFmtId="0" fontId="115" fillId="0" borderId="50"/>
    <xf numFmtId="0" fontId="115" fillId="0" borderId="50"/>
    <xf numFmtId="0" fontId="116" fillId="0" borderId="51"/>
    <xf numFmtId="0" fontId="116" fillId="0" borderId="51"/>
    <xf numFmtId="0" fontId="117" fillId="0" borderId="52"/>
    <xf numFmtId="0" fontId="117" fillId="0" borderId="52"/>
    <xf numFmtId="0" fontId="117" fillId="0" borderId="0"/>
    <xf numFmtId="0" fontId="117" fillId="0" borderId="0"/>
    <xf numFmtId="192" fontId="11" fillId="0" borderId="0">
      <protection locked="0"/>
    </xf>
    <xf numFmtId="192" fontId="11" fillId="0" borderId="0">
      <protection locked="0"/>
    </xf>
    <xf numFmtId="181" fontId="50" fillId="0" borderId="53"/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36" fillId="0" borderId="0"/>
    <xf numFmtId="0" fontId="186" fillId="0" borderId="0"/>
    <xf numFmtId="0" fontId="36" fillId="0" borderId="0"/>
    <xf numFmtId="181" fontId="118" fillId="0" borderId="0">
      <alignment vertical="top"/>
      <protection locked="0"/>
    </xf>
    <xf numFmtId="0" fontId="187" fillId="0" borderId="0">
      <alignment vertical="top"/>
      <protection locked="0"/>
    </xf>
    <xf numFmtId="0" fontId="36" fillId="0" borderId="0"/>
    <xf numFmtId="0" fontId="187" fillId="0" borderId="0">
      <alignment vertical="top"/>
      <protection locked="0"/>
    </xf>
    <xf numFmtId="0" fontId="36" fillId="0" borderId="0"/>
    <xf numFmtId="181" fontId="119" fillId="0" borderId="0">
      <alignment vertical="top"/>
      <protection locked="0"/>
    </xf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120" fillId="0" borderId="0">
      <alignment vertical="top"/>
      <protection locked="0"/>
    </xf>
    <xf numFmtId="0" fontId="12" fillId="0" borderId="0">
      <alignment vertical="top"/>
      <protection locked="0"/>
    </xf>
    <xf numFmtId="0" fontId="186" fillId="0" borderId="0"/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38" fontId="162" fillId="106" borderId="66">
      <alignment vertical="center"/>
      <protection locked="0"/>
    </xf>
    <xf numFmtId="38" fontId="169" fillId="106" borderId="84">
      <alignment vertical="center"/>
      <protection locked="0"/>
    </xf>
    <xf numFmtId="38" fontId="170" fillId="106" borderId="85">
      <alignment vertical="center"/>
      <protection locked="0"/>
    </xf>
    <xf numFmtId="38" fontId="170" fillId="106" borderId="85">
      <alignment vertical="center"/>
      <protection locked="0"/>
    </xf>
    <xf numFmtId="38" fontId="171" fillId="106" borderId="86">
      <alignment vertical="center"/>
      <protection locked="0"/>
    </xf>
    <xf numFmtId="38" fontId="168" fillId="106" borderId="83">
      <alignment vertical="center"/>
      <protection locked="0"/>
    </xf>
    <xf numFmtId="5" fontId="65" fillId="84" borderId="54">
      <alignment vertical="center"/>
      <protection locked="0"/>
    </xf>
    <xf numFmtId="7" fontId="65" fillId="84" borderId="54">
      <alignment vertical="center"/>
      <protection locked="0"/>
    </xf>
    <xf numFmtId="165" fontId="65" fillId="84" borderId="54">
      <alignment vertical="center"/>
      <protection locked="0"/>
    </xf>
    <xf numFmtId="37" fontId="65" fillId="84" borderId="54">
      <alignment vertical="center"/>
      <protection locked="0"/>
    </xf>
    <xf numFmtId="171" fontId="65" fillId="84" borderId="54">
      <alignment vertical="center"/>
      <protection locked="0"/>
    </xf>
    <xf numFmtId="178" fontId="65" fillId="84" borderId="54">
      <alignment vertical="center"/>
      <protection locked="0"/>
    </xf>
    <xf numFmtId="179" fontId="65" fillId="84" borderId="54">
      <alignment vertical="center"/>
      <protection locked="0"/>
    </xf>
    <xf numFmtId="39" fontId="65" fillId="84" borderId="54">
      <alignment vertical="center"/>
      <protection locked="0"/>
    </xf>
    <xf numFmtId="177" fontId="66" fillId="84" borderId="54">
      <alignment vertical="center"/>
      <protection locked="0"/>
    </xf>
    <xf numFmtId="177" fontId="66" fillId="84" borderId="54">
      <alignment vertical="center"/>
      <protection locked="0"/>
    </xf>
    <xf numFmtId="177" fontId="65" fillId="84" borderId="54">
      <alignment vertical="center"/>
      <protection locked="0"/>
    </xf>
    <xf numFmtId="172" fontId="66" fillId="84" borderId="54">
      <alignment vertical="center"/>
      <protection locked="0"/>
    </xf>
    <xf numFmtId="172" fontId="66" fillId="84" borderId="54">
      <alignment vertical="center"/>
      <protection locked="0"/>
    </xf>
    <xf numFmtId="172" fontId="65" fillId="84" borderId="54">
      <alignment vertical="center"/>
      <protection locked="0"/>
    </xf>
    <xf numFmtId="197" fontId="65" fillId="84" borderId="54">
      <alignment vertical="center"/>
      <protection locked="0"/>
    </xf>
    <xf numFmtId="165" fontId="65" fillId="84" borderId="54">
      <alignment horizontal="left" vertical="top" wrapText="1" indent="1"/>
      <protection locked="0"/>
    </xf>
    <xf numFmtId="180" fontId="65" fillId="84" borderId="54">
      <alignment vertical="center"/>
      <protection locked="0"/>
    </xf>
    <xf numFmtId="174" fontId="65" fillId="84" borderId="54">
      <alignment vertical="center"/>
      <protection locked="0"/>
    </xf>
    <xf numFmtId="10" fontId="101" fillId="85" borderId="1"/>
    <xf numFmtId="10" fontId="101" fillId="85" borderId="1"/>
    <xf numFmtId="0" fontId="121" fillId="48" borderId="47"/>
    <xf numFmtId="0" fontId="121" fillId="48" borderId="47"/>
    <xf numFmtId="0" fontId="121" fillId="122" borderId="47"/>
    <xf numFmtId="0" fontId="121" fillId="48" borderId="47"/>
    <xf numFmtId="0" fontId="121" fillId="48" borderId="47"/>
    <xf numFmtId="0" fontId="163" fillId="107" borderId="66">
      <alignment vertical="center" wrapText="1"/>
      <protection locked="0"/>
    </xf>
    <xf numFmtId="0" fontId="173" fillId="107" borderId="84">
      <alignment vertical="center" wrapText="1"/>
      <protection locked="0"/>
    </xf>
    <xf numFmtId="0" fontId="174" fillId="107" borderId="85">
      <alignment vertical="center" wrapText="1"/>
      <protection locked="0"/>
    </xf>
    <xf numFmtId="0" fontId="174" fillId="107" borderId="85">
      <alignment vertical="center" wrapText="1"/>
      <protection locked="0"/>
    </xf>
    <xf numFmtId="0" fontId="175" fillId="107" borderId="86">
      <alignment vertical="center" wrapText="1"/>
      <protection locked="0"/>
    </xf>
    <xf numFmtId="0" fontId="172" fillId="107" borderId="83">
      <alignment vertical="center" wrapText="1"/>
      <protection locked="0"/>
    </xf>
    <xf numFmtId="196" fontId="164" fillId="108" borderId="66">
      <alignment vertical="center"/>
      <protection locked="0"/>
    </xf>
    <xf numFmtId="196" fontId="177" fillId="108" borderId="84">
      <alignment vertical="center"/>
      <protection locked="0"/>
    </xf>
    <xf numFmtId="196" fontId="178" fillId="108" borderId="85">
      <alignment vertical="center"/>
      <protection locked="0"/>
    </xf>
    <xf numFmtId="196" fontId="178" fillId="108" borderId="85">
      <alignment vertical="center"/>
      <protection locked="0"/>
    </xf>
    <xf numFmtId="196" fontId="179" fillId="108" borderId="86">
      <alignment vertical="center"/>
      <protection locked="0"/>
    </xf>
    <xf numFmtId="196" fontId="176" fillId="108" borderId="83">
      <alignment vertical="center"/>
      <protection locked="0"/>
    </xf>
    <xf numFmtId="41" fontId="11" fillId="47" borderId="0">
      <alignment horizontal="left" vertical="top"/>
    </xf>
    <xf numFmtId="181" fontId="71" fillId="78" borderId="0">
      <alignment vertical="center"/>
    </xf>
    <xf numFmtId="181" fontId="72" fillId="4" borderId="0">
      <alignment vertical="center"/>
    </xf>
    <xf numFmtId="181" fontId="72" fillId="4" borderId="0"/>
    <xf numFmtId="181" fontId="11" fillId="4" borderId="0"/>
    <xf numFmtId="181" fontId="11" fillId="65" borderId="0"/>
    <xf numFmtId="0" fontId="122" fillId="0" borderId="55"/>
    <xf numFmtId="0" fontId="122" fillId="0" borderId="55"/>
    <xf numFmtId="165" fontId="57" fillId="34" borderId="49">
      <alignment horizontal="left" vertical="center"/>
    </xf>
    <xf numFmtId="165" fontId="57" fillId="34" borderId="49">
      <alignment horizontal="left" vertical="center" indent="1" justifyLastLine="1"/>
    </xf>
    <xf numFmtId="165" fontId="56" fillId="34" borderId="49">
      <alignment horizontal="left" vertical="center"/>
    </xf>
    <xf numFmtId="165" fontId="57" fillId="34" borderId="49">
      <alignment horizontal="center" vertical="center" justifyLastLine="1"/>
    </xf>
    <xf numFmtId="181" fontId="123" fillId="0" borderId="0">
      <alignment horizontal="left" vertical="center" wrapText="1"/>
      <protection locked="0"/>
    </xf>
    <xf numFmtId="0" fontId="38" fillId="29" borderId="0"/>
    <xf numFmtId="0" fontId="38" fillId="29" borderId="0"/>
    <xf numFmtId="0" fontId="124" fillId="86" borderId="0"/>
    <xf numFmtId="0" fontId="42" fillId="29" borderId="0"/>
    <xf numFmtId="0" fontId="42" fillId="29" borderId="0"/>
    <xf numFmtId="0" fontId="124" fillId="86" borderId="0"/>
    <xf numFmtId="0" fontId="38" fillId="29" borderId="0"/>
    <xf numFmtId="37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34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6" fillId="0" borderId="0"/>
    <xf numFmtId="0" fontId="6" fillId="0" borderId="0"/>
    <xf numFmtId="0" fontId="4" fillId="0" borderId="0"/>
    <xf numFmtId="0" fontId="4" fillId="0" borderId="0"/>
    <xf numFmtId="181" fontId="11" fillId="0" borderId="0"/>
    <xf numFmtId="0" fontId="35" fillId="0" borderId="0"/>
    <xf numFmtId="181" fontId="11" fillId="0" borderId="0"/>
    <xf numFmtId="0" fontId="4" fillId="0" borderId="0"/>
    <xf numFmtId="0" fontId="4" fillId="0" borderId="0"/>
    <xf numFmtId="0" fontId="4" fillId="0" borderId="0"/>
    <xf numFmtId="37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81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8" fillId="0" borderId="0"/>
    <xf numFmtId="0" fontId="4" fillId="0" borderId="0"/>
    <xf numFmtId="37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37" fontId="48" fillId="0" borderId="0"/>
    <xf numFmtId="0" fontId="11" fillId="0" borderId="0"/>
    <xf numFmtId="37" fontId="48" fillId="0" borderId="0"/>
    <xf numFmtId="0" fontId="11" fillId="0" borderId="0"/>
    <xf numFmtId="0" fontId="11" fillId="0" borderId="0"/>
    <xf numFmtId="0" fontId="11" fillId="0" borderId="0"/>
    <xf numFmtId="37" fontId="48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181" fontId="9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9" fillId="34" borderId="0"/>
    <xf numFmtId="181" fontId="11" fillId="0" borderId="0"/>
    <xf numFmtId="0" fontId="59" fillId="34" borderId="0"/>
    <xf numFmtId="181" fontId="40" fillId="0" borderId="0"/>
    <xf numFmtId="0" fontId="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60" fillId="0" borderId="0"/>
    <xf numFmtId="0" fontId="60" fillId="0" borderId="0"/>
    <xf numFmtId="181" fontId="40" fillId="0" borderId="0"/>
    <xf numFmtId="37" fontId="48" fillId="0" borderId="0"/>
    <xf numFmtId="181" fontId="40" fillId="0" borderId="0"/>
    <xf numFmtId="0" fontId="4" fillId="0" borderId="0"/>
    <xf numFmtId="0" fontId="4" fillId="0" borderId="0"/>
    <xf numFmtId="0" fontId="62" fillId="0" borderId="0"/>
    <xf numFmtId="0" fontId="11" fillId="0" borderId="0"/>
    <xf numFmtId="0" fontId="183" fillId="0" borderId="0"/>
    <xf numFmtId="181" fontId="40" fillId="0" borderId="0"/>
    <xf numFmtId="0" fontId="14" fillId="0" borderId="0"/>
    <xf numFmtId="0" fontId="6" fillId="0" borderId="0"/>
    <xf numFmtId="0" fontId="4" fillId="0" borderId="0"/>
    <xf numFmtId="0" fontId="59" fillId="0" borderId="0">
      <alignment vertical="center"/>
    </xf>
    <xf numFmtId="37" fontId="30" fillId="4" borderId="0"/>
    <xf numFmtId="37" fontId="30" fillId="4" borderId="0"/>
    <xf numFmtId="0" fontId="14" fillId="0" borderId="0"/>
    <xf numFmtId="0" fontId="4" fillId="0" borderId="0"/>
    <xf numFmtId="0" fontId="11" fillId="0" borderId="0"/>
    <xf numFmtId="37" fontId="30" fillId="4" borderId="0"/>
    <xf numFmtId="0" fontId="11" fillId="0" borderId="0"/>
    <xf numFmtId="0" fontId="4" fillId="0" borderId="0"/>
    <xf numFmtId="0" fontId="40" fillId="0" borderId="0"/>
    <xf numFmtId="193" fontId="127" fillId="0" borderId="0">
      <alignment vertical="top"/>
    </xf>
    <xf numFmtId="0" fontId="40" fillId="0" borderId="0"/>
    <xf numFmtId="181" fontId="127" fillId="0" borderId="0">
      <alignment vertical="top"/>
    </xf>
    <xf numFmtId="0" fontId="11" fillId="0" borderId="0"/>
    <xf numFmtId="0" fontId="11" fillId="0" borderId="0"/>
    <xf numFmtId="0" fontId="11" fillId="0" borderId="0"/>
    <xf numFmtId="37" fontId="30" fillId="4" borderId="0"/>
    <xf numFmtId="0" fontId="40" fillId="0" borderId="0"/>
    <xf numFmtId="0" fontId="40" fillId="0" borderId="0"/>
    <xf numFmtId="0" fontId="4" fillId="0" borderId="0"/>
    <xf numFmtId="37" fontId="30" fillId="4" borderId="0"/>
    <xf numFmtId="37" fontId="30" fillId="4" borderId="0"/>
    <xf numFmtId="37" fontId="30" fillId="4" borderId="0"/>
    <xf numFmtId="37" fontId="30" fillId="4" borderId="0"/>
    <xf numFmtId="37" fontId="30" fillId="4" borderId="0"/>
    <xf numFmtId="0" fontId="49" fillId="0" borderId="0"/>
    <xf numFmtId="0" fontId="11" fillId="0" borderId="0"/>
    <xf numFmtId="181" fontId="127" fillId="0" borderId="0">
      <alignment vertical="top"/>
    </xf>
    <xf numFmtId="0" fontId="4" fillId="0" borderId="0"/>
    <xf numFmtId="181" fontId="127" fillId="0" borderId="0">
      <alignment vertical="top"/>
    </xf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69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8" fillId="0" borderId="0"/>
    <xf numFmtId="0" fontId="4" fillId="0" borderId="0"/>
    <xf numFmtId="169" fontId="41" fillId="0" borderId="0"/>
    <xf numFmtId="0" fontId="128" fillId="0" borderId="0"/>
    <xf numFmtId="37" fontId="30" fillId="4" borderId="0"/>
    <xf numFmtId="0" fontId="40" fillId="0" borderId="0"/>
    <xf numFmtId="0" fontId="40" fillId="0" borderId="0"/>
    <xf numFmtId="0" fontId="11" fillId="0" borderId="0"/>
    <xf numFmtId="0" fontId="4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181" fontId="4" fillId="0" borderId="0"/>
    <xf numFmtId="0" fontId="4" fillId="0" borderId="0"/>
    <xf numFmtId="0" fontId="40" fillId="0" borderId="0"/>
    <xf numFmtId="181" fontId="4" fillId="0" borderId="0"/>
    <xf numFmtId="0" fontId="11" fillId="0" borderId="0"/>
    <xf numFmtId="0" fontId="84" fillId="0" borderId="0"/>
    <xf numFmtId="0" fontId="4" fillId="0" borderId="0"/>
    <xf numFmtId="0" fontId="11" fillId="0" borderId="0"/>
    <xf numFmtId="0" fontId="8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6" fillId="0" borderId="0"/>
    <xf numFmtId="0" fontId="4" fillId="0" borderId="0"/>
    <xf numFmtId="37" fontId="30" fillId="4" borderId="0"/>
    <xf numFmtId="0" fontId="11" fillId="0" borderId="0"/>
    <xf numFmtId="181" fontId="40" fillId="0" borderId="0"/>
    <xf numFmtId="181" fontId="40" fillId="0" borderId="0"/>
    <xf numFmtId="181" fontId="40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40" fillId="0" borderId="0"/>
    <xf numFmtId="181" fontId="40" fillId="0" borderId="0"/>
    <xf numFmtId="0" fontId="35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35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37" fontId="31" fillId="0" borderId="0"/>
    <xf numFmtId="0" fontId="49" fillId="0" borderId="0"/>
    <xf numFmtId="0" fontId="49" fillId="0" borderId="0"/>
    <xf numFmtId="0" fontId="184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84" fillId="0" borderId="0"/>
    <xf numFmtId="0" fontId="40" fillId="0" borderId="0"/>
    <xf numFmtId="0" fontId="11" fillId="0" borderId="0"/>
    <xf numFmtId="0" fontId="4" fillId="0" borderId="0"/>
    <xf numFmtId="0" fontId="127" fillId="0" borderId="0">
      <alignment vertical="top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9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0" fillId="0" borderId="0"/>
    <xf numFmtId="0" fontId="9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9" fillId="0" borderId="0"/>
    <xf numFmtId="0" fontId="4" fillId="0" borderId="0"/>
    <xf numFmtId="181" fontId="40" fillId="0" borderId="0"/>
    <xf numFmtId="181" fontId="11" fillId="0" borderId="0">
      <alignment vertical="top"/>
    </xf>
    <xf numFmtId="181" fontId="4" fillId="0" borderId="0"/>
    <xf numFmtId="181" fontId="4" fillId="0" borderId="0"/>
    <xf numFmtId="181" fontId="4" fillId="0" borderId="0"/>
    <xf numFmtId="181" fontId="49" fillId="0" borderId="0"/>
    <xf numFmtId="181" fontId="11" fillId="0" borderId="0">
      <alignment vertical="top"/>
    </xf>
    <xf numFmtId="181" fontId="11" fillId="0" borderId="0"/>
    <xf numFmtId="181" fontId="4" fillId="0" borderId="0"/>
    <xf numFmtId="181" fontId="84" fillId="0" borderId="0"/>
    <xf numFmtId="181" fontId="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81" fontId="25" fillId="0" borderId="0"/>
    <xf numFmtId="0" fontId="6" fillId="0" borderId="0"/>
    <xf numFmtId="0" fontId="4" fillId="0" borderId="0"/>
    <xf numFmtId="181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84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59" fillId="34" borderId="0"/>
    <xf numFmtId="0" fontId="11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182" fillId="0" borderId="0"/>
    <xf numFmtId="0" fontId="4" fillId="0" borderId="0"/>
    <xf numFmtId="0" fontId="4" fillId="0" borderId="0"/>
    <xf numFmtId="0" fontId="4" fillId="0" borderId="0"/>
    <xf numFmtId="0" fontId="59" fillId="34" borderId="0"/>
    <xf numFmtId="0" fontId="59" fillId="34" borderId="0"/>
    <xf numFmtId="0" fontId="59" fillId="34" borderId="0"/>
    <xf numFmtId="0" fontId="59" fillId="34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31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81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8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81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81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81" fontId="4" fillId="0" borderId="0"/>
    <xf numFmtId="0" fontId="6" fillId="0" borderId="0"/>
    <xf numFmtId="0" fontId="4" fillId="0" borderId="0"/>
    <xf numFmtId="181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4" fillId="0" borderId="0"/>
    <xf numFmtId="0" fontId="11" fillId="0" borderId="0"/>
    <xf numFmtId="0" fontId="130" fillId="0" borderId="0"/>
    <xf numFmtId="0" fontId="4" fillId="0" borderId="0"/>
    <xf numFmtId="0" fontId="4" fillId="0" borderId="0"/>
    <xf numFmtId="37" fontId="48" fillId="0" borderId="0"/>
    <xf numFmtId="37" fontId="48" fillId="0" borderId="0"/>
    <xf numFmtId="37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0" borderId="33"/>
    <xf numFmtId="0" fontId="25" fillId="85" borderId="56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25" fillId="85" borderId="56"/>
    <xf numFmtId="0" fontId="6" fillId="10" borderId="33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59" fillId="10" borderId="33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11" fillId="124" borderId="56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25" fillId="85" borderId="56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6" fillId="10" borderId="33"/>
    <xf numFmtId="0" fontId="4" fillId="10" borderId="33"/>
    <xf numFmtId="0" fontId="4" fillId="10" borderId="33"/>
    <xf numFmtId="0" fontId="6" fillId="10" borderId="33"/>
    <xf numFmtId="0" fontId="4" fillId="10" borderId="33"/>
    <xf numFmtId="0" fontId="4" fillId="10" borderId="33"/>
    <xf numFmtId="0" fontId="25" fillId="85" borderId="56"/>
    <xf numFmtId="0" fontId="4" fillId="32" borderId="33"/>
    <xf numFmtId="0" fontId="6" fillId="10" borderId="33"/>
    <xf numFmtId="0" fontId="6" fillId="10" borderId="33"/>
    <xf numFmtId="0" fontId="4" fillId="10" borderId="33"/>
    <xf numFmtId="181" fontId="40" fillId="85" borderId="56"/>
    <xf numFmtId="0" fontId="4" fillId="10" borderId="33"/>
    <xf numFmtId="181" fontId="40" fillId="85" borderId="56"/>
    <xf numFmtId="0" fontId="6" fillId="10" borderId="33"/>
    <xf numFmtId="0" fontId="6" fillId="10" borderId="33"/>
    <xf numFmtId="0" fontId="4" fillId="10" borderId="33"/>
    <xf numFmtId="181" fontId="11" fillId="85" borderId="56"/>
    <xf numFmtId="0" fontId="4" fillId="10" borderId="33"/>
    <xf numFmtId="181" fontId="11" fillId="85" borderId="56"/>
    <xf numFmtId="0" fontId="6" fillId="10" borderId="33"/>
    <xf numFmtId="0" fontId="6" fillId="10" borderId="33"/>
    <xf numFmtId="0" fontId="4" fillId="10" borderId="33"/>
    <xf numFmtId="0" fontId="4" fillId="10" borderId="33"/>
    <xf numFmtId="176" fontId="131" fillId="0" borderId="0"/>
    <xf numFmtId="41" fontId="53" fillId="0" borderId="0">
      <alignment vertical="center"/>
    </xf>
    <xf numFmtId="0" fontId="132" fillId="65" borderId="57"/>
    <xf numFmtId="0" fontId="132" fillId="65" borderId="57"/>
    <xf numFmtId="0" fontId="132" fillId="123" borderId="57"/>
    <xf numFmtId="0" fontId="132" fillId="65" borderId="57"/>
    <xf numFmtId="0" fontId="132" fillId="65" borderId="57"/>
    <xf numFmtId="194" fontId="133" fillId="4" borderId="0">
      <alignment horizontal="right"/>
    </xf>
    <xf numFmtId="181" fontId="134" fillId="4" borderId="0">
      <alignment horizontal="center"/>
    </xf>
    <xf numFmtId="181" fontId="135" fillId="4" borderId="0"/>
    <xf numFmtId="181" fontId="135" fillId="4" borderId="0">
      <alignment horizontal="centerContinuous"/>
    </xf>
    <xf numFmtId="181" fontId="136" fillId="4" borderId="0">
      <alignment horizontal="centerContinuous"/>
    </xf>
    <xf numFmtId="9" fontId="11" fillId="0" borderId="0">
      <alignment vertical="top"/>
    </xf>
    <xf numFmtId="170" fontId="11" fillId="0" borderId="0">
      <alignment vertical="top"/>
    </xf>
    <xf numFmtId="10" fontId="11" fillId="0" borderId="0">
      <alignment vertical="top"/>
    </xf>
    <xf numFmtId="9" fontId="11" fillId="0" borderId="0"/>
    <xf numFmtId="10" fontId="11" fillId="0" borderId="0"/>
    <xf numFmtId="9" fontId="4" fillId="0" borderId="0"/>
    <xf numFmtId="9" fontId="11" fillId="0" borderId="0"/>
    <xf numFmtId="9" fontId="11" fillId="0" borderId="0"/>
    <xf numFmtId="9" fontId="4" fillId="0" borderId="0"/>
    <xf numFmtId="9" fontId="11" fillId="0" borderId="0"/>
    <xf numFmtId="9" fontId="4" fillId="0" borderId="0"/>
    <xf numFmtId="9" fontId="49" fillId="0" borderId="0"/>
    <xf numFmtId="9" fontId="4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4" fillId="0" borderId="0"/>
    <xf numFmtId="9" fontId="11" fillId="0" borderId="0"/>
    <xf numFmtId="9" fontId="4" fillId="0" borderId="0"/>
    <xf numFmtId="9" fontId="185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4" fillId="0" borderId="0"/>
    <xf numFmtId="9" fontId="6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11" fillId="0" borderId="0"/>
    <xf numFmtId="9" fontId="6" fillId="0" borderId="0"/>
    <xf numFmtId="9" fontId="4" fillId="0" borderId="0"/>
    <xf numFmtId="9" fontId="4" fillId="0" borderId="0"/>
    <xf numFmtId="9" fontId="4" fillId="0" borderId="0"/>
    <xf numFmtId="9" fontId="11" fillId="0" borderId="0"/>
    <xf numFmtId="9" fontId="11" fillId="0" borderId="0"/>
    <xf numFmtId="9" fontId="4" fillId="0" borderId="0"/>
    <xf numFmtId="9" fontId="11" fillId="0" borderId="0"/>
    <xf numFmtId="9" fontId="4" fillId="0" borderId="0"/>
    <xf numFmtId="9" fontId="59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4" fillId="0" borderId="0"/>
    <xf numFmtId="9" fontId="11" fillId="0" borderId="0"/>
    <xf numFmtId="9" fontId="6" fillId="0" borderId="0"/>
    <xf numFmtId="9" fontId="4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4" fillId="0" borderId="0"/>
    <xf numFmtId="9" fontId="11" fillId="0" borderId="0"/>
    <xf numFmtId="9" fontId="4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1" fillId="0" borderId="0"/>
    <xf numFmtId="9" fontId="4" fillId="0" borderId="0"/>
    <xf numFmtId="9" fontId="11" fillId="0" borderId="0"/>
    <xf numFmtId="9" fontId="9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11" fillId="0" borderId="0"/>
    <xf numFmtId="9" fontId="4" fillId="0" borderId="0"/>
    <xf numFmtId="9" fontId="4" fillId="0" borderId="0"/>
    <xf numFmtId="9" fontId="11" fillId="0" borderId="0"/>
    <xf numFmtId="9" fontId="6" fillId="0" borderId="0"/>
    <xf numFmtId="9" fontId="6" fillId="0" borderId="0"/>
    <xf numFmtId="9" fontId="4" fillId="0" borderId="0"/>
    <xf numFmtId="9" fontId="92" fillId="0" borderId="0"/>
    <xf numFmtId="9" fontId="4" fillId="0" borderId="0"/>
    <xf numFmtId="9" fontId="4" fillId="0" borderId="0"/>
    <xf numFmtId="9" fontId="92" fillId="0" borderId="0"/>
    <xf numFmtId="9" fontId="6" fillId="0" borderId="0"/>
    <xf numFmtId="9" fontId="6" fillId="0" borderId="0"/>
    <xf numFmtId="9" fontId="4" fillId="0" borderId="0"/>
    <xf numFmtId="9" fontId="91" fillId="0" borderId="0"/>
    <xf numFmtId="9" fontId="4" fillId="0" borderId="0"/>
    <xf numFmtId="9" fontId="4" fillId="0" borderId="0"/>
    <xf numFmtId="9" fontId="91" fillId="0" borderId="0"/>
    <xf numFmtId="9" fontId="6" fillId="0" borderId="0"/>
    <xf numFmtId="9" fontId="6" fillId="0" borderId="0"/>
    <xf numFmtId="9" fontId="4" fillId="0" borderId="0"/>
    <xf numFmtId="9" fontId="11" fillId="0" borderId="0"/>
    <xf numFmtId="9" fontId="4" fillId="0" borderId="0"/>
    <xf numFmtId="9" fontId="4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196" fontId="53" fillId="0" borderId="0">
      <alignment vertical="center"/>
    </xf>
    <xf numFmtId="37" fontId="165" fillId="0" borderId="0">
      <alignment horizontal="left" vertical="center"/>
    </xf>
    <xf numFmtId="165" fontId="137" fillId="34" borderId="58">
      <alignment horizontal="left" vertical="center"/>
    </xf>
    <xf numFmtId="165" fontId="137" fillId="34" borderId="0">
      <alignment horizontal="left" vertical="center"/>
    </xf>
    <xf numFmtId="37" fontId="180" fillId="0" borderId="0">
      <alignment horizontal="left" vertical="center"/>
    </xf>
    <xf numFmtId="3" fontId="11" fillId="33" borderId="0">
      <alignment horizontal="left" vertical="top"/>
    </xf>
    <xf numFmtId="181" fontId="11" fillId="0" borderId="0"/>
    <xf numFmtId="181" fontId="40" fillId="0" borderId="0">
      <alignment horizontal="left"/>
    </xf>
    <xf numFmtId="181" fontId="40" fillId="0" borderId="0">
      <alignment horizontal="left"/>
    </xf>
    <xf numFmtId="15" fontId="40" fillId="0" borderId="0"/>
    <xf numFmtId="4" fontId="40" fillId="0" borderId="0"/>
    <xf numFmtId="181" fontId="138" fillId="0" borderId="59">
      <alignment horizontal="center"/>
    </xf>
    <xf numFmtId="181" fontId="138" fillId="0" borderId="59">
      <alignment horizontal="center"/>
    </xf>
    <xf numFmtId="3" fontId="40" fillId="0" borderId="0"/>
    <xf numFmtId="181" fontId="40" fillId="87" borderId="0"/>
    <xf numFmtId="0" fontId="166" fillId="0" borderId="0">
      <alignment horizontal="right" vertical="center"/>
    </xf>
    <xf numFmtId="165" fontId="139" fillId="34" borderId="0">
      <alignment horizontal="center" vertical="center"/>
    </xf>
    <xf numFmtId="165" fontId="139" fillId="34" borderId="60">
      <alignment horizontal="center" vertical="center"/>
    </xf>
    <xf numFmtId="181" fontId="11" fillId="0" borderId="61"/>
    <xf numFmtId="181" fontId="11" fillId="0" borderId="61"/>
    <xf numFmtId="181" fontId="140" fillId="0" borderId="0">
      <alignment horizontal="left"/>
    </xf>
    <xf numFmtId="181" fontId="140" fillId="0" borderId="0">
      <alignment horizontal="left"/>
    </xf>
    <xf numFmtId="0" fontId="167" fillId="0" borderId="0">
      <alignment vertical="center"/>
    </xf>
    <xf numFmtId="3" fontId="11" fillId="88" borderId="0">
      <alignment horizontal="left" vertical="top"/>
    </xf>
    <xf numFmtId="165" fontId="74" fillId="89" borderId="0">
      <alignment vertical="center"/>
    </xf>
    <xf numFmtId="165" fontId="74" fillId="90" borderId="0">
      <alignment vertical="center"/>
    </xf>
    <xf numFmtId="165" fontId="75" fillId="91" borderId="0">
      <alignment vertical="center"/>
    </xf>
    <xf numFmtId="165" fontId="75" fillId="92" borderId="0">
      <alignment vertical="center"/>
    </xf>
    <xf numFmtId="165" fontId="75" fillId="93" borderId="0">
      <alignment vertical="center"/>
    </xf>
    <xf numFmtId="0" fontId="158" fillId="39" borderId="67">
      <alignment vertical="center"/>
    </xf>
    <xf numFmtId="0" fontId="158" fillId="113" borderId="88">
      <alignment vertical="center"/>
    </xf>
    <xf numFmtId="0" fontId="158" fillId="114" borderId="89">
      <alignment vertical="center"/>
    </xf>
    <xf numFmtId="0" fontId="158" fillId="114" borderId="89">
      <alignment vertical="center"/>
    </xf>
    <xf numFmtId="0" fontId="158" fillId="115" borderId="90">
      <alignment vertical="center"/>
    </xf>
    <xf numFmtId="0" fontId="158" fillId="112" borderId="87">
      <alignment vertical="center"/>
    </xf>
    <xf numFmtId="0" fontId="52" fillId="109" borderId="68">
      <alignment horizontal="left" vertical="center"/>
    </xf>
    <xf numFmtId="170" fontId="157" fillId="110" borderId="69">
      <alignment vertical="center"/>
    </xf>
    <xf numFmtId="38" fontId="157" fillId="110" borderId="69">
      <alignment vertical="center"/>
    </xf>
    <xf numFmtId="181" fontId="141" fillId="4" borderId="0">
      <alignment horizontal="center" vertical="center"/>
    </xf>
    <xf numFmtId="181" fontId="71" fillId="4" borderId="0">
      <alignment horizontal="center" vertical="center"/>
    </xf>
    <xf numFmtId="181" fontId="141" fillId="4" borderId="0">
      <alignment horizontal="center" vertical="center"/>
    </xf>
    <xf numFmtId="181" fontId="72" fillId="4" borderId="0">
      <alignment horizontal="center"/>
    </xf>
    <xf numFmtId="37" fontId="161" fillId="105" borderId="70">
      <alignment vertical="center"/>
      <protection locked="0"/>
    </xf>
    <xf numFmtId="37" fontId="161" fillId="117" borderId="92">
      <alignment vertical="center"/>
      <protection locked="0"/>
    </xf>
    <xf numFmtId="37" fontId="161" fillId="118" borderId="93">
      <alignment vertical="center"/>
      <protection locked="0"/>
    </xf>
    <xf numFmtId="37" fontId="161" fillId="118" borderId="93">
      <alignment vertical="center"/>
      <protection locked="0"/>
    </xf>
    <xf numFmtId="37" fontId="161" fillId="119" borderId="94">
      <alignment vertical="center"/>
      <protection locked="0"/>
    </xf>
    <xf numFmtId="37" fontId="161" fillId="116" borderId="91">
      <alignment vertical="center"/>
      <protection locked="0"/>
    </xf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42" fillId="0" borderId="0"/>
    <xf numFmtId="181" fontId="116" fillId="0" borderId="51"/>
    <xf numFmtId="181" fontId="127" fillId="0" borderId="0">
      <alignment vertical="top"/>
    </xf>
    <xf numFmtId="181" fontId="127" fillId="0" borderId="0"/>
    <xf numFmtId="181" fontId="127" fillId="0" borderId="0"/>
    <xf numFmtId="181" fontId="143" fillId="65" borderId="0"/>
    <xf numFmtId="181" fontId="144" fillId="0" borderId="0"/>
    <xf numFmtId="181" fontId="143" fillId="65" borderId="0"/>
    <xf numFmtId="181" fontId="143" fillId="0" borderId="0"/>
    <xf numFmtId="181" fontId="145" fillId="0" borderId="0"/>
    <xf numFmtId="181" fontId="110" fillId="0" borderId="0"/>
    <xf numFmtId="181" fontId="146" fillId="94" borderId="0"/>
    <xf numFmtId="181" fontId="147" fillId="65" borderId="0"/>
    <xf numFmtId="181" fontId="145" fillId="65" borderId="0"/>
    <xf numFmtId="37" fontId="52" fillId="35" borderId="0">
      <alignment horizontal="left" vertical="center"/>
    </xf>
    <xf numFmtId="38" fontId="52" fillId="39" borderId="68">
      <alignment horizontal="left" vertical="center"/>
    </xf>
    <xf numFmtId="38" fontId="53" fillId="39" borderId="69">
      <alignment vertical="center"/>
    </xf>
    <xf numFmtId="38" fontId="53" fillId="113" borderId="69">
      <alignment vertical="center"/>
    </xf>
    <xf numFmtId="38" fontId="53" fillId="114" borderId="69">
      <alignment vertical="center"/>
    </xf>
    <xf numFmtId="38" fontId="53" fillId="114" borderId="69">
      <alignment vertical="center"/>
    </xf>
    <xf numFmtId="38" fontId="53" fillId="115" borderId="69">
      <alignment vertical="center"/>
    </xf>
    <xf numFmtId="38" fontId="53" fillId="112" borderId="69">
      <alignment vertical="center"/>
    </xf>
    <xf numFmtId="38" fontId="52" fillId="113" borderId="68">
      <alignment horizontal="left" vertical="center"/>
    </xf>
    <xf numFmtId="38" fontId="52" fillId="114" borderId="68">
      <alignment horizontal="left" vertical="center"/>
    </xf>
    <xf numFmtId="38" fontId="52" fillId="114" borderId="68">
      <alignment horizontal="left" vertical="center"/>
    </xf>
    <xf numFmtId="38" fontId="52" fillId="115" borderId="68">
      <alignment horizontal="left" vertical="center"/>
    </xf>
    <xf numFmtId="38" fontId="52" fillId="113" borderId="68">
      <alignment horizontal="left" vertical="center"/>
    </xf>
    <xf numFmtId="38" fontId="52" fillId="112" borderId="68">
      <alignment horizontal="left" vertical="center"/>
    </xf>
    <xf numFmtId="170" fontId="53" fillId="39" borderId="69">
      <alignment vertical="center"/>
    </xf>
    <xf numFmtId="170" fontId="53" fillId="113" borderId="69">
      <alignment vertical="center"/>
    </xf>
    <xf numFmtId="170" fontId="53" fillId="114" borderId="69">
      <alignment vertical="center"/>
    </xf>
    <xf numFmtId="170" fontId="53" fillId="114" borderId="69">
      <alignment vertical="center"/>
    </xf>
    <xf numFmtId="170" fontId="53" fillId="115" borderId="69">
      <alignment vertical="center"/>
    </xf>
    <xf numFmtId="170" fontId="53" fillId="112" borderId="69">
      <alignment vertical="center"/>
    </xf>
    <xf numFmtId="181" fontId="148" fillId="65" borderId="0">
      <alignment horizontal="center" vertical="center"/>
    </xf>
    <xf numFmtId="181" fontId="127" fillId="65" borderId="0">
      <alignment vertical="center"/>
    </xf>
    <xf numFmtId="181" fontId="95" fillId="4" borderId="0">
      <alignment vertical="center"/>
    </xf>
    <xf numFmtId="181" fontId="96" fillId="4" borderId="0"/>
    <xf numFmtId="181" fontId="11" fillId="4" borderId="0"/>
    <xf numFmtId="181" fontId="11" fillId="65" borderId="0"/>
    <xf numFmtId="175" fontId="61" fillId="111" borderId="0">
      <alignment horizontal="right" vertical="center"/>
    </xf>
    <xf numFmtId="38" fontId="61" fillId="111" borderId="0">
      <alignment vertical="center"/>
    </xf>
    <xf numFmtId="0" fontId="61" fillId="111" borderId="0">
      <alignment horizontal="right" vertical="center"/>
    </xf>
    <xf numFmtId="37" fontId="61" fillId="111" borderId="0">
      <alignment vertical="center"/>
      <protection locked="0"/>
    </xf>
    <xf numFmtId="181" fontId="28" fillId="0" borderId="1">
      <alignment horizontal="left" vertical="center" wrapText="1" indent="2"/>
    </xf>
    <xf numFmtId="181" fontId="28" fillId="0" borderId="1">
      <alignment horizontal="left" vertical="center" wrapText="1" indent="2"/>
    </xf>
    <xf numFmtId="181" fontId="149" fillId="65" borderId="1">
      <alignment horizontal="left" vertical="center" wrapText="1"/>
    </xf>
    <xf numFmtId="181" fontId="149" fillId="65" borderId="1">
      <alignment horizontal="left" vertical="center" wrapText="1"/>
    </xf>
    <xf numFmtId="49" fontId="109" fillId="0" borderId="0">
      <alignment vertical="top"/>
    </xf>
    <xf numFmtId="0" fontId="37" fillId="0" borderId="0"/>
    <xf numFmtId="0" fontId="37" fillId="0" borderId="0"/>
    <xf numFmtId="0" fontId="150" fillId="0" borderId="0"/>
    <xf numFmtId="0" fontId="43" fillId="0" borderId="0"/>
    <xf numFmtId="0" fontId="43" fillId="0" borderId="0"/>
    <xf numFmtId="0" fontId="150" fillId="0" borderId="0"/>
    <xf numFmtId="0" fontId="37" fillId="0" borderId="0"/>
    <xf numFmtId="0" fontId="161" fillId="105" borderId="65"/>
    <xf numFmtId="0" fontId="161" fillId="117" borderId="80"/>
    <xf numFmtId="0" fontId="161" fillId="118" borderId="81"/>
    <xf numFmtId="0" fontId="161" fillId="118" borderId="81"/>
    <xf numFmtId="0" fontId="161" fillId="119" borderId="82"/>
    <xf numFmtId="0" fontId="161" fillId="116" borderId="79"/>
    <xf numFmtId="0" fontId="160" fillId="105" borderId="64">
      <alignment vertical="top"/>
    </xf>
    <xf numFmtId="0" fontId="160" fillId="117" borderId="76">
      <alignment vertical="top"/>
    </xf>
    <xf numFmtId="0" fontId="160" fillId="118" borderId="77">
      <alignment vertical="top"/>
    </xf>
    <xf numFmtId="0" fontId="160" fillId="118" borderId="77">
      <alignment vertical="top"/>
    </xf>
    <xf numFmtId="0" fontId="160" fillId="119" borderId="78">
      <alignment vertical="top"/>
    </xf>
    <xf numFmtId="0" fontId="160" fillId="116" borderId="75">
      <alignment vertical="top"/>
    </xf>
    <xf numFmtId="0" fontId="161" fillId="39" borderId="70">
      <alignment vertical="center"/>
    </xf>
    <xf numFmtId="0" fontId="161" fillId="113" borderId="92">
      <alignment vertical="center"/>
    </xf>
    <xf numFmtId="0" fontId="161" fillId="114" borderId="93">
      <alignment vertical="center"/>
    </xf>
    <xf numFmtId="0" fontId="161" fillId="114" borderId="93">
      <alignment vertical="center"/>
    </xf>
    <xf numFmtId="0" fontId="161" fillId="115" borderId="94">
      <alignment vertical="center"/>
    </xf>
    <xf numFmtId="0" fontId="161" fillId="112" borderId="91">
      <alignment vertical="center"/>
    </xf>
    <xf numFmtId="0" fontId="161" fillId="120" borderId="95">
      <alignment vertical="center"/>
    </xf>
    <xf numFmtId="195" fontId="11" fillId="0" borderId="0">
      <alignment horizontal="center" vertical="top"/>
    </xf>
    <xf numFmtId="17" fontId="151" fillId="0" borderId="0">
      <alignment horizontal="center" vertical="top"/>
    </xf>
    <xf numFmtId="0" fontId="152" fillId="0" borderId="62"/>
    <xf numFmtId="0" fontId="152" fillId="0" borderId="62"/>
    <xf numFmtId="0" fontId="152" fillId="0" borderId="62"/>
    <xf numFmtId="0" fontId="152" fillId="0" borderId="62"/>
    <xf numFmtId="0" fontId="152" fillId="0" borderId="62"/>
    <xf numFmtId="37" fontId="101" fillId="86" borderId="0"/>
    <xf numFmtId="37" fontId="101" fillId="0" borderId="0"/>
    <xf numFmtId="3" fontId="153" fillId="0" borderId="53"/>
    <xf numFmtId="165" fontId="74" fillId="95" borderId="0">
      <alignment vertical="center"/>
    </xf>
    <xf numFmtId="165" fontId="74" fillId="96" borderId="0">
      <alignment vertical="center"/>
    </xf>
    <xf numFmtId="165" fontId="75" fillId="97" borderId="0">
      <alignment vertical="center"/>
    </xf>
    <xf numFmtId="165" fontId="75" fillId="98" borderId="0">
      <alignment vertical="center"/>
    </xf>
    <xf numFmtId="165" fontId="75" fillId="99" borderId="0">
      <alignment vertical="center"/>
    </xf>
    <xf numFmtId="0" fontId="154" fillId="0" borderId="0"/>
    <xf numFmtId="0" fontId="154" fillId="0" borderId="0"/>
    <xf numFmtId="165" fontId="74" fillId="100" borderId="0">
      <alignment vertical="center"/>
    </xf>
    <xf numFmtId="5" fontId="155" fillId="100" borderId="0">
      <alignment vertical="center"/>
    </xf>
    <xf numFmtId="7" fontId="155" fillId="100" borderId="0">
      <alignment vertical="center"/>
    </xf>
    <xf numFmtId="165" fontId="155" fillId="100" borderId="0">
      <alignment vertical="center"/>
    </xf>
    <xf numFmtId="37" fontId="155" fillId="100" borderId="0">
      <alignment vertical="center"/>
    </xf>
    <xf numFmtId="171" fontId="155" fillId="100" borderId="0">
      <alignment vertical="center"/>
    </xf>
    <xf numFmtId="178" fontId="155" fillId="100" borderId="0">
      <alignment vertical="center"/>
    </xf>
    <xf numFmtId="179" fontId="155" fillId="100" borderId="0">
      <alignment vertical="center"/>
    </xf>
    <xf numFmtId="39" fontId="155" fillId="100" borderId="0">
      <alignment vertical="center"/>
    </xf>
    <xf numFmtId="177" fontId="156" fillId="100" borderId="0">
      <alignment vertical="center"/>
    </xf>
    <xf numFmtId="177" fontId="156" fillId="100" borderId="0">
      <alignment vertical="center"/>
    </xf>
    <xf numFmtId="177" fontId="155" fillId="100" borderId="0">
      <alignment vertical="center"/>
    </xf>
    <xf numFmtId="172" fontId="156" fillId="100" borderId="0">
      <alignment vertical="center"/>
    </xf>
    <xf numFmtId="172" fontId="156" fillId="100" borderId="0">
      <alignment vertical="center"/>
    </xf>
    <xf numFmtId="172" fontId="155" fillId="100" borderId="0">
      <alignment vertical="center"/>
    </xf>
    <xf numFmtId="165" fontId="74" fillId="100" borderId="0">
      <alignment vertical="center"/>
    </xf>
    <xf numFmtId="165" fontId="54" fillId="100" borderId="0">
      <alignment horizontal="left" vertical="center"/>
    </xf>
    <xf numFmtId="165" fontId="181" fillId="100" borderId="0">
      <alignment horizontal="right" vertical="center"/>
    </xf>
    <xf numFmtId="180" fontId="155" fillId="100" borderId="0">
      <alignment vertical="center"/>
    </xf>
    <xf numFmtId="174" fontId="155" fillId="100" borderId="0">
      <alignment vertical="center"/>
    </xf>
    <xf numFmtId="165" fontId="74" fillId="101" borderId="0">
      <alignment vertical="center"/>
    </xf>
    <xf numFmtId="5" fontId="155" fillId="101" borderId="0">
      <alignment vertical="center"/>
    </xf>
    <xf numFmtId="7" fontId="155" fillId="101" borderId="0">
      <alignment vertical="center"/>
    </xf>
    <xf numFmtId="165" fontId="155" fillId="101" borderId="0">
      <alignment vertical="center"/>
    </xf>
    <xf numFmtId="37" fontId="155" fillId="101" borderId="0">
      <alignment vertical="center"/>
    </xf>
    <xf numFmtId="171" fontId="155" fillId="101" borderId="0">
      <alignment vertical="center"/>
    </xf>
    <xf numFmtId="178" fontId="155" fillId="101" borderId="0">
      <alignment vertical="center"/>
    </xf>
    <xf numFmtId="179" fontId="155" fillId="101" borderId="0">
      <alignment vertical="center"/>
    </xf>
    <xf numFmtId="39" fontId="155" fillId="101" borderId="0">
      <alignment vertical="center"/>
    </xf>
    <xf numFmtId="177" fontId="155" fillId="101" borderId="0">
      <alignment vertical="center"/>
    </xf>
    <xf numFmtId="172" fontId="155" fillId="101" borderId="0">
      <alignment vertical="center"/>
    </xf>
    <xf numFmtId="165" fontId="181" fillId="101" borderId="0">
      <alignment horizontal="left" vertical="center"/>
    </xf>
    <xf numFmtId="165" fontId="181" fillId="101" borderId="0">
      <alignment horizontal="right" vertical="center"/>
    </xf>
    <xf numFmtId="180" fontId="155" fillId="101" borderId="0">
      <alignment vertical="center"/>
    </xf>
    <xf numFmtId="174" fontId="155" fillId="101" borderId="0">
      <alignment vertical="center"/>
    </xf>
    <xf numFmtId="165" fontId="75" fillId="102" borderId="0">
      <alignment vertical="center"/>
    </xf>
    <xf numFmtId="165" fontId="75" fillId="103" borderId="0">
      <alignment vertical="center"/>
    </xf>
    <xf numFmtId="165" fontId="75" fillId="104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34" borderId="0" applyNumberFormat="0" applyFont="0" applyFill="0" applyBorder="0" applyAlignment="0" applyProtection="0"/>
    <xf numFmtId="0" fontId="3" fillId="0" borderId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0" fillId="4" borderId="0" applyFill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9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center"/>
    </xf>
    <xf numFmtId="37" fontId="13" fillId="0" borderId="0" xfId="0" quotePrefix="1" applyFont="1" applyAlignment="1">
      <alignment horizontal="center"/>
    </xf>
    <xf numFmtId="49" fontId="13" fillId="0" borderId="0" xfId="0" quotePrefix="1" applyNumberFormat="1" applyFont="1"/>
    <xf numFmtId="37" fontId="15" fillId="0" borderId="0" xfId="0" applyFont="1" applyAlignment="1" applyProtection="1">
      <alignment horizontal="center"/>
      <protection locked="0"/>
    </xf>
    <xf numFmtId="37" fontId="16" fillId="0" borderId="0" xfId="0" applyFont="1"/>
    <xf numFmtId="37" fontId="17" fillId="0" borderId="0" xfId="0" applyFont="1" applyAlignment="1">
      <alignment horizontal="center"/>
    </xf>
    <xf numFmtId="37" fontId="17" fillId="0" borderId="0" xfId="0" applyFont="1"/>
    <xf numFmtId="37" fontId="17" fillId="0" borderId="0" xfId="0" applyFont="1" applyAlignment="1">
      <alignment horizontal="left"/>
    </xf>
    <xf numFmtId="38" fontId="17" fillId="0" borderId="0" xfId="0" applyNumberFormat="1" applyFont="1"/>
    <xf numFmtId="37" fontId="17" fillId="0" borderId="0" xfId="0" quotePrefix="1" applyFont="1" applyAlignment="1">
      <alignment horizontal="left"/>
    </xf>
    <xf numFmtId="37" fontId="18" fillId="0" borderId="0" xfId="1776" applyNumberFormat="1" applyFont="1" applyAlignment="1" applyProtection="1"/>
    <xf numFmtId="37" fontId="17" fillId="3" borderId="0" xfId="0" applyFont="1" applyFill="1"/>
    <xf numFmtId="38" fontId="17" fillId="3" borderId="0" xfId="0" applyNumberFormat="1" applyFont="1" applyFill="1" applyAlignment="1">
      <alignment horizontal="center"/>
    </xf>
    <xf numFmtId="37" fontId="17" fillId="3" borderId="0" xfId="0" applyFont="1" applyFill="1" applyAlignment="1">
      <alignment horizontal="center"/>
    </xf>
    <xf numFmtId="37" fontId="17" fillId="3" borderId="0" xfId="0" quotePrefix="1" applyFont="1" applyFill="1" applyAlignment="1">
      <alignment horizontal="center"/>
    </xf>
    <xf numFmtId="37" fontId="17" fillId="3" borderId="0" xfId="0" quotePrefix="1" applyFont="1" applyFill="1"/>
    <xf numFmtId="37" fontId="17" fillId="3" borderId="0" xfId="0" quotePrefix="1" applyFont="1" applyFill="1" applyAlignment="1">
      <alignment horizontal="left"/>
    </xf>
    <xf numFmtId="38" fontId="17" fillId="3" borderId="0" xfId="0" applyNumberFormat="1" applyFont="1" applyFill="1"/>
    <xf numFmtId="165" fontId="17" fillId="3" borderId="0" xfId="0" applyNumberFormat="1" applyFont="1" applyFill="1" applyAlignment="1">
      <alignment horizontal="center"/>
    </xf>
    <xf numFmtId="37" fontId="17" fillId="3" borderId="0" xfId="0" quotePrefix="1" applyFont="1" applyFill="1" applyAlignment="1">
      <alignment horizontal="fill"/>
    </xf>
    <xf numFmtId="37" fontId="17" fillId="7" borderId="0" xfId="0" applyFont="1" applyFill="1"/>
    <xf numFmtId="37" fontId="17" fillId="7" borderId="0" xfId="0" quotePrefix="1" applyFont="1" applyFill="1" applyAlignment="1">
      <alignment horizontal="left" indent="1"/>
    </xf>
    <xf numFmtId="43" fontId="17" fillId="3" borderId="0" xfId="1353" applyFont="1" applyFill="1"/>
    <xf numFmtId="37" fontId="17" fillId="3" borderId="0" xfId="1353" quotePrefix="1" applyNumberFormat="1" applyFont="1" applyFill="1" applyAlignment="1">
      <alignment horizontal="fill"/>
    </xf>
    <xf numFmtId="39" fontId="17" fillId="3" borderId="0" xfId="0" applyNumberFormat="1" applyFont="1" applyFill="1"/>
    <xf numFmtId="37" fontId="17" fillId="3" borderId="0" xfId="0" applyFont="1" applyFill="1" applyAlignment="1">
      <alignment horizontal="centerContinuous"/>
    </xf>
    <xf numFmtId="37" fontId="17" fillId="7" borderId="0" xfId="0" quotePrefix="1" applyFont="1" applyFill="1" applyAlignment="1">
      <alignment horizontal="left"/>
    </xf>
    <xf numFmtId="37" fontId="17" fillId="7" borderId="0" xfId="0" applyFont="1" applyFill="1" applyAlignment="1">
      <alignment horizontal="right"/>
    </xf>
    <xf numFmtId="37" fontId="17" fillId="7" borderId="0" xfId="0" applyFont="1" applyFill="1" applyAlignment="1">
      <alignment horizontal="left"/>
    </xf>
    <xf numFmtId="37" fontId="19" fillId="3" borderId="0" xfId="0" applyFont="1" applyFill="1" applyAlignment="1">
      <alignment horizontal="centerContinuous"/>
    </xf>
    <xf numFmtId="37" fontId="17" fillId="3" borderId="0" xfId="0" applyFont="1" applyFill="1" applyAlignment="1">
      <alignment horizontal="right"/>
    </xf>
    <xf numFmtId="38" fontId="17" fillId="3" borderId="0" xfId="0" applyNumberFormat="1" applyFont="1" applyFill="1" applyAlignment="1">
      <alignment horizontal="right"/>
    </xf>
    <xf numFmtId="37" fontId="17" fillId="3" borderId="0" xfId="0" quotePrefix="1" applyFont="1" applyFill="1" applyAlignment="1">
      <alignment horizontal="centerContinuous"/>
    </xf>
    <xf numFmtId="37" fontId="19" fillId="3" borderId="0" xfId="0" quotePrefix="1" applyFont="1" applyFill="1" applyAlignment="1">
      <alignment horizontal="left"/>
    </xf>
    <xf numFmtId="37" fontId="19" fillId="3" borderId="0" xfId="0" applyFont="1" applyFill="1" applyAlignment="1">
      <alignment horizontal="center"/>
    </xf>
    <xf numFmtId="38" fontId="19" fillId="3" borderId="0" xfId="0" applyNumberFormat="1" applyFont="1" applyFill="1" applyAlignment="1">
      <alignment horizontal="center"/>
    </xf>
    <xf numFmtId="38" fontId="19" fillId="3" borderId="0" xfId="0" applyNumberFormat="1" applyFont="1" applyFill="1"/>
    <xf numFmtId="37" fontId="19" fillId="3" borderId="0" xfId="0" applyFont="1" applyFill="1"/>
    <xf numFmtId="37" fontId="17" fillId="3" borderId="0" xfId="0" applyFont="1" applyFill="1" applyAlignment="1">
      <alignment horizontal="left"/>
    </xf>
    <xf numFmtId="38" fontId="19" fillId="3" borderId="8" xfId="0" applyNumberFormat="1" applyFont="1" applyFill="1" applyBorder="1" applyAlignment="1" applyProtection="1">
      <alignment horizontal="center"/>
      <protection locked="0"/>
    </xf>
    <xf numFmtId="37" fontId="19" fillId="7" borderId="0" xfId="0" applyFont="1" applyFill="1" applyAlignment="1">
      <alignment horizontal="centerContinuous"/>
    </xf>
    <xf numFmtId="37" fontId="17" fillId="7" borderId="0" xfId="0" applyFont="1" applyFill="1" applyAlignment="1">
      <alignment horizontal="left" indent="1"/>
    </xf>
    <xf numFmtId="10" fontId="17" fillId="0" borderId="0" xfId="2770" applyNumberFormat="1" applyFont="1"/>
    <xf numFmtId="37" fontId="17" fillId="7" borderId="0" xfId="0" applyFont="1" applyFill="1" applyAlignment="1">
      <alignment horizontal="left" indent="2"/>
    </xf>
    <xf numFmtId="37" fontId="17" fillId="7" borderId="0" xfId="0" quotePrefix="1" applyFont="1" applyFill="1" applyAlignment="1">
      <alignment horizontal="left" indent="2"/>
    </xf>
    <xf numFmtId="39" fontId="17" fillId="0" borderId="0" xfId="0" applyNumberFormat="1" applyFont="1"/>
    <xf numFmtId="10" fontId="17" fillId="0" borderId="0" xfId="0" applyNumberFormat="1" applyFont="1"/>
    <xf numFmtId="1" fontId="17" fillId="0" borderId="0" xfId="0" applyNumberFormat="1" applyFont="1" applyAlignment="1">
      <alignment horizontal="center"/>
    </xf>
    <xf numFmtId="37" fontId="17" fillId="0" borderId="0" xfId="0" applyFont="1" applyAlignment="1">
      <alignment horizontal="right"/>
    </xf>
    <xf numFmtId="37" fontId="20" fillId="0" borderId="0" xfId="0" applyFont="1"/>
    <xf numFmtId="37" fontId="15" fillId="0" borderId="0" xfId="0" applyFont="1" applyAlignment="1">
      <alignment horizontal="center"/>
    </xf>
    <xf numFmtId="37" fontId="17" fillId="0" borderId="0" xfId="0" quotePrefix="1" applyFont="1"/>
    <xf numFmtId="37" fontId="21" fillId="0" borderId="0" xfId="0" applyFont="1" applyAlignment="1">
      <alignment vertical="center" readingOrder="1"/>
    </xf>
    <xf numFmtId="37" fontId="23" fillId="0" borderId="0" xfId="0" applyFont="1" applyAlignment="1">
      <alignment vertical="center" readingOrder="1"/>
    </xf>
    <xf numFmtId="37" fontId="24" fillId="0" borderId="0" xfId="0" quotePrefix="1" applyFont="1"/>
    <xf numFmtId="37" fontId="24" fillId="0" borderId="0" xfId="0" applyFont="1"/>
    <xf numFmtId="37" fontId="13" fillId="0" borderId="0" xfId="0" quotePrefix="1" applyFont="1" applyAlignment="1">
      <alignment horizontal="right"/>
    </xf>
    <xf numFmtId="37" fontId="13" fillId="0" borderId="0" xfId="0" applyFont="1" applyAlignment="1">
      <alignment horizontal="centerContinuous"/>
    </xf>
    <xf numFmtId="37" fontId="25" fillId="0" borderId="1" xfId="0" applyFont="1" applyBorder="1"/>
    <xf numFmtId="37" fontId="25" fillId="0" borderId="8" xfId="0" applyFont="1" applyBorder="1"/>
    <xf numFmtId="37" fontId="13" fillId="0" borderId="6" xfId="0" applyFont="1" applyBorder="1"/>
    <xf numFmtId="37" fontId="13" fillId="0" borderId="8" xfId="0" applyFont="1" applyBorder="1"/>
    <xf numFmtId="37" fontId="25" fillId="0" borderId="2" xfId="0" applyFont="1" applyBorder="1"/>
    <xf numFmtId="37" fontId="25" fillId="0" borderId="13" xfId="0" applyFont="1" applyBorder="1"/>
    <xf numFmtId="37" fontId="25" fillId="0" borderId="0" xfId="0" applyFont="1"/>
    <xf numFmtId="37" fontId="25" fillId="0" borderId="4" xfId="0" applyFont="1" applyBorder="1"/>
    <xf numFmtId="37" fontId="13" fillId="0" borderId="13" xfId="0" applyFont="1" applyBorder="1"/>
    <xf numFmtId="37" fontId="13" fillId="0" borderId="10" xfId="0" applyFont="1" applyBorder="1"/>
    <xf numFmtId="37" fontId="25" fillId="0" borderId="14" xfId="0" applyFont="1" applyBorder="1" applyAlignment="1">
      <alignment horizontal="centerContinuous"/>
    </xf>
    <xf numFmtId="37" fontId="25" fillId="0" borderId="2" xfId="0" applyFont="1" applyBorder="1" applyAlignment="1">
      <alignment horizontal="centerContinuous"/>
    </xf>
    <xf numFmtId="37" fontId="25" fillId="0" borderId="8" xfId="0" applyFont="1" applyBorder="1" applyAlignment="1">
      <alignment horizontal="centerContinuous"/>
    </xf>
    <xf numFmtId="37" fontId="13" fillId="0" borderId="8" xfId="0" applyFont="1" applyBorder="1" applyAlignment="1">
      <alignment horizontal="centerContinuous"/>
    </xf>
    <xf numFmtId="37" fontId="13" fillId="0" borderId="2" xfId="0" applyFont="1" applyBorder="1" applyAlignment="1">
      <alignment horizontal="centerContinuous"/>
    </xf>
    <xf numFmtId="37" fontId="25" fillId="0" borderId="1" xfId="0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2" xfId="0" quotePrefix="1" applyFont="1" applyBorder="1" applyAlignment="1">
      <alignment horizontal="left"/>
    </xf>
    <xf numFmtId="37" fontId="25" fillId="0" borderId="12" xfId="0" applyFont="1" applyBorder="1"/>
    <xf numFmtId="37" fontId="13" fillId="0" borderId="4" xfId="0" applyFont="1" applyBorder="1"/>
    <xf numFmtId="37" fontId="25" fillId="0" borderId="8" xfId="0" quotePrefix="1" applyFont="1" applyBorder="1" applyAlignment="1">
      <alignment horizontal="left"/>
    </xf>
    <xf numFmtId="37" fontId="13" fillId="0" borderId="2" xfId="0" applyFont="1" applyBorder="1"/>
    <xf numFmtId="37" fontId="13" fillId="0" borderId="3" xfId="0" applyFont="1" applyBorder="1"/>
    <xf numFmtId="37" fontId="25" fillId="0" borderId="0" xfId="0" applyFont="1" applyAlignment="1">
      <alignment horizontal="left"/>
    </xf>
    <xf numFmtId="37" fontId="13" fillId="2" borderId="0" xfId="0" applyFont="1" applyFill="1"/>
    <xf numFmtId="37" fontId="13" fillId="2" borderId="4" xfId="0" applyFont="1" applyFill="1" applyBorder="1"/>
    <xf numFmtId="37" fontId="13" fillId="0" borderId="9" xfId="0" applyFont="1" applyBorder="1"/>
    <xf numFmtId="37" fontId="25" fillId="0" borderId="12" xfId="0" applyFont="1" applyBorder="1" applyAlignment="1">
      <alignment horizontal="left"/>
    </xf>
    <xf numFmtId="37" fontId="25" fillId="0" borderId="10" xfId="0" applyFont="1" applyBorder="1" applyAlignment="1">
      <alignment horizontal="right"/>
    </xf>
    <xf numFmtId="37" fontId="13" fillId="2" borderId="12" xfId="0" applyFont="1" applyFill="1" applyBorder="1"/>
    <xf numFmtId="37" fontId="13" fillId="2" borderId="10" xfId="0" applyFont="1" applyFill="1" applyBorder="1"/>
    <xf numFmtId="37" fontId="17" fillId="0" borderId="0" xfId="0" quotePrefix="1" applyFont="1" applyAlignment="1">
      <alignment horizontal="right"/>
    </xf>
    <xf numFmtId="37" fontId="17" fillId="0" borderId="16" xfId="0" applyFont="1" applyBorder="1"/>
    <xf numFmtId="37" fontId="17" fillId="0" borderId="17" xfId="0" applyFont="1" applyBorder="1"/>
    <xf numFmtId="37" fontId="17" fillId="0" borderId="18" xfId="0" applyFont="1" applyBorder="1"/>
    <xf numFmtId="37" fontId="17" fillId="0" borderId="19" xfId="0" applyFont="1" applyBorder="1"/>
    <xf numFmtId="37" fontId="17" fillId="0" borderId="20" xfId="0" applyFont="1" applyBorder="1"/>
    <xf numFmtId="37" fontId="17" fillId="0" borderId="21" xfId="0" applyFont="1" applyBorder="1"/>
    <xf numFmtId="37" fontId="17" fillId="0" borderId="22" xfId="0" applyFont="1" applyBorder="1"/>
    <xf numFmtId="37" fontId="17" fillId="0" borderId="23" xfId="0" applyFont="1" applyBorder="1"/>
    <xf numFmtId="37" fontId="17" fillId="0" borderId="17" xfId="0" applyFont="1" applyBorder="1" applyAlignment="1">
      <alignment horizontal="center"/>
    </xf>
    <xf numFmtId="37" fontId="17" fillId="0" borderId="17" xfId="0" applyFont="1" applyBorder="1" applyAlignment="1">
      <alignment horizontal="right"/>
    </xf>
    <xf numFmtId="37" fontId="17" fillId="0" borderId="24" xfId="0" applyFont="1" applyBorder="1"/>
    <xf numFmtId="37" fontId="17" fillId="0" borderId="8" xfId="0" applyFont="1" applyBorder="1"/>
    <xf numFmtId="37" fontId="17" fillId="0" borderId="8" xfId="0" applyFont="1" applyBorder="1" applyAlignment="1">
      <alignment horizontal="center"/>
    </xf>
    <xf numFmtId="37" fontId="17" fillId="0" borderId="25" xfId="0" applyFont="1" applyBorder="1"/>
    <xf numFmtId="37" fontId="17" fillId="0" borderId="26" xfId="0" applyFont="1" applyBorder="1"/>
    <xf numFmtId="37" fontId="17" fillId="0" borderId="6" xfId="0" applyFont="1" applyBorder="1"/>
    <xf numFmtId="37" fontId="17" fillId="0" borderId="27" xfId="0" applyFont="1" applyBorder="1"/>
    <xf numFmtId="37" fontId="17" fillId="0" borderId="28" xfId="0" quotePrefix="1" applyFont="1" applyBorder="1" applyAlignment="1">
      <alignment horizontal="left"/>
    </xf>
    <xf numFmtId="37" fontId="17" fillId="0" borderId="12" xfId="0" applyFont="1" applyBorder="1"/>
    <xf numFmtId="37" fontId="17" fillId="0" borderId="29" xfId="0" applyFont="1" applyBorder="1"/>
    <xf numFmtId="37" fontId="17" fillId="0" borderId="28" xfId="0" applyFont="1" applyBorder="1" applyAlignment="1">
      <alignment horizontal="center"/>
    </xf>
    <xf numFmtId="37" fontId="17" fillId="0" borderId="30" xfId="0" applyFont="1" applyBorder="1"/>
    <xf numFmtId="37" fontId="17" fillId="0" borderId="31" xfId="0" applyFont="1" applyBorder="1"/>
    <xf numFmtId="37" fontId="17" fillId="0" borderId="31" xfId="0" applyFont="1" applyBorder="1" applyAlignment="1">
      <alignment horizontal="center"/>
    </xf>
    <xf numFmtId="37" fontId="17" fillId="0" borderId="32" xfId="0" applyFont="1" applyBorder="1"/>
    <xf numFmtId="37" fontId="25" fillId="0" borderId="0" xfId="0" quotePrefix="1" applyFont="1" applyAlignment="1">
      <alignment horizontal="left"/>
    </xf>
    <xf numFmtId="37" fontId="25" fillId="0" borderId="5" xfId="0" applyFont="1" applyBorder="1" applyAlignment="1">
      <alignment horizontal="centerContinuous"/>
    </xf>
    <xf numFmtId="37" fontId="13" fillId="0" borderId="6" xfId="0" applyFont="1" applyBorder="1" applyAlignment="1">
      <alignment horizontal="centerContinuous"/>
    </xf>
    <xf numFmtId="37" fontId="13" fillId="0" borderId="7" xfId="0" applyFont="1" applyBorder="1" applyAlignment="1">
      <alignment horizontal="centerContinuous"/>
    </xf>
    <xf numFmtId="37" fontId="25" fillId="0" borderId="11" xfId="0" applyFont="1" applyBorder="1"/>
    <xf numFmtId="37" fontId="25" fillId="0" borderId="2" xfId="0" quotePrefix="1" applyFont="1" applyBorder="1" applyAlignment="1">
      <alignment horizontal="centerContinuous"/>
    </xf>
    <xf numFmtId="37" fontId="25" fillId="0" borderId="3" xfId="0" applyFont="1" applyBorder="1" applyAlignment="1">
      <alignment horizontal="center"/>
    </xf>
    <xf numFmtId="37" fontId="25" fillId="0" borderId="2" xfId="0" quotePrefix="1" applyFont="1" applyBorder="1"/>
    <xf numFmtId="37" fontId="25" fillId="0" borderId="13" xfId="0" applyFont="1" applyBorder="1" applyAlignment="1">
      <alignment horizontal="center"/>
    </xf>
    <xf numFmtId="37" fontId="25" fillId="0" borderId="0" xfId="0" quotePrefix="1" applyFont="1"/>
    <xf numFmtId="37" fontId="25" fillId="0" borderId="4" xfId="0" quotePrefix="1" applyFont="1" applyBorder="1"/>
    <xf numFmtId="37" fontId="25" fillId="0" borderId="13" xfId="0" applyFont="1" applyBorder="1" applyAlignment="1">
      <alignment horizontal="centerContinuous"/>
    </xf>
    <xf numFmtId="37" fontId="13" fillId="0" borderId="4" xfId="0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4" xfId="0" applyFont="1" applyBorder="1" applyAlignment="1">
      <alignment horizontal="left"/>
    </xf>
    <xf numFmtId="37" fontId="13" fillId="0" borderId="12" xfId="0" applyFont="1" applyBorder="1"/>
    <xf numFmtId="37" fontId="13" fillId="0" borderId="7" xfId="0" applyFont="1" applyBorder="1"/>
    <xf numFmtId="37" fontId="13" fillId="0" borderId="15" xfId="0" applyFont="1" applyBorder="1"/>
    <xf numFmtId="37" fontId="25" fillId="0" borderId="12" xfId="0" quotePrefix="1" applyFont="1" applyBorder="1" applyAlignment="1">
      <alignment horizontal="left"/>
    </xf>
    <xf numFmtId="37" fontId="13" fillId="0" borderId="12" xfId="0" quotePrefix="1" applyFont="1" applyBorder="1"/>
    <xf numFmtId="37" fontId="13" fillId="0" borderId="12" xfId="0" quotePrefix="1" applyFont="1" applyBorder="1" applyAlignment="1">
      <alignment horizontal="left"/>
    </xf>
    <xf numFmtId="37" fontId="25" fillId="0" borderId="0" xfId="0" applyFont="1" applyAlignment="1">
      <alignment horizontal="centerContinuous"/>
    </xf>
    <xf numFmtId="37" fontId="25" fillId="0" borderId="0" xfId="0" quotePrefix="1" applyFont="1" applyAlignment="1">
      <alignment horizontal="center"/>
    </xf>
    <xf numFmtId="37" fontId="25" fillId="0" borderId="9" xfId="0" quotePrefix="1" applyFont="1" applyBorder="1"/>
    <xf numFmtId="37" fontId="25" fillId="0" borderId="9" xfId="0" applyFont="1" applyBorder="1"/>
    <xf numFmtId="37" fontId="13" fillId="0" borderId="1" xfId="0" applyFont="1" applyBorder="1"/>
    <xf numFmtId="37" fontId="25" fillId="0" borderId="4" xfId="0" applyFont="1" applyBorder="1" applyAlignment="1">
      <alignment horizontal="centerContinuous"/>
    </xf>
    <xf numFmtId="37" fontId="25" fillId="0" borderId="6" xfId="0" applyFont="1" applyBorder="1" applyAlignment="1">
      <alignment horizontal="centerContinuous"/>
    </xf>
    <xf numFmtId="37" fontId="25" fillId="0" borderId="1" xfId="0" applyFont="1" applyBorder="1" applyAlignment="1">
      <alignment horizontal="centerContinuous"/>
    </xf>
    <xf numFmtId="37" fontId="13" fillId="0" borderId="0" xfId="0" quotePrefix="1" applyFont="1" applyAlignment="1">
      <alignment horizontal="left"/>
    </xf>
    <xf numFmtId="37" fontId="25" fillId="0" borderId="7" xfId="0" applyFont="1" applyBorder="1"/>
    <xf numFmtId="37" fontId="25" fillId="0" borderId="7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Continuous"/>
    </xf>
    <xf numFmtId="37" fontId="25" fillId="2" borderId="2" xfId="0" applyFont="1" applyFill="1" applyBorder="1"/>
    <xf numFmtId="37" fontId="25" fillId="0" borderId="10" xfId="0" applyFont="1" applyBorder="1"/>
    <xf numFmtId="37" fontId="25" fillId="0" borderId="10" xfId="0" applyFont="1" applyBorder="1" applyAlignment="1">
      <alignment horizontal="center"/>
    </xf>
    <xf numFmtId="164" fontId="25" fillId="0" borderId="2" xfId="0" applyNumberFormat="1" applyFont="1" applyBorder="1"/>
    <xf numFmtId="37" fontId="25" fillId="0" borderId="0" xfId="0" applyFont="1" applyAlignment="1">
      <alignment horizontal="center"/>
    </xf>
    <xf numFmtId="164" fontId="25" fillId="0" borderId="2" xfId="0" applyNumberFormat="1" applyFont="1" applyBorder="1" applyAlignment="1">
      <alignment horizontal="right"/>
    </xf>
    <xf numFmtId="164" fontId="25" fillId="0" borderId="1" xfId="0" applyNumberFormat="1" applyFont="1" applyBorder="1"/>
    <xf numFmtId="164" fontId="25" fillId="0" borderId="3" xfId="0" applyNumberFormat="1" applyFont="1" applyBorder="1"/>
    <xf numFmtId="164" fontId="25" fillId="0" borderId="2" xfId="0" quotePrefix="1" applyNumberFormat="1" applyFont="1" applyBorder="1" applyAlignment="1">
      <alignment horizontal="left"/>
    </xf>
    <xf numFmtId="37" fontId="25" fillId="0" borderId="14" xfId="0" applyFont="1" applyBorder="1" applyAlignment="1">
      <alignment horizontal="center"/>
    </xf>
    <xf numFmtId="37" fontId="25" fillId="0" borderId="8" xfId="0" applyFont="1" applyBorder="1" applyAlignment="1">
      <alignment horizontal="center"/>
    </xf>
    <xf numFmtId="37" fontId="25" fillId="0" borderId="14" xfId="0" applyFont="1" applyBorder="1"/>
    <xf numFmtId="37" fontId="13" fillId="0" borderId="14" xfId="0" applyFont="1" applyBorder="1"/>
    <xf numFmtId="37" fontId="26" fillId="0" borderId="0" xfId="0" applyFont="1" applyAlignment="1">
      <alignment horizontal="centerContinuous"/>
    </xf>
    <xf numFmtId="37" fontId="17" fillId="0" borderId="0" xfId="0" applyFont="1" applyAlignment="1">
      <alignment horizontal="centerContinuous"/>
    </xf>
    <xf numFmtId="37" fontId="26" fillId="0" borderId="0" xfId="0" applyFont="1"/>
    <xf numFmtId="37" fontId="26" fillId="0" borderId="5" xfId="0" applyFont="1" applyBorder="1"/>
    <xf numFmtId="37" fontId="26" fillId="0" borderId="6" xfId="0" quotePrefix="1" applyFont="1" applyBorder="1" applyAlignment="1">
      <alignment horizontal="centerContinuous"/>
    </xf>
    <xf numFmtId="37" fontId="26" fillId="0" borderId="7" xfId="0" applyFont="1" applyBorder="1" applyAlignment="1">
      <alignment horizontal="centerContinuous"/>
    </xf>
    <xf numFmtId="37" fontId="26" fillId="0" borderId="1" xfId="0" applyFont="1" applyBorder="1"/>
    <xf numFmtId="37" fontId="26" fillId="0" borderId="2" xfId="0" applyFont="1" applyBorder="1" applyAlignment="1">
      <alignment horizontal="centerContinuous"/>
    </xf>
    <xf numFmtId="37" fontId="26" fillId="0" borderId="2" xfId="0" applyFont="1" applyBorder="1"/>
    <xf numFmtId="37" fontId="26" fillId="0" borderId="8" xfId="0" applyFont="1" applyBorder="1" applyAlignment="1">
      <alignment horizontal="centerContinuous"/>
    </xf>
    <xf numFmtId="37" fontId="26" fillId="0" borderId="8" xfId="0" applyFont="1" applyBorder="1"/>
    <xf numFmtId="37" fontId="26" fillId="0" borderId="9" xfId="0" applyFont="1" applyBorder="1"/>
    <xf numFmtId="37" fontId="26" fillId="0" borderId="10" xfId="0" applyFont="1" applyBorder="1"/>
    <xf numFmtId="37" fontId="26" fillId="0" borderId="11" xfId="0" applyFont="1" applyBorder="1"/>
    <xf numFmtId="37" fontId="26" fillId="0" borderId="6" xfId="0" applyFont="1" applyBorder="1" applyAlignment="1">
      <alignment horizontal="centerContinuous"/>
    </xf>
    <xf numFmtId="37" fontId="26" fillId="0" borderId="3" xfId="0" applyFont="1" applyBorder="1"/>
    <xf numFmtId="37" fontId="26" fillId="0" borderId="4" xfId="0" applyFont="1" applyBorder="1" applyAlignment="1">
      <alignment horizontal="centerContinuous"/>
    </xf>
    <xf numFmtId="37" fontId="26" fillId="0" borderId="2" xfId="0" quotePrefix="1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26" fillId="0" borderId="8" xfId="0" applyFont="1" applyBorder="1" applyAlignment="1">
      <alignment horizontal="left"/>
    </xf>
    <xf numFmtId="37" fontId="26" fillId="0" borderId="2" xfId="0" quotePrefix="1" applyFont="1" applyBorder="1"/>
    <xf numFmtId="37" fontId="10" fillId="0" borderId="2" xfId="0" applyFont="1" applyBorder="1"/>
    <xf numFmtId="37" fontId="10" fillId="0" borderId="2" xfId="0" quotePrefix="1" applyFont="1" applyBorder="1"/>
    <xf numFmtId="37" fontId="10" fillId="0" borderId="2" xfId="0" applyFont="1" applyBorder="1" applyAlignment="1">
      <alignment horizontal="left" indent="1"/>
    </xf>
    <xf numFmtId="37" fontId="26" fillId="0" borderId="2" xfId="0" applyFont="1" applyBorder="1" applyAlignment="1">
      <alignment horizontal="left" indent="1"/>
    </xf>
    <xf numFmtId="37" fontId="26" fillId="0" borderId="12" xfId="0" applyFont="1" applyBorder="1"/>
    <xf numFmtId="37" fontId="26" fillId="0" borderId="1" xfId="0" applyFont="1" applyBorder="1" applyAlignment="1">
      <alignment horizontal="right"/>
    </xf>
    <xf numFmtId="37" fontId="17" fillId="0" borderId="14" xfId="0" applyFont="1" applyBorder="1"/>
    <xf numFmtId="37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2" fontId="17" fillId="0" borderId="0" xfId="0" applyNumberFormat="1" applyFont="1"/>
    <xf numFmtId="37" fontId="28" fillId="0" borderId="0" xfId="0" applyFont="1"/>
    <xf numFmtId="43" fontId="17" fillId="7" borderId="0" xfId="1353" applyFont="1" applyFill="1"/>
    <xf numFmtId="37" fontId="22" fillId="7" borderId="0" xfId="0" applyFont="1" applyFill="1"/>
    <xf numFmtId="37" fontId="28" fillId="0" borderId="0" xfId="0" applyFont="1" applyProtection="1">
      <protection locked="0"/>
    </xf>
    <xf numFmtId="2" fontId="17" fillId="3" borderId="0" xfId="0" quotePrefix="1" applyNumberFormat="1" applyFont="1" applyFill="1" applyAlignment="1">
      <alignment horizontal="left"/>
    </xf>
    <xf numFmtId="2" fontId="17" fillId="3" borderId="0" xfId="0" applyNumberFormat="1" applyFont="1" applyFill="1"/>
    <xf numFmtId="2" fontId="17" fillId="3" borderId="0" xfId="0" quotePrefix="1" applyNumberFormat="1" applyFont="1" applyFill="1" applyAlignment="1">
      <alignment horizontal="fill"/>
    </xf>
    <xf numFmtId="37" fontId="28" fillId="0" borderId="0" xfId="0" applyFont="1" applyAlignment="1">
      <alignment horizontal="center"/>
    </xf>
    <xf numFmtId="37" fontId="28" fillId="0" borderId="0" xfId="0" applyFont="1" applyAlignment="1">
      <alignment horizontal="left"/>
    </xf>
    <xf numFmtId="164" fontId="28" fillId="0" borderId="0" xfId="0" applyNumberFormat="1" applyFont="1"/>
    <xf numFmtId="37" fontId="28" fillId="0" borderId="0" xfId="0" quotePrefix="1" applyFont="1" applyAlignment="1">
      <alignment horizontal="left"/>
    </xf>
    <xf numFmtId="37" fontId="28" fillId="8" borderId="0" xfId="0" applyFont="1" applyFill="1"/>
    <xf numFmtId="37" fontId="27" fillId="0" borderId="0" xfId="0" applyFont="1"/>
    <xf numFmtId="164" fontId="28" fillId="0" borderId="0" xfId="0" applyNumberFormat="1" applyFont="1" applyAlignment="1">
      <alignment horizontal="left"/>
    </xf>
    <xf numFmtId="37" fontId="28" fillId="9" borderId="0" xfId="0" applyFont="1" applyFill="1"/>
    <xf numFmtId="37" fontId="28" fillId="9" borderId="0" xfId="0" applyFont="1" applyFill="1" applyAlignment="1">
      <alignment horizontal="center"/>
    </xf>
    <xf numFmtId="37" fontId="28" fillId="10" borderId="0" xfId="0" applyFont="1" applyFill="1"/>
    <xf numFmtId="37" fontId="28" fillId="10" borderId="0" xfId="0" applyFont="1" applyFill="1" applyAlignment="1">
      <alignment horizontal="left"/>
    </xf>
    <xf numFmtId="37" fontId="28" fillId="10" borderId="0" xfId="0" applyFont="1" applyFill="1" applyAlignment="1">
      <alignment horizontal="center"/>
    </xf>
    <xf numFmtId="39" fontId="28" fillId="10" borderId="0" xfId="0" applyNumberFormat="1" applyFont="1" applyFill="1"/>
    <xf numFmtId="39" fontId="28" fillId="9" borderId="0" xfId="0" applyNumberFormat="1" applyFont="1" applyFill="1"/>
    <xf numFmtId="37" fontId="17" fillId="7" borderId="0" xfId="0" quotePrefix="1" applyFont="1" applyFill="1" applyAlignment="1">
      <alignment horizontal="fill"/>
    </xf>
    <xf numFmtId="38" fontId="17" fillId="7" borderId="0" xfId="0" applyNumberFormat="1" applyFont="1" applyFill="1"/>
    <xf numFmtId="39" fontId="17" fillId="7" borderId="0" xfId="0" applyNumberFormat="1" applyFont="1" applyFill="1"/>
    <xf numFmtId="2" fontId="17" fillId="7" borderId="0" xfId="0" applyNumberFormat="1" applyFont="1" applyFill="1"/>
    <xf numFmtId="37" fontId="13" fillId="0" borderId="0" xfId="0" applyFont="1" applyAlignment="1">
      <alignment vertical="center"/>
    </xf>
    <xf numFmtId="37" fontId="13" fillId="0" borderId="1" xfId="0" applyFont="1" applyBorder="1" applyAlignment="1">
      <alignment vertical="center"/>
    </xf>
    <xf numFmtId="37" fontId="17" fillId="7" borderId="0" xfId="1353" applyNumberFormat="1" applyFont="1" applyFill="1"/>
    <xf numFmtId="0" fontId="17" fillId="3" borderId="0" xfId="0" quotePrefix="1" applyNumberFormat="1" applyFont="1" applyFill="1" applyAlignment="1">
      <alignment horizontal="fill"/>
    </xf>
    <xf numFmtId="39" fontId="17" fillId="3" borderId="0" xfId="0" quotePrefix="1" applyNumberFormat="1" applyFont="1" applyFill="1" applyAlignment="1">
      <alignment horizontal="fill"/>
    </xf>
    <xf numFmtId="0" fontId="18" fillId="0" borderId="0" xfId="1776" applyFont="1">
      <alignment vertical="top"/>
      <protection locked="0"/>
    </xf>
    <xf numFmtId="37" fontId="19" fillId="31" borderId="1" xfId="0" applyFont="1" applyFill="1" applyBorder="1" applyProtection="1">
      <protection locked="0"/>
    </xf>
    <xf numFmtId="37" fontId="19" fillId="31" borderId="1" xfId="0" quotePrefix="1" applyFont="1" applyFill="1" applyBorder="1" applyProtection="1">
      <protection locked="0"/>
    </xf>
    <xf numFmtId="2" fontId="19" fillId="31" borderId="1" xfId="1353" quotePrefix="1" applyNumberFormat="1" applyFont="1" applyFill="1" applyBorder="1" applyProtection="1">
      <protection locked="0"/>
    </xf>
    <xf numFmtId="37" fontId="19" fillId="31" borderId="1" xfId="1353" quotePrefix="1" applyNumberFormat="1" applyFont="1" applyFill="1" applyBorder="1" applyProtection="1">
      <protection locked="0"/>
    </xf>
    <xf numFmtId="37" fontId="19" fillId="31" borderId="1" xfId="1353" applyNumberFormat="1" applyFont="1" applyFill="1" applyBorder="1" applyProtection="1">
      <protection locked="0"/>
    </xf>
    <xf numFmtId="2" fontId="19" fillId="31" borderId="1" xfId="0" quotePrefix="1" applyNumberFormat="1" applyFont="1" applyFill="1" applyBorder="1" applyProtection="1">
      <protection locked="0"/>
    </xf>
    <xf numFmtId="2" fontId="19" fillId="31" borderId="1" xfId="2770" quotePrefix="1" applyNumberFormat="1" applyFont="1" applyFill="1" applyBorder="1" applyProtection="1">
      <protection locked="0"/>
    </xf>
    <xf numFmtId="2" fontId="19" fillId="31" borderId="1" xfId="1353" applyNumberFormat="1" applyFont="1" applyFill="1" applyBorder="1" applyProtection="1">
      <protection locked="0"/>
    </xf>
    <xf numFmtId="37" fontId="19" fillId="31" borderId="1" xfId="2770" quotePrefix="1" applyNumberFormat="1" applyFont="1" applyFill="1" applyBorder="1" applyProtection="1">
      <protection locked="0"/>
    </xf>
    <xf numFmtId="1" fontId="19" fillId="31" borderId="1" xfId="0" quotePrefix="1" applyNumberFormat="1" applyFont="1" applyFill="1" applyBorder="1" applyProtection="1">
      <protection locked="0"/>
    </xf>
    <xf numFmtId="37" fontId="19" fillId="30" borderId="1" xfId="0" quotePrefix="1" applyFont="1" applyFill="1" applyBorder="1" applyProtection="1">
      <protection locked="0"/>
    </xf>
    <xf numFmtId="167" fontId="19" fillId="30" borderId="1" xfId="0" quotePrefix="1" applyNumberFormat="1" applyFont="1" applyFill="1" applyBorder="1" applyProtection="1">
      <protection locked="0"/>
    </xf>
    <xf numFmtId="38" fontId="19" fillId="30" borderId="8" xfId="0" applyNumberFormat="1" applyFont="1" applyFill="1" applyBorder="1" applyProtection="1">
      <protection locked="0"/>
    </xf>
    <xf numFmtId="38" fontId="19" fillId="30" borderId="2" xfId="0" applyNumberFormat="1" applyFont="1" applyFill="1" applyBorder="1" applyProtection="1">
      <protection locked="0"/>
    </xf>
    <xf numFmtId="38" fontId="19" fillId="30" borderId="1" xfId="0" quotePrefix="1" applyNumberFormat="1" applyFont="1" applyFill="1" applyBorder="1" applyAlignment="1" applyProtection="1">
      <alignment horizontal="left"/>
      <protection locked="0"/>
    </xf>
    <xf numFmtId="38" fontId="19" fillId="30" borderId="14" xfId="0" applyNumberFormat="1" applyFont="1" applyFill="1" applyBorder="1" applyProtection="1">
      <protection locked="0"/>
    </xf>
    <xf numFmtId="38" fontId="19" fillId="30" borderId="14" xfId="0" quotePrefix="1" applyNumberFormat="1" applyFont="1" applyFill="1" applyBorder="1" applyProtection="1">
      <protection locked="0"/>
    </xf>
    <xf numFmtId="166" fontId="19" fillId="30" borderId="14" xfId="0" applyNumberFormat="1" applyFont="1" applyFill="1" applyBorder="1" applyAlignment="1" applyProtection="1">
      <alignment horizontal="left"/>
      <protection locked="0"/>
    </xf>
    <xf numFmtId="49" fontId="19" fillId="30" borderId="1" xfId="0" quotePrefix="1" applyNumberFormat="1" applyFont="1" applyFill="1" applyBorder="1" applyProtection="1">
      <protection locked="0"/>
    </xf>
    <xf numFmtId="168" fontId="19" fillId="30" borderId="1" xfId="0" quotePrefix="1" applyNumberFormat="1" applyFont="1" applyFill="1" applyBorder="1" applyAlignment="1" applyProtection="1">
      <alignment horizontal="left"/>
      <protection locked="0"/>
    </xf>
    <xf numFmtId="38" fontId="19" fillId="30" borderId="1" xfId="0" applyNumberFormat="1" applyFont="1" applyFill="1" applyBorder="1" applyProtection="1">
      <protection locked="0"/>
    </xf>
    <xf numFmtId="38" fontId="19" fillId="30" borderId="1" xfId="0" applyNumberFormat="1" applyFont="1" applyFill="1" applyBorder="1" applyAlignment="1" applyProtection="1">
      <alignment horizontal="right"/>
      <protection locked="0"/>
    </xf>
    <xf numFmtId="38" fontId="19" fillId="31" borderId="1" xfId="0" applyNumberFormat="1" applyFont="1" applyFill="1" applyBorder="1" applyProtection="1">
      <protection locked="0"/>
    </xf>
    <xf numFmtId="37" fontId="19" fillId="30" borderId="1" xfId="0" applyFont="1" applyFill="1" applyBorder="1" applyProtection="1">
      <protection locked="0"/>
    </xf>
    <xf numFmtId="38" fontId="27" fillId="30" borderId="1" xfId="0" applyNumberFormat="1" applyFont="1" applyFill="1" applyBorder="1" applyProtection="1">
      <protection locked="0"/>
    </xf>
    <xf numFmtId="38" fontId="19" fillId="30" borderId="1" xfId="0" applyNumberFormat="1" applyFont="1" applyFill="1" applyBorder="1" applyAlignment="1" applyProtection="1">
      <alignment horizontal="center"/>
      <protection locked="0"/>
    </xf>
    <xf numFmtId="37" fontId="13" fillId="0" borderId="0" xfId="0" applyFont="1" applyAlignment="1">
      <alignment vertical="center" wrapText="1"/>
    </xf>
    <xf numFmtId="2" fontId="13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37" fontId="13" fillId="0" borderId="0" xfId="0" applyFont="1" applyAlignment="1">
      <alignment horizontal="center" vertical="center"/>
    </xf>
    <xf numFmtId="37" fontId="34" fillId="30" borderId="36" xfId="0" quotePrefix="1" applyFont="1" applyFill="1" applyBorder="1" applyAlignment="1">
      <alignment horizontal="left"/>
    </xf>
    <xf numFmtId="37" fontId="9" fillId="30" borderId="34" xfId="0" applyFont="1" applyFill="1" applyBorder="1"/>
    <xf numFmtId="38" fontId="9" fillId="30" borderId="34" xfId="0" applyNumberFormat="1" applyFont="1" applyFill="1" applyBorder="1"/>
    <xf numFmtId="37" fontId="9" fillId="30" borderId="39" xfId="0" applyFont="1" applyFill="1" applyBorder="1"/>
    <xf numFmtId="37" fontId="9" fillId="30" borderId="37" xfId="0" quotePrefix="1" applyFont="1" applyFill="1" applyBorder="1" applyAlignment="1">
      <alignment vertical="center" readingOrder="1"/>
    </xf>
    <xf numFmtId="37" fontId="9" fillId="30" borderId="0" xfId="0" quotePrefix="1" applyFont="1" applyFill="1" applyAlignment="1">
      <alignment horizontal="left"/>
    </xf>
    <xf numFmtId="38" fontId="9" fillId="30" borderId="0" xfId="0" applyNumberFormat="1" applyFont="1" applyFill="1"/>
    <xf numFmtId="37" fontId="9" fillId="30" borderId="0" xfId="0" applyFont="1" applyFill="1"/>
    <xf numFmtId="37" fontId="9" fillId="30" borderId="40" xfId="0" applyFont="1" applyFill="1" applyBorder="1"/>
    <xf numFmtId="37" fontId="8" fillId="30" borderId="37" xfId="0" quotePrefix="1" applyFont="1" applyFill="1" applyBorder="1"/>
    <xf numFmtId="37" fontId="9" fillId="30" borderId="37" xfId="0" applyFont="1" applyFill="1" applyBorder="1" applyAlignment="1">
      <alignment vertical="center" readingOrder="1"/>
    </xf>
    <xf numFmtId="37" fontId="8" fillId="30" borderId="38" xfId="0" quotePrefix="1" applyFont="1" applyFill="1" applyBorder="1"/>
    <xf numFmtId="37" fontId="9" fillId="30" borderId="35" xfId="0" applyFont="1" applyFill="1" applyBorder="1"/>
    <xf numFmtId="38" fontId="9" fillId="30" borderId="35" xfId="0" applyNumberFormat="1" applyFont="1" applyFill="1" applyBorder="1"/>
    <xf numFmtId="37" fontId="9" fillId="30" borderId="41" xfId="0" applyFont="1" applyFill="1" applyBorder="1"/>
    <xf numFmtId="37" fontId="188" fillId="0" borderId="0" xfId="0" applyFont="1"/>
    <xf numFmtId="37" fontId="17" fillId="30" borderId="0" xfId="0" applyFont="1" applyFill="1" applyProtection="1">
      <protection locked="0"/>
    </xf>
    <xf numFmtId="37" fontId="45" fillId="0" borderId="0" xfId="0" applyFont="1"/>
    <xf numFmtId="37" fontId="189" fillId="0" borderId="0" xfId="0" applyFont="1"/>
    <xf numFmtId="37" fontId="46" fillId="0" borderId="0" xfId="0" applyFont="1"/>
    <xf numFmtId="37" fontId="47" fillId="0" borderId="0" xfId="0" applyFont="1"/>
    <xf numFmtId="37" fontId="30" fillId="0" borderId="0" xfId="0" applyFont="1"/>
    <xf numFmtId="37" fontId="29" fillId="0" borderId="0" xfId="0" applyFont="1" applyAlignment="1">
      <alignment horizontal="centerContinuous"/>
    </xf>
    <xf numFmtId="37" fontId="30" fillId="0" borderId="0" xfId="0" applyFont="1" applyAlignment="1">
      <alignment horizontal="centerContinuous"/>
    </xf>
    <xf numFmtId="37" fontId="29" fillId="0" borderId="0" xfId="0" applyFont="1"/>
    <xf numFmtId="37" fontId="29" fillId="0" borderId="0" xfId="0" quotePrefix="1" applyFont="1" applyAlignment="1">
      <alignment horizontal="right"/>
    </xf>
    <xf numFmtId="37" fontId="30" fillId="0" borderId="0" xfId="0" quotePrefix="1" applyFont="1"/>
    <xf numFmtId="37" fontId="31" fillId="0" borderId="0" xfId="0" applyFont="1"/>
    <xf numFmtId="37" fontId="29" fillId="0" borderId="1" xfId="0" applyFont="1" applyBorder="1"/>
    <xf numFmtId="37" fontId="29" fillId="0" borderId="2" xfId="0" applyFont="1" applyBorder="1"/>
    <xf numFmtId="37" fontId="29" fillId="0" borderId="2" xfId="0" quotePrefix="1" applyFont="1" applyBorder="1" applyAlignment="1">
      <alignment horizontal="center"/>
    </xf>
    <xf numFmtId="37" fontId="29" fillId="0" borderId="2" xfId="0" applyFont="1" applyBorder="1" applyAlignment="1">
      <alignment horizontal="center"/>
    </xf>
    <xf numFmtId="37" fontId="29" fillId="0" borderId="3" xfId="0" applyFont="1" applyBorder="1"/>
    <xf numFmtId="37" fontId="29" fillId="0" borderId="4" xfId="0" applyFont="1" applyBorder="1"/>
    <xf numFmtId="37" fontId="29" fillId="0" borderId="4" xfId="0" quotePrefix="1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9" fillId="0" borderId="2" xfId="0" applyNumberFormat="1" applyFont="1" applyBorder="1"/>
    <xf numFmtId="37" fontId="29" fillId="0" borderId="2" xfId="0" quotePrefix="1" applyFont="1" applyBorder="1"/>
    <xf numFmtId="37" fontId="29" fillId="5" borderId="2" xfId="0" applyFont="1" applyFill="1" applyBorder="1"/>
    <xf numFmtId="37" fontId="29" fillId="6" borderId="2" xfId="0" applyFont="1" applyFill="1" applyBorder="1"/>
    <xf numFmtId="37" fontId="32" fillId="0" borderId="0" xfId="0" applyFont="1"/>
    <xf numFmtId="37" fontId="29" fillId="6" borderId="2" xfId="0" applyFont="1" applyFill="1" applyBorder="1" applyAlignment="1">
      <alignment horizontal="center"/>
    </xf>
    <xf numFmtId="37" fontId="33" fillId="0" borderId="0" xfId="0" applyFont="1"/>
    <xf numFmtId="37" fontId="29" fillId="0" borderId="2" xfId="0" quotePrefix="1" applyFont="1" applyBorder="1" applyAlignment="1">
      <alignment horizontal="left"/>
    </xf>
    <xf numFmtId="37" fontId="29" fillId="6" borderId="2" xfId="0" quotePrefix="1" applyFont="1" applyFill="1" applyBorder="1" applyAlignment="1">
      <alignment horizontal="center"/>
    </xf>
    <xf numFmtId="37" fontId="30" fillId="0" borderId="10" xfId="0" applyFont="1" applyBorder="1"/>
    <xf numFmtId="37" fontId="29" fillId="6" borderId="2" xfId="0" quotePrefix="1" applyFont="1" applyFill="1" applyBorder="1"/>
    <xf numFmtId="39" fontId="29" fillId="6" borderId="2" xfId="0" quotePrefix="1" applyNumberFormat="1" applyFont="1" applyFill="1" applyBorder="1" applyAlignment="1">
      <alignment horizontal="center"/>
    </xf>
    <xf numFmtId="3" fontId="29" fillId="0" borderId="2" xfId="0" applyNumberFormat="1" applyFont="1" applyBorder="1"/>
    <xf numFmtId="37" fontId="30" fillId="0" borderId="2" xfId="0" applyFont="1" applyBorder="1" applyAlignment="1">
      <alignment horizontal="center"/>
    </xf>
    <xf numFmtId="37" fontId="30" fillId="0" borderId="4" xfId="0" applyFont="1" applyBorder="1" applyAlignment="1">
      <alignment horizontal="center"/>
    </xf>
    <xf numFmtId="39" fontId="29" fillId="6" borderId="2" xfId="0" applyNumberFormat="1" applyFont="1" applyFill="1" applyBorder="1"/>
    <xf numFmtId="2" fontId="29" fillId="0" borderId="2" xfId="0" applyNumberFormat="1" applyFont="1" applyBorder="1"/>
    <xf numFmtId="3" fontId="29" fillId="6" borderId="2" xfId="0" applyNumberFormat="1" applyFont="1" applyFill="1" applyBorder="1"/>
    <xf numFmtId="2" fontId="17" fillId="0" borderId="0" xfId="0" applyNumberFormat="1" applyFont="1" applyAlignment="1">
      <alignment horizontal="right"/>
    </xf>
    <xf numFmtId="37" fontId="17" fillId="31" borderId="0" xfId="0" applyFont="1" applyFill="1"/>
    <xf numFmtId="2" fontId="17" fillId="31" borderId="0" xfId="0" applyNumberFormat="1" applyFont="1" applyFill="1"/>
    <xf numFmtId="37" fontId="19" fillId="3" borderId="0" xfId="0" applyFont="1" applyFill="1" applyAlignment="1">
      <alignment horizontal="center" vertical="center"/>
    </xf>
    <xf numFmtId="37" fontId="192" fillId="0" borderId="0" xfId="0" applyFont="1" applyAlignment="1">
      <alignment vertical="center"/>
    </xf>
    <xf numFmtId="37" fontId="34" fillId="0" borderId="0" xfId="0" quotePrefix="1" applyFont="1" applyFill="1" applyBorder="1" applyAlignment="1">
      <alignment horizontal="left"/>
    </xf>
    <xf numFmtId="37" fontId="9" fillId="0" borderId="0" xfId="0" applyFont="1" applyFill="1" applyBorder="1"/>
    <xf numFmtId="38" fontId="9" fillId="0" borderId="0" xfId="0" applyNumberFormat="1" applyFont="1" applyFill="1" applyBorder="1"/>
    <xf numFmtId="37" fontId="9" fillId="0" borderId="0" xfId="0" quotePrefix="1" applyFont="1" applyFill="1" applyBorder="1" applyAlignment="1">
      <alignment vertical="center" readingOrder="1"/>
    </xf>
    <xf numFmtId="37" fontId="9" fillId="0" borderId="0" xfId="0" quotePrefix="1" applyFont="1" applyFill="1" applyBorder="1" applyAlignment="1">
      <alignment horizontal="left"/>
    </xf>
    <xf numFmtId="37" fontId="8" fillId="0" borderId="0" xfId="0" quotePrefix="1" applyFont="1" applyFill="1" applyBorder="1"/>
    <xf numFmtId="37" fontId="9" fillId="0" borderId="0" xfId="0" applyFont="1" applyFill="1" applyBorder="1" applyAlignment="1">
      <alignment vertical="center" readingOrder="1"/>
    </xf>
    <xf numFmtId="37" fontId="193" fillId="0" borderId="0" xfId="0" applyFont="1" applyAlignment="1">
      <alignment horizontal="left" vertical="center" wrapText="1"/>
    </xf>
  </cellXfs>
  <cellStyles count="3113">
    <cellStyle name="_DCD Worksheet" xfId="1" xr:uid="{9D719686-4AC9-4E1B-BF48-110BA05137EF}"/>
    <cellStyle name="00 Blk Hdr (0,)" xfId="2" xr:uid="{CF2924EC-C83A-4A01-AFC8-99DED431AF8B}"/>
    <cellStyle name="00 Blk Hdr (0.00)" xfId="3" xr:uid="{D57E274D-2F15-4981-8B7B-CF036ED817A5}"/>
    <cellStyle name="00 Blk Hdr (A)" xfId="4" xr:uid="{5407BB62-BA9C-43FB-BA58-A0E65B5AFE81}"/>
    <cellStyle name="00 Blk Rcd ($0)" xfId="5" xr:uid="{E5F4F71F-93F7-47CC-A4AD-77FCDC2759CA}"/>
    <cellStyle name="00 Blk Rcd ($0.00)" xfId="6" xr:uid="{3A96CD6D-182D-4361-88EF-1221F89E421C}"/>
    <cellStyle name="00 Blk Rcd (0)" xfId="7" xr:uid="{D3E41D8A-03E3-4904-A98E-827B13B073B8}"/>
    <cellStyle name="00 Blk Rcd (0,)" xfId="8" xr:uid="{BDFF6255-23E9-4FEA-BAFB-6C0BDC2D7BE0}"/>
    <cellStyle name="00 Blk Rcd (0.0%)" xfId="9" xr:uid="{8EA66FC0-16EB-45BA-9F2C-523F25D07301}"/>
    <cellStyle name="00 Blk Rcd (0.0)" xfId="10" xr:uid="{85BC811D-4F09-41EF-B34A-26EE00C3FD6C}"/>
    <cellStyle name="00 Blk Rcd (0.00%)" xfId="11" xr:uid="{CD7F5F49-25C4-43FE-9919-FD7CD45C5C35}"/>
    <cellStyle name="00 Blk Rcd (0.00)" xfId="12" xr:uid="{49418AAF-AB38-4B95-BCF4-BC08726F36F0}"/>
    <cellStyle name="00 Blk Rcd (0.000)" xfId="13" xr:uid="{BFA7C1AA-AC81-4BB5-98CB-724A6C4A526F}"/>
    <cellStyle name="00 Blk Rcd (0.000) 2" xfId="14" xr:uid="{BA3ED5CC-B58C-4EE0-9221-A841D239180C}"/>
    <cellStyle name="00 Blk Rcd (0.000) 3" xfId="15" xr:uid="{749DAA64-140E-41D1-9528-C2B42C25221F}"/>
    <cellStyle name="00 Blk Rcd (0.0000)" xfId="16" xr:uid="{903F39C4-BDFD-4A38-A4A1-F5D2F1CDA734}"/>
    <cellStyle name="00 Blk Rcd (0.0000) 2" xfId="17" xr:uid="{71FCD5FA-FD2A-422E-B641-C45FAD6BE1D3}"/>
    <cellStyle name="00 Blk Rcd (0.0000) 3" xfId="18" xr:uid="{2CEB7C8B-CCDC-41F5-8BA8-8CF452D887C5}"/>
    <cellStyle name="00 Blk Rcd (000,)" xfId="19" xr:uid="{FB5AB924-3FA8-4C2C-BF7C-258F93230307}"/>
    <cellStyle name="00 Blk Rcd (A)" xfId="20" xr:uid="{2992485B-41B2-452C-AF1E-1AAED51CB5EF}"/>
    <cellStyle name="00 Blk Rcd (B)" xfId="21" xr:uid="{7540E252-1395-48A1-B92F-A2DB1A9060EB}"/>
    <cellStyle name="00 Blk Rcd (MDY)" xfId="22" xr:uid="{44AA27B9-CC45-4454-B244-DD2EB2C2F332}"/>
    <cellStyle name="00 Blk Rcd (MY)" xfId="23" xr:uid="{62B606B4-8143-4151-9E9E-3A9F667EDF1C}"/>
    <cellStyle name="00 Blk Ttl ($0)" xfId="24" xr:uid="{87EB7FD0-472D-46B2-8E74-B759813BD4A9}"/>
    <cellStyle name="00 Blk Ttl ($0.00)" xfId="25" xr:uid="{E4C7F636-B195-4E88-83B5-ABFD265B0071}"/>
    <cellStyle name="00 Blk Ttl (0)" xfId="26" xr:uid="{3CD56579-BE37-484D-87FD-9117DD8F4B19}"/>
    <cellStyle name="00 Blk Ttl (0,)" xfId="27" xr:uid="{722D44BE-FD7E-4498-A3B5-EE18E0AD2861}"/>
    <cellStyle name="00 Blk Ttl (0.0%)" xfId="28" xr:uid="{682C3DCC-82CE-43FE-8AE5-238293CD14D0}"/>
    <cellStyle name="00 Blk Ttl (0.0)" xfId="29" xr:uid="{CC1FBB89-F4A0-4B6A-AFCA-85E52D8C9C92}"/>
    <cellStyle name="00 Blk Ttl (0.00%)" xfId="30" xr:uid="{47E25726-8C78-4536-8582-6061B3F7C1A7}"/>
    <cellStyle name="00 Blk Ttl (0.00)" xfId="31" xr:uid="{72ED1EB6-2E59-4FEA-B94B-2C9FE7A051C8}"/>
    <cellStyle name="00 Blk Ttl (0.000)" xfId="32" xr:uid="{29E05310-8F41-4243-94E5-B7862AEC00CA}"/>
    <cellStyle name="00 Blk Ttl (0.000) 2" xfId="33" xr:uid="{5FA78799-7E5B-40DC-B9AD-0A23E3371C84}"/>
    <cellStyle name="00 Blk Ttl (0.000) 3" xfId="34" xr:uid="{4326D9B9-BEC5-4076-809B-6A076740C6F5}"/>
    <cellStyle name="00 Blk Ttl (0.0000)" xfId="35" xr:uid="{C31F9045-8AD4-4C5B-BD24-F1C746889C21}"/>
    <cellStyle name="00 Blk Ttl (0.0000) 2" xfId="36" xr:uid="{58729E14-899C-4A87-85BC-59FBFF4434B7}"/>
    <cellStyle name="00 Blk Ttl (0.0000) 3" xfId="37" xr:uid="{6F1384B8-C22A-4F2E-9BB3-579225D45954}"/>
    <cellStyle name="00 Blk Ttl (000,)" xfId="38" xr:uid="{77E8A3D4-EF56-4F70-80B5-446286E01FF0}"/>
    <cellStyle name="00 Blk Ttl (A)" xfId="39" xr:uid="{4790C192-F0EF-462A-BA0A-D3F9BCFEBD65}"/>
    <cellStyle name="00 Grp Hdr (A)" xfId="40" xr:uid="{0CF2BB3A-7E69-4C7B-9A83-7ED0596A0B7F}"/>
    <cellStyle name="00 Grp Hdr (C)" xfId="41" xr:uid="{5D811C1F-8038-448D-93B5-CC069B5676D1}"/>
    <cellStyle name="00 Grp Hdr (D)" xfId="42" xr:uid="{2289A496-86D4-46ED-9F7D-FB9E86AD51E8}"/>
    <cellStyle name="00 Grp Rcd ($0)" xfId="43" xr:uid="{554836F3-0935-4945-9078-4A63E3B56200}"/>
    <cellStyle name="00 Grp Rcd ($0.00)" xfId="44" xr:uid="{5FF7D6B1-BBD7-4404-9CB0-9C599AC18A05}"/>
    <cellStyle name="00 Grp Rcd (0)" xfId="45" xr:uid="{AE46ABFD-FA55-48BF-A24B-50FF79D34D62}"/>
    <cellStyle name="00 Grp Rcd (0,)" xfId="46" xr:uid="{1AA40B4E-4380-48D2-8E1C-E084C1896929}"/>
    <cellStyle name="00 Grp Rcd (0.0%)" xfId="47" xr:uid="{82C903F0-A6A1-416E-BF3C-9CD6D2370482}"/>
    <cellStyle name="00 Grp Rcd (0.0)" xfId="48" xr:uid="{EEA18E28-BF2E-4175-AAC1-794B4CAFF546}"/>
    <cellStyle name="00 Grp Rcd (0.00%)" xfId="49" xr:uid="{23F957F6-C53F-4DD4-BBC1-8E5D0B2EDF42}"/>
    <cellStyle name="00 Grp Rcd (0.00)" xfId="50" xr:uid="{07D2C9B0-A803-45B5-BA9E-5784665525FB}"/>
    <cellStyle name="00 Grp Rcd (0.000)" xfId="51" xr:uid="{9946C5DA-71B8-4A59-8631-5FB19214BD4C}"/>
    <cellStyle name="00 Grp Rcd (0.000) 2" xfId="52" xr:uid="{03F1A5FB-78E3-426B-BB61-24F9B2A99A30}"/>
    <cellStyle name="00 Grp Rcd (0.000) 3" xfId="53" xr:uid="{C27EB186-5F56-4D60-8AD0-0C627B68D9E8}"/>
    <cellStyle name="00 Grp Rcd (0.0000)" xfId="54" xr:uid="{688449E7-E20B-4273-BCE3-5A3F610E2A03}"/>
    <cellStyle name="00 Grp Rcd (0.0000) 2" xfId="55" xr:uid="{D159165F-3E7A-4FC2-AC35-77AAD633A5F6}"/>
    <cellStyle name="00 Grp Rcd (0.0000) 3" xfId="56" xr:uid="{9349E0B7-B5B7-4A84-AD62-13E4B476205D}"/>
    <cellStyle name="00 Grp Rcd (A)" xfId="57" xr:uid="{FF2FA1A1-976E-4F5E-A2DD-8A51BC51540F}"/>
    <cellStyle name="00 Grp Rcd (B)" xfId="58" xr:uid="{D184D92D-D9F4-4005-818D-182801901DF4}"/>
    <cellStyle name="00 Grp Rcd (C)" xfId="59" xr:uid="{FCB16C4D-4CB1-43B7-A447-FDCCF8742A5F}"/>
    <cellStyle name="00 Grp Rcd (Gen)" xfId="60" xr:uid="{186CF74C-919F-434C-9C00-5A03F8E4EFB4}"/>
    <cellStyle name="00 Grp Rcd (MDY)" xfId="61" xr:uid="{4A535429-84EF-4C68-9584-BD579692C204}"/>
    <cellStyle name="00 Grp Rcd (MY)" xfId="62" xr:uid="{3A6B4E1E-126F-44AC-990B-99DC83604BAC}"/>
    <cellStyle name="00 Grp Ttl ($0)" xfId="63" xr:uid="{62255D78-77EE-45EC-B0D8-5E3B24F128F5}"/>
    <cellStyle name="00 Grp Ttl ($0.00)" xfId="64" xr:uid="{B3F006DE-6BFC-46C2-9EB0-09150921DD56}"/>
    <cellStyle name="00 Grp Ttl (0)" xfId="65" xr:uid="{C7472C93-F65E-4FA4-BC08-DEE1BC7C7A7E}"/>
    <cellStyle name="00 Grp Ttl (0,)" xfId="66" xr:uid="{11024BCE-0764-4EF0-B02A-C85BE6F18FA2}"/>
    <cellStyle name="00 Grp Ttl (0.0%)" xfId="67" xr:uid="{24CB3113-A8CF-483D-A523-B229D6659B97}"/>
    <cellStyle name="00 Grp Ttl (0.0)" xfId="68" xr:uid="{620ABC6D-9DF7-4200-8307-68E8B51E238D}"/>
    <cellStyle name="00 Grp Ttl (0.00%)" xfId="69" xr:uid="{5ABE37A4-A851-4C07-AF91-ECFB6CAAEF6D}"/>
    <cellStyle name="00 Grp Ttl (0.00)" xfId="70" xr:uid="{765841EC-1FD1-401A-96B0-1383C5274A6C}"/>
    <cellStyle name="00 Grp Ttl (0.000)" xfId="71" xr:uid="{87AA6DA5-16D6-496E-9DFA-CD7D2EB34FC3}"/>
    <cellStyle name="00 Grp Ttl (0.000) 2" xfId="72" xr:uid="{9E118F55-0962-40F4-9BBD-78B1AE49741A}"/>
    <cellStyle name="00 Grp Ttl (0.000) 3" xfId="73" xr:uid="{65DB0F24-73FC-40DC-81BD-2CDCBB400D8E}"/>
    <cellStyle name="00 Grp Ttl (0.0000)" xfId="74" xr:uid="{139C9CE1-88BE-4C3B-9096-EB0DE4E0A548}"/>
    <cellStyle name="00 Grp Ttl (0.0000) 2" xfId="75" xr:uid="{FF8270CB-D8C3-4FE6-A1B4-A25BBE75281E}"/>
    <cellStyle name="00 Grp Ttl (0.0000) 3" xfId="76" xr:uid="{665764A5-5850-4A9F-8A93-C7D124C75F7B}"/>
    <cellStyle name="00 Grp Ttl (000,)" xfId="77" xr:uid="{D96D865E-BC85-48ED-8625-F0278DAC65D1}"/>
    <cellStyle name="00 Grp Ttl (A)" xfId="78" xr:uid="{73D82490-14CA-4957-BCF8-A6904FA0D3CD}"/>
    <cellStyle name="00 Rpt Bnr ($0)" xfId="79" xr:uid="{C02A4CB0-6816-4A67-9B12-88C4E659ABDF}"/>
    <cellStyle name="00 Rpt Bnr ($0.00)" xfId="80" xr:uid="{C66D82CD-D1EB-4A7D-A2EA-1DD5458391B9}"/>
    <cellStyle name="00 Rpt Bnr (0)" xfId="81" xr:uid="{06587CEA-2A9F-4DA4-BA0F-562F2541D5CF}"/>
    <cellStyle name="00 Rpt Bnr (0,)" xfId="82" xr:uid="{587381BC-039C-4C10-9AE4-67EA3E97C58E}"/>
    <cellStyle name="00 Rpt Bnr (0.0%)" xfId="83" xr:uid="{EF87BBD0-4817-4DE1-B00A-AEE73803F19C}"/>
    <cellStyle name="00 Rpt Bnr (0.0)" xfId="84" xr:uid="{0A37589D-2A0D-410B-BC4E-2EF0708179A6}"/>
    <cellStyle name="00 Rpt Bnr (0.00%)" xfId="85" xr:uid="{9C2E453C-8560-4637-8153-6A9B9FDA68D2}"/>
    <cellStyle name="00 Rpt Bnr (0.00)" xfId="86" xr:uid="{6A0FE357-65DB-491B-B1F1-83E5EEB7335A}"/>
    <cellStyle name="00 Rpt Bnr (0.000)" xfId="87" xr:uid="{46137DBE-44E4-4483-98F7-0A701872D936}"/>
    <cellStyle name="00 Rpt Bnr (0.000) 2" xfId="88" xr:uid="{C5BFC9C8-8E83-423A-97DB-BFC0D358107A}"/>
    <cellStyle name="00 Rpt Bnr (0.000) 3" xfId="89" xr:uid="{C045636A-441D-4FB8-A68B-5D2765488B86}"/>
    <cellStyle name="00 Rpt Bnr (0.0000)" xfId="90" xr:uid="{67B2A977-6592-49D5-9BEE-2C92492CCA24}"/>
    <cellStyle name="00 Rpt Bnr (0.0000) 2" xfId="91" xr:uid="{322894AC-961B-4E4D-BC41-0E699977B04F}"/>
    <cellStyle name="00 Rpt Bnr (0.0000) 3" xfId="92" xr:uid="{041E258F-3B2A-47B3-A5B1-339FF30C8535}"/>
    <cellStyle name="00 Rpt Bnr (A)" xfId="93" xr:uid="{A58F2C46-95ED-475C-BD04-05BAB01AC11A}"/>
    <cellStyle name="00 Rpt Bnr (B)" xfId="94" xr:uid="{B4A97186-8E3B-4A1F-9EC2-5772C01EA2FD}"/>
    <cellStyle name="00 Rpt Bnr (C)" xfId="95" xr:uid="{CBFF0278-730E-48AD-9016-26CE625C5E4D}"/>
    <cellStyle name="00 Rpt Bnr (D)" xfId="96" xr:uid="{5EC0DEC3-AF0E-4DEF-8FE0-C36AFEA7D72D}"/>
    <cellStyle name="00 Rpt Bnr (MDY)" xfId="97" xr:uid="{16DEB203-9E87-4420-A84D-7ABF6AF651A4}"/>
    <cellStyle name="00 Rpt Bnr (MY)" xfId="98" xr:uid="{411A9601-FC43-4307-A8EA-A80C1EA9E38D}"/>
    <cellStyle name="00 Rpt Hdr (A)" xfId="99" xr:uid="{BBB16F55-9327-47CB-87B5-7B8302F8363B}"/>
    <cellStyle name="00 Rpt Hdr (B)" xfId="100" xr:uid="{F56923A7-36B2-43F3-AE95-2DC928904067}"/>
    <cellStyle name="00 Rpt Hdr (C)" xfId="101" xr:uid="{0A7974B4-E306-406C-9848-7E8F29C9BF7A}"/>
    <cellStyle name="00 Rpt Hdr (D)" xfId="102" xr:uid="{83CDCA66-0706-4D70-A095-DBA7BF017DAA}"/>
    <cellStyle name="00 Rpt Hdr (MDY)" xfId="103" xr:uid="{144F19A0-0A6A-48E1-BE34-B50ABB098E83}"/>
    <cellStyle name="00 Rpt Hdr (MY)" xfId="104" xr:uid="{CD492C26-A99C-4028-8F35-4E6B05F04F7B}"/>
    <cellStyle name="00 Rpt Ttl  (000,)" xfId="105" xr:uid="{A181DB1D-1D96-4B3A-A2B8-0B173FCC7695}"/>
    <cellStyle name="00 Rpt Ttl ($0)" xfId="106" xr:uid="{2AECBCA0-1D9B-409E-BC7A-0EAB70C0DF21}"/>
    <cellStyle name="00 Rpt Ttl ($0.00)" xfId="107" xr:uid="{3A9C56B6-7A15-47E2-B691-557A6427183F}"/>
    <cellStyle name="00 Rpt Ttl (0)" xfId="108" xr:uid="{7A6C75C6-1DB0-4175-8DD9-86D7D34207FC}"/>
    <cellStyle name="00 Rpt Ttl (0,)" xfId="109" xr:uid="{0F04D2D4-538B-4C71-9CF2-B12E17AF8C43}"/>
    <cellStyle name="00 Rpt Ttl (0.0%)" xfId="110" xr:uid="{F03FC1B0-B092-4028-AEDC-973D6A42657C}"/>
    <cellStyle name="00 Rpt Ttl (0.0)" xfId="111" xr:uid="{A74C1FAE-70EE-4019-A56F-F30592D22D6D}"/>
    <cellStyle name="00 Rpt Ttl (0.00%)" xfId="112" xr:uid="{88BABD63-65A2-4FC1-9921-A5E1CB27B361}"/>
    <cellStyle name="00 Rpt Ttl (0.00)" xfId="113" xr:uid="{10D00088-4B2B-4F0C-A173-3D2125507DD7}"/>
    <cellStyle name="00 Rpt Ttl (0.000)" xfId="114" xr:uid="{A4D1D6E6-5351-4FA5-A223-818CFF079FB2}"/>
    <cellStyle name="00 Rpt Ttl (0.000) 2" xfId="115" xr:uid="{6C4EDB87-1D92-4FD3-BB39-5E3C483A739A}"/>
    <cellStyle name="00 Rpt Ttl (0.000) 3" xfId="116" xr:uid="{FBFB4BF2-F2DD-4E54-B3B0-4FB805970F76}"/>
    <cellStyle name="00 Rpt Ttl (0.0000)" xfId="117" xr:uid="{755473C4-4DE2-446E-9674-5CA50AAC5B15}"/>
    <cellStyle name="00 Rpt Ttl (0.0000) 2" xfId="118" xr:uid="{9C8C99F9-F696-4CDF-83E5-6C7597D725DA}"/>
    <cellStyle name="00 Rpt Ttl (0.0000) 3" xfId="119" xr:uid="{B6374EB7-F86F-4C89-BA13-C76719FFA31D}"/>
    <cellStyle name="00 Rpt Ttl (A)" xfId="120" xr:uid="{D2F7EEEB-B1CC-418A-AC9E-EF5F2C28A9F9}"/>
    <cellStyle name="00 Sheet Minor Title (A)" xfId="121" xr:uid="{149303E0-B089-4283-BD3B-73C0CA709D17}"/>
    <cellStyle name="00 Sheet Minor Title (B)" xfId="122" xr:uid="{27BD5E8C-DADC-4A46-814F-4B43DC0AE565}"/>
    <cellStyle name="00 Sheet SubTitle (A)" xfId="123" xr:uid="{AEEE437B-3BC7-41D3-A16B-53EAC582B6E7}"/>
    <cellStyle name="00 Sheet SubTitle (B)" xfId="124" xr:uid="{D72D01CC-8C11-46F3-BB3C-34A69BEFEFB6}"/>
    <cellStyle name="00 Sheet Title (A)" xfId="125" xr:uid="{C5EE9FDF-5E5B-400E-A83D-25510B1F1AD8}"/>
    <cellStyle name="00 Sub HDR (A)" xfId="126" xr:uid="{754D3904-1905-44C7-975C-DC6C8F5087DC}"/>
    <cellStyle name="00 Sub Rcd ($0)" xfId="127" xr:uid="{BFEF4951-D0B9-4677-AE99-824492C75F22}"/>
    <cellStyle name="00 Sub Rcd ($0.00)" xfId="128" xr:uid="{CB699C7A-1AF4-448F-8730-3675ABD7EA6F}"/>
    <cellStyle name="00 Sub Rcd (0)" xfId="129" xr:uid="{64AA6196-321D-4FCF-ADEE-768AB9877BA6}"/>
    <cellStyle name="00 Sub Rcd (0,)" xfId="130" xr:uid="{C07710F0-6C9B-4A00-A375-35CB6199C94E}"/>
    <cellStyle name="00 Sub Rcd (0.0%)" xfId="131" xr:uid="{0B4C113D-6387-4935-B3CF-DBEBE048BFA6}"/>
    <cellStyle name="00 Sub Rcd (0.0)" xfId="132" xr:uid="{0EB694E2-93AB-4F7A-8377-6E0268A53FA1}"/>
    <cellStyle name="00 Sub Rcd (0.00%)" xfId="133" xr:uid="{C86340C9-BBAF-497B-AB33-5A06B811E07D}"/>
    <cellStyle name="00 Sub Rcd (0.00)" xfId="134" xr:uid="{376F7391-E313-4742-9D79-95CC1F7FCF59}"/>
    <cellStyle name="00 Sub Rcd (0.000)" xfId="135" xr:uid="{1B6BBBA8-2D25-423E-895C-99622577380E}"/>
    <cellStyle name="00 Sub Rcd (0.000) 2" xfId="136" xr:uid="{9F7B7D9B-E565-4A31-B1EF-67505282BB9F}"/>
    <cellStyle name="00 Sub Rcd (0.000) 3" xfId="137" xr:uid="{DD0ADAA3-5763-4B83-92F3-A6C4B63C8EB9}"/>
    <cellStyle name="00 Sub Rcd (0.0000)" xfId="138" xr:uid="{75796276-759E-40E3-B862-ABCFF6593552}"/>
    <cellStyle name="00 Sub Rcd (0.0000) 2" xfId="139" xr:uid="{56EC681A-AC16-48D6-949F-B830B657D0D4}"/>
    <cellStyle name="00 Sub Rcd (0.0000) 3" xfId="140" xr:uid="{DCA967C4-14E6-47B8-8169-3EF457C91E6F}"/>
    <cellStyle name="00 Sub Rcd (A)" xfId="141" xr:uid="{162BE56F-D697-4570-9B11-70B51100F85F}"/>
    <cellStyle name="00 Sub Rcd (B)" xfId="142" xr:uid="{4C874075-0CA6-44A2-B218-BDBC7749E531}"/>
    <cellStyle name="00 Sub Rcd (MDY)" xfId="143" xr:uid="{217B2272-BA45-4EEF-8902-A49487E9B610}"/>
    <cellStyle name="00 Sub Rcd (MY)" xfId="144" xr:uid="{FFD2CB97-B2FD-4A17-ABAD-0AA01A8198AC}"/>
    <cellStyle name="00 Sub Ttl ($0)" xfId="145" xr:uid="{92CD90CA-F448-41F5-B002-852E74588C0B}"/>
    <cellStyle name="00 Sub Ttl ($0.00)" xfId="146" xr:uid="{3B1FA79A-B9CB-40D0-B366-B371F6BEAFBB}"/>
    <cellStyle name="00 Sub Ttl (0)" xfId="147" xr:uid="{B7E4CD04-60B0-4F39-A143-5A81DD0F69CB}"/>
    <cellStyle name="00 Sub Ttl (0,)" xfId="148" xr:uid="{5D8174F3-8DFA-4E53-BE63-41AF2D00D1C0}"/>
    <cellStyle name="00 Sub Ttl (0.0%)" xfId="149" xr:uid="{3912A94E-8FFF-4409-A406-D6513AB0A00C}"/>
    <cellStyle name="00 Sub Ttl (0.0)" xfId="150" xr:uid="{D8D3AE01-AB48-4F04-8BF4-F702B62F67BD}"/>
    <cellStyle name="00 Sub Ttl (0.00%)" xfId="151" xr:uid="{11070E37-7504-44AE-8034-91B4CB922616}"/>
    <cellStyle name="00 Sub Ttl (0.00)" xfId="152" xr:uid="{3BB3E43A-D96A-4E0B-A9F5-8A22712B39EF}"/>
    <cellStyle name="00 Sub Ttl (0.000)" xfId="153" xr:uid="{9D4606BF-284C-43C5-BB06-AFFAA9ECD5CD}"/>
    <cellStyle name="00 Sub Ttl (0.000) 2" xfId="154" xr:uid="{47B51475-BF20-4EAB-83B3-511E364D188F}"/>
    <cellStyle name="00 Sub Ttl (0.000) 3" xfId="155" xr:uid="{7501057F-68A3-4563-8FE7-606B0BBB2C5D}"/>
    <cellStyle name="00 Sub Ttl (0.0000)" xfId="156" xr:uid="{AC5C0733-D24B-48B4-B95B-CF816FB06029}"/>
    <cellStyle name="00 Sub Ttl (0.0000) 2" xfId="157" xr:uid="{5C4A613C-1DE5-4B04-8614-5E3088130258}"/>
    <cellStyle name="00 Sub Ttl (0.0000) 3" xfId="158" xr:uid="{32DBE9C4-EE3F-42B0-AFE2-D71D821E53ED}"/>
    <cellStyle name="00 Sub Ttl (A)" xfId="159" xr:uid="{AE87CA03-D998-4EF0-9638-E2994B95061F}"/>
    <cellStyle name="00 Top Brand Med (A)" xfId="160" xr:uid="{CABDAF45-7694-4904-BB5B-A48646E93ABE}"/>
    <cellStyle name="20% - Accent1 2" xfId="161" xr:uid="{0BCEE55E-FFDB-456B-B892-054764F78BCD}"/>
    <cellStyle name="20% - Accent1 2 2" xfId="162" xr:uid="{15A00383-4B79-4647-BC8B-6391FF7893C9}"/>
    <cellStyle name="20% - Accent1 2 2 2" xfId="163" xr:uid="{57D09D19-CA54-4DD0-954D-7F34D86F7BD3}"/>
    <cellStyle name="20% - Accent1 2 2 2 2" xfId="164" xr:uid="{992CA709-CC20-421E-AD25-AC283664D3BE}"/>
    <cellStyle name="20% - Accent1 2 2 2 2 2" xfId="165" xr:uid="{4BA63892-84F1-4FCF-957B-E67A920C7D34}"/>
    <cellStyle name="20% - Accent1 2 2 2 2 2 2" xfId="166" xr:uid="{B190F6ED-9106-44D6-8D9B-D4BA476DBB8D}"/>
    <cellStyle name="20% - Accent1 2 2 2 2 3" xfId="167" xr:uid="{4DA325A0-5C85-439A-BA68-B85D04EE1E5C}"/>
    <cellStyle name="20% - Accent1 2 2 2 3" xfId="168" xr:uid="{26B135B0-DBFD-4C38-A5EC-6D20E6884E6B}"/>
    <cellStyle name="20% - Accent1 2 2 2 3 2" xfId="169" xr:uid="{653A643E-8340-471E-9DD1-2293DD666B45}"/>
    <cellStyle name="20% - Accent1 2 2 2 4" xfId="170" xr:uid="{BF070C0F-68D0-482D-BD5A-4FA3241C8492}"/>
    <cellStyle name="20% - Accent1 2 2 3" xfId="171" xr:uid="{34F5D2DF-3B78-45CA-AF8C-7504DC647A68}"/>
    <cellStyle name="20% - Accent1 2 2 3 2" xfId="172" xr:uid="{C4648ED7-8BBA-4763-8A8C-C5C55F3DF9F3}"/>
    <cellStyle name="20% - Accent1 2 2 3 2 2" xfId="173" xr:uid="{10B070DB-F227-42FD-9613-2937F722F7DB}"/>
    <cellStyle name="20% - Accent1 2 2 3 3" xfId="174" xr:uid="{368B15EF-923E-4FFC-A88C-9EFD2BEB1CC9}"/>
    <cellStyle name="20% - Accent1 2 2 4" xfId="175" xr:uid="{B7D043C1-DD45-4BBD-9896-4711A3F21FE3}"/>
    <cellStyle name="20% - Accent1 2 2 4 2" xfId="176" xr:uid="{0265275D-D8C5-47A7-A520-7EFFB712F312}"/>
    <cellStyle name="20% - Accent1 2 2 5" xfId="177" xr:uid="{C44B80D2-7118-4EEC-9342-12F67188A4F5}"/>
    <cellStyle name="20% - Accent1 2 3" xfId="178" xr:uid="{49E6BF13-C1AD-4302-B54B-6423082DE033}"/>
    <cellStyle name="20% - Accent1 2 3 2" xfId="179" xr:uid="{97FB40C8-0469-4737-9971-4F2DC1C4521B}"/>
    <cellStyle name="20% - Accent1 2 3 2 2" xfId="180" xr:uid="{81AA6EF6-F3F0-4E5B-8083-7FA88F0CDC5B}"/>
    <cellStyle name="20% - Accent1 2 3 2 2 2" xfId="181" xr:uid="{648EF735-7D05-4090-81EE-D9F2DAACAEEF}"/>
    <cellStyle name="20% - Accent1 2 3 2 3" xfId="182" xr:uid="{5884756F-2B95-4786-B602-BBE64581254B}"/>
    <cellStyle name="20% - Accent1 2 3 3" xfId="183" xr:uid="{8FC03139-8E01-4F15-863D-86507BD2AEFF}"/>
    <cellStyle name="20% - Accent1 2 3 3 2" xfId="184" xr:uid="{380C1201-ACEF-4C8A-A8D2-9435401E90D5}"/>
    <cellStyle name="20% - Accent1 2 3 4" xfId="185" xr:uid="{C568BA71-6F8A-4147-9892-1FFF172BF26D}"/>
    <cellStyle name="20% - Accent1 2 4" xfId="186" xr:uid="{023F32A8-6656-4657-B704-678FED8685CB}"/>
    <cellStyle name="20% - Accent1 2 4 2" xfId="187" xr:uid="{A4E77E4A-74A5-4D20-9002-1D745900FEAD}"/>
    <cellStyle name="20% - Accent1 2 4 2 2" xfId="188" xr:uid="{B9580D0A-4912-48CE-883B-3524D2D0ADE1}"/>
    <cellStyle name="20% - Accent1 2 4 2 2 2" xfId="189" xr:uid="{D12276CC-5302-4863-93BD-5FD9E40E3CFB}"/>
    <cellStyle name="20% - Accent1 2 4 2 3" xfId="190" xr:uid="{CCE0F44D-F4C6-4552-BCA7-FD53F40DD4D3}"/>
    <cellStyle name="20% - Accent1 2 4 3" xfId="191" xr:uid="{C0B7DE4B-6ECB-4D3B-AC96-111103DC3EE7}"/>
    <cellStyle name="20% - Accent1 2 4 3 2" xfId="192" xr:uid="{D124D78F-B1AA-4357-B9C9-86075DD10FF7}"/>
    <cellStyle name="20% - Accent1 2 4 4" xfId="193" xr:uid="{125EA2C0-E2CE-4F03-BAEC-C653E6147A8E}"/>
    <cellStyle name="20% - Accent1 2 5" xfId="194" xr:uid="{58B1AA26-8193-43E6-BBF2-C55FD7D65910}"/>
    <cellStyle name="20% - Accent1 2 5 2" xfId="195" xr:uid="{37736DF4-6DF2-4727-A4FF-04F5E070DE0E}"/>
    <cellStyle name="20% - Accent1 2 5 2 2" xfId="196" xr:uid="{29E481E3-C0C4-4509-91A9-D9812253C817}"/>
    <cellStyle name="20% - Accent1 2 5 3" xfId="197" xr:uid="{1EB8B6AB-DD62-49BE-992B-146C46907663}"/>
    <cellStyle name="20% - Accent1 2 6" xfId="198" xr:uid="{546318D8-AE79-4E37-B145-C0B95A126CFB}"/>
    <cellStyle name="20% - Accent1 2 6 2" xfId="199" xr:uid="{3D451600-FDD9-4816-9338-8C7E1761BC26}"/>
    <cellStyle name="20% - Accent1 2 6 2 2" xfId="200" xr:uid="{8EDD4D54-6567-45EE-9E2D-021546D38E3C}"/>
    <cellStyle name="20% - Accent1 2 6 3" xfId="201" xr:uid="{2EADAC72-B417-4C74-A24B-2B9E56D46ECD}"/>
    <cellStyle name="20% - Accent1 2 7" xfId="202" xr:uid="{25D7F9F4-F515-44CF-9CA8-2C45DE2E61A5}"/>
    <cellStyle name="20% - Accent1 2 7 2" xfId="203" xr:uid="{C02FC3F3-AA92-4ADE-BBE4-E79249408A9C}"/>
    <cellStyle name="20% - Accent1 2 8" xfId="204" xr:uid="{676785FB-2A95-45C8-9A13-B282A6ED2D3B}"/>
    <cellStyle name="20% - Accent1 2 9" xfId="205" xr:uid="{DD84E8C7-AB23-4CE7-AFF8-CE106BE39D81}"/>
    <cellStyle name="20% - Accent1 3" xfId="206" xr:uid="{DA7522FE-28BA-47BC-92B8-F1C77FCC53FB}"/>
    <cellStyle name="20% - Accent1 3 2" xfId="207" xr:uid="{03D6B6C3-12B7-43B3-9580-C61790CCF075}"/>
    <cellStyle name="20% - Accent1 3 2 2" xfId="208" xr:uid="{2CEE5627-81DE-41CC-9B21-5A0D8A12CC03}"/>
    <cellStyle name="20% - Accent1 3 2 2 2" xfId="209" xr:uid="{2EFC985A-0CED-4BA6-A9A3-C82BC1365396}"/>
    <cellStyle name="20% - Accent1 3 2 2 2 2" xfId="210" xr:uid="{D20C8F20-FC19-47AC-A715-4FD88584BCE8}"/>
    <cellStyle name="20% - Accent1 3 2 2 3" xfId="211" xr:uid="{ED328D37-4005-49B8-B538-B380B9780DAD}"/>
    <cellStyle name="20% - Accent1 3 2 3" xfId="212" xr:uid="{915F006D-7270-4E55-A104-6414B38CEE22}"/>
    <cellStyle name="20% - Accent1 3 2 3 2" xfId="213" xr:uid="{92947EC0-04C4-4388-BACF-CA5B9FF31A7C}"/>
    <cellStyle name="20% - Accent1 3 2 4" xfId="214" xr:uid="{B3744E47-CF0B-4DD6-9103-7A9CD1BC94A1}"/>
    <cellStyle name="20% - Accent1 3 3" xfId="215" xr:uid="{1F6A3954-B96E-470E-8071-25CE5EBF3A9D}"/>
    <cellStyle name="20% - Accent1 3 3 2" xfId="216" xr:uid="{B2550B72-EA84-4BE6-AF7B-2C835D64613B}"/>
    <cellStyle name="20% - Accent1 3 3 2 2" xfId="217" xr:uid="{9A257E13-48D6-45A7-970B-C7555839BA0E}"/>
    <cellStyle name="20% - Accent1 3 3 3" xfId="218" xr:uid="{9A21990E-1FB3-44F4-A8E7-EAC93D35FCDB}"/>
    <cellStyle name="20% - Accent1 3 4" xfId="219" xr:uid="{A9EFB3CA-FCF6-4567-A86D-8C52AAD7B2E3}"/>
    <cellStyle name="20% - Accent1 3 4 2" xfId="220" xr:uid="{C0790E66-2B84-467B-BF3B-61F99899E5B2}"/>
    <cellStyle name="20% - Accent1 3 5" xfId="221" xr:uid="{2F21B37C-54C7-44DD-BCD5-FD43E3A94169}"/>
    <cellStyle name="20% - Accent1 3 6" xfId="222" xr:uid="{F480F3E6-8345-4942-BCE7-9C9D62B77510}"/>
    <cellStyle name="20% - Accent1 4" xfId="223" xr:uid="{1C1B6E4E-E91D-448C-9F76-F88534E64534}"/>
    <cellStyle name="20% - Accent1 4 2" xfId="224" xr:uid="{45364016-FA63-4A7C-AE50-F509DE431EC4}"/>
    <cellStyle name="20% - Accent1 4 2 2" xfId="225" xr:uid="{EE24AA3C-0DB2-4125-B454-9264C30E3503}"/>
    <cellStyle name="20% - Accent1 4 2 2 2" xfId="226" xr:uid="{4AA9270C-24F5-40E7-A45A-176AF2D12467}"/>
    <cellStyle name="20% - Accent1 4 2 3" xfId="227" xr:uid="{71A791D1-F86D-4101-8510-6F484EEFF9FB}"/>
    <cellStyle name="20% - Accent1 4 3" xfId="228" xr:uid="{96B4F023-C39D-4BA4-B1AB-3661D47C75B8}"/>
    <cellStyle name="20% - Accent1 4 3 2" xfId="229" xr:uid="{26076EBA-50AE-4FA5-A4F3-DF490AECAD77}"/>
    <cellStyle name="20% - Accent1 4 4" xfId="230" xr:uid="{E5C3EB34-6B25-4B23-9858-E7CAF858A89E}"/>
    <cellStyle name="20% - Accent1 5" xfId="231" xr:uid="{9D8FE1BB-4041-4B24-B869-32FA7D34EA58}"/>
    <cellStyle name="20% - Accent1 5 2" xfId="232" xr:uid="{EB5E59C6-D1B3-4D49-9DF3-C277BDDF86A7}"/>
    <cellStyle name="20% - Accent1 5 2 2" xfId="233" xr:uid="{C12F6EC4-EE1B-4E23-A52D-748E4D9CB6A5}"/>
    <cellStyle name="20% - Accent1 5 2 2 2" xfId="234" xr:uid="{C8C03A3F-9653-4AF2-AE7D-9C25C7B21FD0}"/>
    <cellStyle name="20% - Accent1 5 2 3" xfId="235" xr:uid="{A4F18D63-A758-4A58-9B2C-209E5090E957}"/>
    <cellStyle name="20% - Accent1 5 3" xfId="236" xr:uid="{CEC706B5-4F10-4E7E-8B73-DE3981B3F7BC}"/>
    <cellStyle name="20% - Accent1 5 3 2" xfId="237" xr:uid="{76998772-793F-4A60-8525-078434FF5A9C}"/>
    <cellStyle name="20% - Accent1 5 4" xfId="238" xr:uid="{B6EDF812-E983-405F-A6D6-ABF1EA6CBAC5}"/>
    <cellStyle name="20% - Accent1 6" xfId="239" xr:uid="{842F35D3-FF51-4E2E-BAE7-84DCDBA2CF4E}"/>
    <cellStyle name="20% - Accent1 6 2" xfId="240" xr:uid="{1F023914-F1E2-4747-8E4F-A7D8DCEE6E25}"/>
    <cellStyle name="20% - Accent1 6 2 2" xfId="241" xr:uid="{904A6FE8-46B3-42AA-BD27-09291A6469B4}"/>
    <cellStyle name="20% - Accent1 6 3" xfId="242" xr:uid="{51765C62-DEBC-4E1E-93B6-914F26C81068}"/>
    <cellStyle name="20% - Accent1 7" xfId="243" xr:uid="{6F00EB95-F44A-4E02-A4A2-66BF32EF93D0}"/>
    <cellStyle name="20% - Accent1 7 2" xfId="244" xr:uid="{086D3584-1284-4CDB-951C-0AF0F7898BCE}"/>
    <cellStyle name="20% - Accent1 7 2 2" xfId="245" xr:uid="{4B66E647-195C-429F-B8C9-2BD31D9E05B6}"/>
    <cellStyle name="20% - Accent1 7 3" xfId="246" xr:uid="{F7CA4385-EAE1-4323-A42C-75975738FD13}"/>
    <cellStyle name="20% - Accent2 2" xfId="247" xr:uid="{F81284A1-A5B8-487C-9B41-A1F0D8D634AB}"/>
    <cellStyle name="20% - Accent2 2 2" xfId="248" xr:uid="{C750C349-D124-41ED-9F16-0E4DC09ACFF6}"/>
    <cellStyle name="20% - Accent2 2 2 2" xfId="249" xr:uid="{5DEA78F8-4805-4D95-A5AE-92CF3E59A975}"/>
    <cellStyle name="20% - Accent2 2 2 2 2" xfId="250" xr:uid="{14AA0D56-6090-454B-B3CB-FE258B300384}"/>
    <cellStyle name="20% - Accent2 2 2 2 2 2" xfId="251" xr:uid="{0D6DF464-C707-4648-9C4A-F9A95464DBEE}"/>
    <cellStyle name="20% - Accent2 2 2 2 2 2 2" xfId="252" xr:uid="{1FEF8068-D93C-4611-BA3A-BECBF3A1A875}"/>
    <cellStyle name="20% - Accent2 2 2 2 2 3" xfId="253" xr:uid="{02ADE064-68D9-4F0F-94E8-7651ECD3D1E7}"/>
    <cellStyle name="20% - Accent2 2 2 2 3" xfId="254" xr:uid="{7244480A-65E0-4EA4-9387-F45579C204D5}"/>
    <cellStyle name="20% - Accent2 2 2 2 3 2" xfId="255" xr:uid="{B66886A8-E09C-45E7-877A-A7D503E83644}"/>
    <cellStyle name="20% - Accent2 2 2 2 4" xfId="256" xr:uid="{1710BF8E-0D0C-43A1-939A-1D720CA59B41}"/>
    <cellStyle name="20% - Accent2 2 2 3" xfId="257" xr:uid="{DDF33C4C-23FD-44C0-85CA-CAE1ED3FEC71}"/>
    <cellStyle name="20% - Accent2 2 2 3 2" xfId="258" xr:uid="{8B11CEA3-28DE-4658-A806-AD36D8417B14}"/>
    <cellStyle name="20% - Accent2 2 2 3 2 2" xfId="259" xr:uid="{BD7EAEF7-83E2-491D-83B9-00D9BAF9179A}"/>
    <cellStyle name="20% - Accent2 2 2 3 3" xfId="260" xr:uid="{7F905D5C-64D5-4ACE-8606-B6DF9612797D}"/>
    <cellStyle name="20% - Accent2 2 2 4" xfId="261" xr:uid="{B7FF2C2D-815B-41A8-8B42-4DB583DB47A2}"/>
    <cellStyle name="20% - Accent2 2 2 4 2" xfId="262" xr:uid="{9E70F5F8-DCE6-4781-A894-A54E964CF707}"/>
    <cellStyle name="20% - Accent2 2 2 5" xfId="263" xr:uid="{21502C34-34A3-45D2-A03A-6CAA068EB066}"/>
    <cellStyle name="20% - Accent2 2 3" xfId="264" xr:uid="{C4A59F9E-0792-4E0D-B6F1-0845055FEBF2}"/>
    <cellStyle name="20% - Accent2 2 3 2" xfId="265" xr:uid="{06BF72EF-210F-4B73-82F1-948B670BE259}"/>
    <cellStyle name="20% - Accent2 2 3 2 2" xfId="266" xr:uid="{4338F3BD-28B2-4B71-916D-F0C40DE12967}"/>
    <cellStyle name="20% - Accent2 2 3 2 2 2" xfId="267" xr:uid="{E35CCCB1-D5D1-4D12-88B2-3959E94B45EE}"/>
    <cellStyle name="20% - Accent2 2 3 2 3" xfId="268" xr:uid="{DAE64A22-2420-4BA6-9255-00D62A899BB7}"/>
    <cellStyle name="20% - Accent2 2 3 3" xfId="269" xr:uid="{95AE32F4-8DDA-4B1D-9212-7506CA167704}"/>
    <cellStyle name="20% - Accent2 2 3 3 2" xfId="270" xr:uid="{27D980CD-19BB-474D-A634-C31F0FB3A702}"/>
    <cellStyle name="20% - Accent2 2 3 4" xfId="271" xr:uid="{CDF92EC3-BFD1-4A33-8697-EA2DE62712A7}"/>
    <cellStyle name="20% - Accent2 2 4" xfId="272" xr:uid="{1FE60EE6-5D8A-4A62-A70A-37F0438FF558}"/>
    <cellStyle name="20% - Accent2 2 4 2" xfId="273" xr:uid="{CF397CDD-BD35-4355-9A10-E0DD91C6CE43}"/>
    <cellStyle name="20% - Accent2 2 4 2 2" xfId="274" xr:uid="{5FEF9E3B-2EC2-4D46-912A-E3682A070FBA}"/>
    <cellStyle name="20% - Accent2 2 4 2 2 2" xfId="275" xr:uid="{2B080D37-843F-4574-A409-CD5E0581EA41}"/>
    <cellStyle name="20% - Accent2 2 4 2 3" xfId="276" xr:uid="{78FFEAF5-0272-4C34-B6DF-D414EB04A395}"/>
    <cellStyle name="20% - Accent2 2 4 3" xfId="277" xr:uid="{C213FAFE-5142-445B-BA47-88BF4FE7D849}"/>
    <cellStyle name="20% - Accent2 2 4 3 2" xfId="278" xr:uid="{96C934F9-C1B2-4D54-808C-983E424CDA86}"/>
    <cellStyle name="20% - Accent2 2 4 4" xfId="279" xr:uid="{9741666B-0450-4E30-B4E1-44C454B0C0C8}"/>
    <cellStyle name="20% - Accent2 2 5" xfId="280" xr:uid="{50F9AD3F-06F7-499E-B5B2-DBE13CEA8349}"/>
    <cellStyle name="20% - Accent2 2 5 2" xfId="281" xr:uid="{033CC59D-B5E7-4060-8CA4-72033EBE92CF}"/>
    <cellStyle name="20% - Accent2 2 5 2 2" xfId="282" xr:uid="{4AD7F18D-94E1-44A4-8874-8BF1A11622A1}"/>
    <cellStyle name="20% - Accent2 2 5 3" xfId="283" xr:uid="{A2C5AC2C-0AD1-4721-8C8F-616979B4C9A8}"/>
    <cellStyle name="20% - Accent2 2 6" xfId="284" xr:uid="{0F43AF63-D2E8-4CA8-8F99-70A3DA69682F}"/>
    <cellStyle name="20% - Accent2 2 6 2" xfId="285" xr:uid="{398F51DF-FA74-4B59-8C4F-F922359FEF55}"/>
    <cellStyle name="20% - Accent2 2 6 2 2" xfId="286" xr:uid="{F721D48E-9262-4F39-B0C4-1DF7880D54CE}"/>
    <cellStyle name="20% - Accent2 2 6 3" xfId="287" xr:uid="{32711E04-B375-4745-89E8-FB4BA6C38CB4}"/>
    <cellStyle name="20% - Accent2 2 7" xfId="288" xr:uid="{95D3EA1B-DB6B-4696-A849-D90133B1255C}"/>
    <cellStyle name="20% - Accent2 2 7 2" xfId="289" xr:uid="{D6E879AF-3A76-4D67-9C35-60D788F9F1CB}"/>
    <cellStyle name="20% - Accent2 2 8" xfId="290" xr:uid="{C76C741A-5E07-4046-B89F-7C385E5339C0}"/>
    <cellStyle name="20% - Accent2 2 9" xfId="291" xr:uid="{9E68771F-65DE-4350-BF00-51DEAE341605}"/>
    <cellStyle name="20% - Accent2 3" xfId="292" xr:uid="{2B4F5C0C-3F57-453F-A674-FB0421B9675D}"/>
    <cellStyle name="20% - Accent2 3 2" xfId="293" xr:uid="{ECD6549C-7E50-49CB-AD9D-FFEB232E4ED3}"/>
    <cellStyle name="20% - Accent2 3 2 2" xfId="294" xr:uid="{B2A61369-74DA-4CE1-B5DB-EECD4C83A57B}"/>
    <cellStyle name="20% - Accent2 3 2 2 2" xfId="295" xr:uid="{493DD514-1B9B-4D72-B9D6-ADCA971C838A}"/>
    <cellStyle name="20% - Accent2 3 2 2 2 2" xfId="296" xr:uid="{FF644241-961C-4610-93D1-039BDD660D32}"/>
    <cellStyle name="20% - Accent2 3 2 2 3" xfId="297" xr:uid="{9F7D1083-0352-4879-A3F6-BC616F132186}"/>
    <cellStyle name="20% - Accent2 3 2 3" xfId="298" xr:uid="{52C6F2E7-8514-4A46-8C05-0D0F608B75F9}"/>
    <cellStyle name="20% - Accent2 3 2 3 2" xfId="299" xr:uid="{EDCA1690-C6B6-4C53-9DBD-7A3C5FD06798}"/>
    <cellStyle name="20% - Accent2 3 2 4" xfId="300" xr:uid="{5E149F99-07BE-4ECD-A7D7-93D080506529}"/>
    <cellStyle name="20% - Accent2 3 3" xfId="301" xr:uid="{1491CE4D-5C03-4F94-AE3D-DBA968D0D958}"/>
    <cellStyle name="20% - Accent2 3 3 2" xfId="302" xr:uid="{C329CA93-655B-4FB1-96B3-6F5EB0163AE4}"/>
    <cellStyle name="20% - Accent2 3 3 2 2" xfId="303" xr:uid="{A4F4153C-7582-4E5C-BB73-D667E2D42418}"/>
    <cellStyle name="20% - Accent2 3 3 3" xfId="304" xr:uid="{8511FAE6-7307-48AD-9B6C-7D7F89C9CB7E}"/>
    <cellStyle name="20% - Accent2 3 4" xfId="305" xr:uid="{DC7E5E7B-1789-4A23-960D-9A98ACD9779D}"/>
    <cellStyle name="20% - Accent2 3 4 2" xfId="306" xr:uid="{34EDE1CF-809A-44A1-A26C-5CF4C645CD03}"/>
    <cellStyle name="20% - Accent2 3 5" xfId="307" xr:uid="{E0611398-DAC5-46D5-8EE4-F0F877DDAB9F}"/>
    <cellStyle name="20% - Accent2 3 6" xfId="308" xr:uid="{68FAE8E2-16E1-4489-9768-E523CCA19F0A}"/>
    <cellStyle name="20% - Accent2 4" xfId="309" xr:uid="{F5C144FE-8564-4C21-B266-F87176E086EB}"/>
    <cellStyle name="20% - Accent2 4 2" xfId="310" xr:uid="{F08433D4-9513-4B8F-8C30-78801D2E981F}"/>
    <cellStyle name="20% - Accent2 4 2 2" xfId="311" xr:uid="{915F31B0-795B-4177-A414-0FC13E3C153B}"/>
    <cellStyle name="20% - Accent2 4 2 2 2" xfId="312" xr:uid="{BB94D718-41BF-4210-9239-F1EDF7772E58}"/>
    <cellStyle name="20% - Accent2 4 2 3" xfId="313" xr:uid="{6E9226EA-07E2-40E5-A0B3-65924167B9BC}"/>
    <cellStyle name="20% - Accent2 4 3" xfId="314" xr:uid="{64D18BD1-190F-4D3F-9F0E-F5C4930C8057}"/>
    <cellStyle name="20% - Accent2 4 3 2" xfId="315" xr:uid="{AA4504D2-80ED-477D-AE6E-245F4E4D9947}"/>
    <cellStyle name="20% - Accent2 4 4" xfId="316" xr:uid="{093FE077-993F-4F1D-9B55-072C4D950CE4}"/>
    <cellStyle name="20% - Accent2 5" xfId="317" xr:uid="{A291C65E-6519-40FC-9067-282789E375B1}"/>
    <cellStyle name="20% - Accent2 5 2" xfId="318" xr:uid="{7AB2D1D8-EFF0-4445-9778-7002D62EA444}"/>
    <cellStyle name="20% - Accent2 5 2 2" xfId="319" xr:uid="{2ED1457A-C0DD-4709-8E6F-29B391C8E4D6}"/>
    <cellStyle name="20% - Accent2 5 2 2 2" xfId="320" xr:uid="{2FBA23BF-B888-41B4-AF2B-EE3B46B11170}"/>
    <cellStyle name="20% - Accent2 5 2 3" xfId="321" xr:uid="{0346E611-E07E-4E11-9437-5203835CD290}"/>
    <cellStyle name="20% - Accent2 5 3" xfId="322" xr:uid="{7D4E7CFD-BC5D-43BD-A4E3-FB3118B12FD5}"/>
    <cellStyle name="20% - Accent2 5 3 2" xfId="323" xr:uid="{343DFC52-461C-4C3C-8207-E5BF24DD4E6F}"/>
    <cellStyle name="20% - Accent2 5 4" xfId="324" xr:uid="{F1215B04-111E-490D-8B76-B0376C1399CF}"/>
    <cellStyle name="20% - Accent2 6" xfId="325" xr:uid="{22237C09-BE89-4E4F-8E35-32B2192A6E41}"/>
    <cellStyle name="20% - Accent2 6 2" xfId="326" xr:uid="{43D901A5-C3C5-47F2-80AB-DAAA3E3E7EA2}"/>
    <cellStyle name="20% - Accent2 6 2 2" xfId="327" xr:uid="{4DC3A937-BB1E-49CF-9E15-134E2ABB01A0}"/>
    <cellStyle name="20% - Accent2 6 3" xfId="328" xr:uid="{3D0A1CF7-ECFA-4A9D-B64A-33DC6B3644C7}"/>
    <cellStyle name="20% - Accent2 7" xfId="329" xr:uid="{E967E575-DDD1-416D-B2C6-DD2EE53D1FD7}"/>
    <cellStyle name="20% - Accent2 7 2" xfId="330" xr:uid="{A2970169-0F62-4ACA-AF43-831E258D563F}"/>
    <cellStyle name="20% - Accent2 7 2 2" xfId="331" xr:uid="{27945A10-2747-4CB4-9C34-C43455055E78}"/>
    <cellStyle name="20% - Accent2 7 3" xfId="332" xr:uid="{3E515A66-D02F-449C-A622-C5F8845592B1}"/>
    <cellStyle name="20% - Accent3 2" xfId="333" xr:uid="{C1D89D31-A64A-4931-9BF2-099D9535940F}"/>
    <cellStyle name="20% - Accent3 2 2" xfId="334" xr:uid="{B37DE2E0-00E8-44EC-BE62-738BBE4B468E}"/>
    <cellStyle name="20% - Accent3 2 2 2" xfId="335" xr:uid="{B90EDA07-EDD1-4759-B520-E651BCA9A671}"/>
    <cellStyle name="20% - Accent3 2 2 2 2" xfId="336" xr:uid="{3173C3E0-C503-4067-A33C-5042884D9941}"/>
    <cellStyle name="20% - Accent3 2 2 2 2 2" xfId="337" xr:uid="{3D19705E-3A85-4876-8E55-9BE7D148D18D}"/>
    <cellStyle name="20% - Accent3 2 2 2 2 2 2" xfId="338" xr:uid="{44FEA7A3-6821-40F6-B6FE-D27BA16E6D66}"/>
    <cellStyle name="20% - Accent3 2 2 2 2 3" xfId="339" xr:uid="{B1EC5AB2-E9B6-4AFC-831F-B5A80D1D33CF}"/>
    <cellStyle name="20% - Accent3 2 2 2 3" xfId="340" xr:uid="{B7125913-5576-41E4-AC0B-86ABB0911581}"/>
    <cellStyle name="20% - Accent3 2 2 2 3 2" xfId="341" xr:uid="{FAABCCF4-8CAD-499C-8B6F-3DCDD8C0C6FB}"/>
    <cellStyle name="20% - Accent3 2 2 2 4" xfId="342" xr:uid="{D7542930-548A-46A8-9C70-A009501AADE8}"/>
    <cellStyle name="20% - Accent3 2 2 3" xfId="343" xr:uid="{10A9E037-A1B2-408E-AFEA-D065DC60D38C}"/>
    <cellStyle name="20% - Accent3 2 2 3 2" xfId="344" xr:uid="{0F0EB2F4-F9C3-42F6-8151-9D1F230EE4B5}"/>
    <cellStyle name="20% - Accent3 2 2 3 2 2" xfId="345" xr:uid="{6D51A351-299D-47BA-82CF-EFF65661A6C6}"/>
    <cellStyle name="20% - Accent3 2 2 3 3" xfId="346" xr:uid="{49A9E5E4-1D37-4E54-A2CA-8D09ECFAA56F}"/>
    <cellStyle name="20% - Accent3 2 2 4" xfId="347" xr:uid="{DD2ECE43-93A4-4ADA-A8B0-DA2E2E088019}"/>
    <cellStyle name="20% - Accent3 2 2 4 2" xfId="348" xr:uid="{8DB743B8-E101-4963-A73F-47726E5DF86F}"/>
    <cellStyle name="20% - Accent3 2 2 5" xfId="349" xr:uid="{60B64920-3A0F-427A-A823-D6856AA323CC}"/>
    <cellStyle name="20% - Accent3 2 3" xfId="350" xr:uid="{31E7EAB0-31C4-442F-A3DB-CFF34F902C6A}"/>
    <cellStyle name="20% - Accent3 2 3 2" xfId="351" xr:uid="{28872C5F-076D-4A0B-B633-0BAB64E4BB67}"/>
    <cellStyle name="20% - Accent3 2 3 2 2" xfId="352" xr:uid="{5AA835E5-7696-4BC1-8A5C-18C7F5160664}"/>
    <cellStyle name="20% - Accent3 2 3 2 2 2" xfId="353" xr:uid="{7FF6CF11-C3D6-4E9A-B7B9-C2E2A26F941C}"/>
    <cellStyle name="20% - Accent3 2 3 2 3" xfId="354" xr:uid="{84055BA1-DC46-4A3D-B369-4931186BAD40}"/>
    <cellStyle name="20% - Accent3 2 3 3" xfId="355" xr:uid="{B4590507-E60C-41FD-B818-3574350D107D}"/>
    <cellStyle name="20% - Accent3 2 3 3 2" xfId="356" xr:uid="{D9084E7E-FDF2-4F16-A179-F3FCBCCDE809}"/>
    <cellStyle name="20% - Accent3 2 3 4" xfId="357" xr:uid="{36714AC4-15A3-4F08-A3A6-36D442164533}"/>
    <cellStyle name="20% - Accent3 2 4" xfId="358" xr:uid="{68D67F37-D8D3-4816-BEFE-E1E35BB21A39}"/>
    <cellStyle name="20% - Accent3 2 4 2" xfId="359" xr:uid="{2EF58371-47CA-4923-A7AF-FE30CC545301}"/>
    <cellStyle name="20% - Accent3 2 4 2 2" xfId="360" xr:uid="{8B678F5B-8140-4714-B48D-5E2CEC41B3E8}"/>
    <cellStyle name="20% - Accent3 2 4 2 2 2" xfId="361" xr:uid="{FC860289-42B2-4785-8047-A4F991F04CED}"/>
    <cellStyle name="20% - Accent3 2 4 2 3" xfId="362" xr:uid="{76CDFF08-A3F9-49FF-A09E-218B700F56AE}"/>
    <cellStyle name="20% - Accent3 2 4 3" xfId="363" xr:uid="{826CE6AF-95AD-4615-85DB-C319CD372777}"/>
    <cellStyle name="20% - Accent3 2 4 3 2" xfId="364" xr:uid="{FCCE8404-C42A-4B71-8ABC-EA9FE5501F64}"/>
    <cellStyle name="20% - Accent3 2 4 4" xfId="365" xr:uid="{6D7553E8-7F81-4BE1-BC21-7F9387D59556}"/>
    <cellStyle name="20% - Accent3 2 5" xfId="366" xr:uid="{4099871A-0779-4E7E-83E9-B7F9ED2E58CA}"/>
    <cellStyle name="20% - Accent3 2 5 2" xfId="367" xr:uid="{B3BC5D0B-BC38-448D-9423-F584A89AEC4B}"/>
    <cellStyle name="20% - Accent3 2 5 2 2" xfId="368" xr:uid="{440E2E74-7511-445E-88EA-F62C0121591C}"/>
    <cellStyle name="20% - Accent3 2 5 3" xfId="369" xr:uid="{D403ACA9-EA1B-475E-A111-51FC76A02C8D}"/>
    <cellStyle name="20% - Accent3 2 6" xfId="370" xr:uid="{3DFCD6B4-4223-4D84-BE4D-F61DF549F95B}"/>
    <cellStyle name="20% - Accent3 2 6 2" xfId="371" xr:uid="{243FC673-335E-49CE-B62B-9EB7812BE798}"/>
    <cellStyle name="20% - Accent3 2 6 2 2" xfId="372" xr:uid="{D256D680-8EA9-491A-B3B6-2D1E7A4D0AC4}"/>
    <cellStyle name="20% - Accent3 2 6 3" xfId="373" xr:uid="{0743A33F-126A-4FE1-9B29-81BC68B1C891}"/>
    <cellStyle name="20% - Accent3 2 7" xfId="374" xr:uid="{DF7D5641-1181-4297-B5BC-0093C49A119F}"/>
    <cellStyle name="20% - Accent3 2 7 2" xfId="375" xr:uid="{54FD737D-F8F6-48E6-9DBF-2EE85E7C6C68}"/>
    <cellStyle name="20% - Accent3 2 8" xfId="376" xr:uid="{766632B3-748A-47BA-882B-3198F84C0645}"/>
    <cellStyle name="20% - Accent3 2 9" xfId="377" xr:uid="{4B986F4D-FDD9-4C70-9EAD-784FD460D4FC}"/>
    <cellStyle name="20% - Accent3 3" xfId="378" xr:uid="{2076BE7B-A8FA-4117-8FDF-50CDC2A20CAA}"/>
    <cellStyle name="20% - Accent3 3 2" xfId="379" xr:uid="{75EB9AF4-E800-4037-9589-1F591BEB46FA}"/>
    <cellStyle name="20% - Accent3 3 2 2" xfId="380" xr:uid="{577E406B-3D7F-4E5F-B1F2-8D26925BAD53}"/>
    <cellStyle name="20% - Accent3 3 2 2 2" xfId="381" xr:uid="{B211AD83-0110-40D4-A224-5B019C1A1C3A}"/>
    <cellStyle name="20% - Accent3 3 2 2 2 2" xfId="382" xr:uid="{4AB0B3ED-A907-4847-AEEE-71FBA160FA67}"/>
    <cellStyle name="20% - Accent3 3 2 2 3" xfId="383" xr:uid="{41EBF492-A0B7-4CEA-B1C5-1991E3C9922B}"/>
    <cellStyle name="20% - Accent3 3 2 3" xfId="384" xr:uid="{153224D8-4C0E-4CD5-96EF-05BD44E1B201}"/>
    <cellStyle name="20% - Accent3 3 2 3 2" xfId="385" xr:uid="{9A126CF9-5F64-422B-AABA-7D044FEAC222}"/>
    <cellStyle name="20% - Accent3 3 2 4" xfId="386" xr:uid="{D132F385-0EF5-457B-AC8C-0FF1C8F86A97}"/>
    <cellStyle name="20% - Accent3 3 3" xfId="387" xr:uid="{B9CD084E-C0ED-4B83-A0CE-52ABE7B0A06E}"/>
    <cellStyle name="20% - Accent3 3 3 2" xfId="388" xr:uid="{038D385C-4F44-4FEF-BDF9-831303BAAC81}"/>
    <cellStyle name="20% - Accent3 3 3 2 2" xfId="389" xr:uid="{71DC66DE-3602-40F4-B919-A0715CE37497}"/>
    <cellStyle name="20% - Accent3 3 3 3" xfId="390" xr:uid="{C04E7822-0BF9-4311-9E3B-08EC3BAE6495}"/>
    <cellStyle name="20% - Accent3 3 4" xfId="391" xr:uid="{A5D50AF0-3C74-4E64-85A8-EED6DB808E5A}"/>
    <cellStyle name="20% - Accent3 3 4 2" xfId="392" xr:uid="{CC48BEF8-1FFA-4847-834B-981A382CE2F8}"/>
    <cellStyle name="20% - Accent3 3 5" xfId="393" xr:uid="{CBBC8A83-D25E-4633-9DC9-E10BF7FC371F}"/>
    <cellStyle name="20% - Accent3 3 6" xfId="394" xr:uid="{296BA7A4-E6E7-4CD0-A8AD-ABC07A9FA1F5}"/>
    <cellStyle name="20% - Accent3 4" xfId="395" xr:uid="{CCEC22A4-5002-47C2-839D-2C072E98BC71}"/>
    <cellStyle name="20% - Accent3 4 2" xfId="396" xr:uid="{8D4D40CC-AADF-452C-A043-F90183C356B7}"/>
    <cellStyle name="20% - Accent3 4 2 2" xfId="397" xr:uid="{9293A3E8-B984-4F70-9604-93E395294377}"/>
    <cellStyle name="20% - Accent3 4 2 2 2" xfId="398" xr:uid="{C3294707-37A3-4AAB-898D-FDEE24BF7855}"/>
    <cellStyle name="20% - Accent3 4 2 3" xfId="399" xr:uid="{58AFF028-A79F-423C-97AE-67E1C87E939A}"/>
    <cellStyle name="20% - Accent3 4 3" xfId="400" xr:uid="{5C026BCF-5367-44D4-8FC1-75F6D18E8A62}"/>
    <cellStyle name="20% - Accent3 4 3 2" xfId="401" xr:uid="{7850C06F-2CCC-4E90-A0D1-7597CFCB8AA4}"/>
    <cellStyle name="20% - Accent3 4 4" xfId="402" xr:uid="{37E7F268-F839-48B3-981C-A1EE2353A4A7}"/>
    <cellStyle name="20% - Accent3 5" xfId="403" xr:uid="{6246CC6D-26A4-44AF-9E14-AB589F7BD0DD}"/>
    <cellStyle name="20% - Accent3 5 2" xfId="404" xr:uid="{9574B6C7-B271-4D09-83AB-87970D991C1E}"/>
    <cellStyle name="20% - Accent3 5 2 2" xfId="405" xr:uid="{E12CB4DF-BC96-42E5-A058-5AD6821C5471}"/>
    <cellStyle name="20% - Accent3 5 2 2 2" xfId="406" xr:uid="{3183FAF3-EFA9-4C55-BE22-883B92851441}"/>
    <cellStyle name="20% - Accent3 5 2 3" xfId="407" xr:uid="{9F34C44B-13F0-4746-87E4-05488A5B420F}"/>
    <cellStyle name="20% - Accent3 5 3" xfId="408" xr:uid="{1E91EA4A-E022-44D7-86A9-A79352E38091}"/>
    <cellStyle name="20% - Accent3 5 3 2" xfId="409" xr:uid="{02CE2FB8-2BC3-4C3C-AAD4-944D1818C1BE}"/>
    <cellStyle name="20% - Accent3 5 4" xfId="410" xr:uid="{E570A6FE-1AC1-4207-801B-EC5DD2A19ED2}"/>
    <cellStyle name="20% - Accent3 6" xfId="411" xr:uid="{9276889E-8E59-4273-A464-A8AE33988C93}"/>
    <cellStyle name="20% - Accent3 6 2" xfId="412" xr:uid="{04EDD7CF-27B9-4D34-B71B-227C5BC5C838}"/>
    <cellStyle name="20% - Accent3 6 2 2" xfId="413" xr:uid="{A310AE84-5F6B-46C1-AAB5-257BBD474CE4}"/>
    <cellStyle name="20% - Accent3 6 3" xfId="414" xr:uid="{1B7BC039-B488-4354-85A3-8E78744D9CEB}"/>
    <cellStyle name="20% - Accent3 7" xfId="415" xr:uid="{3AECE89B-3D1C-4B37-9CB3-5E13CAC0B49C}"/>
    <cellStyle name="20% - Accent3 7 2" xfId="416" xr:uid="{D34F51AF-A0AE-4C9D-90A6-BEC693580D29}"/>
    <cellStyle name="20% - Accent3 7 2 2" xfId="417" xr:uid="{C69CE615-FEA9-4E82-83E3-FB09904137EF}"/>
    <cellStyle name="20% - Accent3 7 3" xfId="418" xr:uid="{AC872DBB-2272-443E-8CF2-066AB6E4D6D5}"/>
    <cellStyle name="20% - Accent4 2" xfId="419" xr:uid="{6F252E6B-C1D5-4146-A7DF-AEE3465B354E}"/>
    <cellStyle name="20% - Accent4 2 2" xfId="420" xr:uid="{88293C1F-DE39-4CDF-A764-F3203BB18AB7}"/>
    <cellStyle name="20% - Accent4 2 2 2" xfId="421" xr:uid="{A0E9EC23-3067-4AB4-87CD-3EBCB3D46CB4}"/>
    <cellStyle name="20% - Accent4 2 2 2 2" xfId="422" xr:uid="{8917E649-E3CF-432D-BA6E-C5AD4E0A5286}"/>
    <cellStyle name="20% - Accent4 2 2 2 2 2" xfId="423" xr:uid="{D03D68B8-F53E-48EE-A29E-4913D09A8A50}"/>
    <cellStyle name="20% - Accent4 2 2 2 2 2 2" xfId="424" xr:uid="{5F166F1A-139F-443C-AED9-6CB82046AA0C}"/>
    <cellStyle name="20% - Accent4 2 2 2 2 3" xfId="425" xr:uid="{CD99473B-76EB-4A29-A631-69DB67B0A5AB}"/>
    <cellStyle name="20% - Accent4 2 2 2 3" xfId="426" xr:uid="{6BF44937-4509-40C1-B364-2E1132A4C706}"/>
    <cellStyle name="20% - Accent4 2 2 2 3 2" xfId="427" xr:uid="{F96003A1-A1F3-4AE7-9158-BCCE21C60033}"/>
    <cellStyle name="20% - Accent4 2 2 2 4" xfId="428" xr:uid="{636F36E7-79DD-4E1E-BE69-61C795F94126}"/>
    <cellStyle name="20% - Accent4 2 2 3" xfId="429" xr:uid="{3BBC5F0E-CADD-444A-8D75-ED294FCF82A9}"/>
    <cellStyle name="20% - Accent4 2 2 3 2" xfId="430" xr:uid="{B805CBE9-9F10-4E7A-9595-90643D01085C}"/>
    <cellStyle name="20% - Accent4 2 2 3 2 2" xfId="431" xr:uid="{F6B60C2F-F3FD-4AEE-AEBF-E65732ADE3E5}"/>
    <cellStyle name="20% - Accent4 2 2 3 3" xfId="432" xr:uid="{2FDC28AE-D1D5-4EF9-AC86-E3FD387D8440}"/>
    <cellStyle name="20% - Accent4 2 2 4" xfId="433" xr:uid="{EAEECCD9-D7BC-4127-B19B-536027F0B459}"/>
    <cellStyle name="20% - Accent4 2 2 4 2" xfId="434" xr:uid="{5A818D20-D652-4B34-B182-5DE90D9CD41C}"/>
    <cellStyle name="20% - Accent4 2 2 5" xfId="435" xr:uid="{FA4023C7-E829-40DD-A483-D457F76F9CB0}"/>
    <cellStyle name="20% - Accent4 2 3" xfId="436" xr:uid="{0B27BFC2-E333-4E13-B640-C6190B6EA53B}"/>
    <cellStyle name="20% - Accent4 2 3 2" xfId="437" xr:uid="{E675302B-D920-4A01-A5ED-9626CE508C4E}"/>
    <cellStyle name="20% - Accent4 2 3 2 2" xfId="438" xr:uid="{02761067-9873-4EA1-9F33-A2C2C3A9FBFC}"/>
    <cellStyle name="20% - Accent4 2 3 2 2 2" xfId="439" xr:uid="{386F91BD-0B91-4FEA-87C5-E6B7532B28F6}"/>
    <cellStyle name="20% - Accent4 2 3 2 3" xfId="440" xr:uid="{9DC94654-9973-4974-BCE0-E511B345C851}"/>
    <cellStyle name="20% - Accent4 2 3 3" xfId="441" xr:uid="{65479BCD-170C-429D-B21C-9343CE2D0078}"/>
    <cellStyle name="20% - Accent4 2 3 3 2" xfId="442" xr:uid="{229A8F41-D8F7-4EF2-9420-90EC12DE9AD3}"/>
    <cellStyle name="20% - Accent4 2 3 4" xfId="443" xr:uid="{04D04AB9-5E63-42F4-A5B5-25306A8C4C27}"/>
    <cellStyle name="20% - Accent4 2 4" xfId="444" xr:uid="{C6792A2B-1918-4B2C-ADC5-F642BBFD791F}"/>
    <cellStyle name="20% - Accent4 2 4 2" xfId="445" xr:uid="{0159A883-58EF-477F-AB9C-69F426E75E2C}"/>
    <cellStyle name="20% - Accent4 2 4 2 2" xfId="446" xr:uid="{C92CB41D-8B29-4B5A-B490-89488483A9CF}"/>
    <cellStyle name="20% - Accent4 2 4 2 2 2" xfId="447" xr:uid="{415DD91B-AB80-42F3-AB19-36FB2964A870}"/>
    <cellStyle name="20% - Accent4 2 4 2 3" xfId="448" xr:uid="{E383D460-70F3-46F0-BECA-CEA7D728DE6E}"/>
    <cellStyle name="20% - Accent4 2 4 3" xfId="449" xr:uid="{96F15470-D07F-447B-A7AE-C39A098825C5}"/>
    <cellStyle name="20% - Accent4 2 4 3 2" xfId="450" xr:uid="{C41B49FF-8453-46D1-A5A4-58AC8D86EC3C}"/>
    <cellStyle name="20% - Accent4 2 4 4" xfId="451" xr:uid="{D62627F5-7BFB-4DA2-9387-11CADA9A4905}"/>
    <cellStyle name="20% - Accent4 2 5" xfId="452" xr:uid="{2361583A-9289-4407-8AE8-2A4DF52DD5A4}"/>
    <cellStyle name="20% - Accent4 2 5 2" xfId="453" xr:uid="{7C5F27C5-55BE-4CCD-9A42-8BA5FE41A663}"/>
    <cellStyle name="20% - Accent4 2 5 2 2" xfId="454" xr:uid="{5F6C0641-38D3-4A9A-BC9E-D915B85874DF}"/>
    <cellStyle name="20% - Accent4 2 5 3" xfId="455" xr:uid="{0EB156F9-16BF-4349-A526-53EC1D7EC6DD}"/>
    <cellStyle name="20% - Accent4 2 6" xfId="456" xr:uid="{B7D85DAD-B7BE-4963-BF99-C08500D024D1}"/>
    <cellStyle name="20% - Accent4 2 6 2" xfId="457" xr:uid="{CD9F1B37-5784-4AC4-8F0D-9FC258AF452E}"/>
    <cellStyle name="20% - Accent4 2 6 2 2" xfId="458" xr:uid="{5D173784-D996-436F-A397-7327B53AC256}"/>
    <cellStyle name="20% - Accent4 2 6 3" xfId="459" xr:uid="{682E9221-792B-49F5-9268-BE5560E1E8B8}"/>
    <cellStyle name="20% - Accent4 2 7" xfId="460" xr:uid="{13D27386-34CB-424C-BA0C-3D688808ED93}"/>
    <cellStyle name="20% - Accent4 2 7 2" xfId="461" xr:uid="{D181EE8D-0462-4867-B13A-936525267014}"/>
    <cellStyle name="20% - Accent4 2 8" xfId="462" xr:uid="{2864E55E-1EB0-45F3-8804-FE25C8F3403C}"/>
    <cellStyle name="20% - Accent4 2 9" xfId="463" xr:uid="{AB8EDDB7-C337-46E1-B8B9-C36E18E6247F}"/>
    <cellStyle name="20% - Accent4 3" xfId="464" xr:uid="{EB1E9B12-B1D5-4FC5-A09E-FF55A4171E23}"/>
    <cellStyle name="20% - Accent4 3 2" xfId="465" xr:uid="{38CF7E5D-E3BC-48D0-95EA-38C11C3F895F}"/>
    <cellStyle name="20% - Accent4 3 2 2" xfId="466" xr:uid="{09B139EC-6A77-4F1B-8E29-1C66216265D6}"/>
    <cellStyle name="20% - Accent4 3 2 2 2" xfId="467" xr:uid="{50376CC9-4476-4A12-93CD-7A4A09CB9314}"/>
    <cellStyle name="20% - Accent4 3 2 2 2 2" xfId="468" xr:uid="{E49DAAD1-06E8-465B-886C-EE6A876D7DA4}"/>
    <cellStyle name="20% - Accent4 3 2 2 3" xfId="469" xr:uid="{32EF17E9-CE3F-4E3C-888B-B218FF36C975}"/>
    <cellStyle name="20% - Accent4 3 2 3" xfId="470" xr:uid="{D1EC1766-09BC-4965-BC68-547AF19AC6E3}"/>
    <cellStyle name="20% - Accent4 3 2 3 2" xfId="471" xr:uid="{B8EEFB80-DA4C-4A19-936F-EC97DB091BDC}"/>
    <cellStyle name="20% - Accent4 3 2 4" xfId="472" xr:uid="{5F4847F2-B538-473E-B154-F9719B133C95}"/>
    <cellStyle name="20% - Accent4 3 3" xfId="473" xr:uid="{BD53A6F4-6246-4A40-8E09-3116F6D7607E}"/>
    <cellStyle name="20% - Accent4 3 3 2" xfId="474" xr:uid="{04B5C08A-9BF6-4A73-B132-630C4CF3A406}"/>
    <cellStyle name="20% - Accent4 3 3 2 2" xfId="475" xr:uid="{7D0227C6-A2D4-4F22-84D8-3B58FAC91DBA}"/>
    <cellStyle name="20% - Accent4 3 3 3" xfId="476" xr:uid="{7EB317E0-F845-4CA9-BBE7-9EF378E04857}"/>
    <cellStyle name="20% - Accent4 3 4" xfId="477" xr:uid="{6AD688DC-1241-44F8-88F5-FB0F738D0BB4}"/>
    <cellStyle name="20% - Accent4 3 4 2" xfId="478" xr:uid="{67D1E27F-7375-4DA3-81D3-AFBD48E9EFEB}"/>
    <cellStyle name="20% - Accent4 3 5" xfId="479" xr:uid="{26946884-9101-4535-9444-E4197FB14ECC}"/>
    <cellStyle name="20% - Accent4 3 6" xfId="480" xr:uid="{842C0B10-6BDF-4520-9845-36D844DBFB8B}"/>
    <cellStyle name="20% - Accent4 4" xfId="481" xr:uid="{2D5E0A58-409B-47AD-AC7C-BB5B381FCEF1}"/>
    <cellStyle name="20% - Accent4 4 2" xfId="482" xr:uid="{D1F6FDA0-1947-405E-98A9-537650429209}"/>
    <cellStyle name="20% - Accent4 4 2 2" xfId="483" xr:uid="{BFBD9B19-E3AD-47AA-A372-17A31E6560A4}"/>
    <cellStyle name="20% - Accent4 4 2 2 2" xfId="484" xr:uid="{81BD0CDF-25B4-412D-9E59-A0DB58D58AF2}"/>
    <cellStyle name="20% - Accent4 4 2 3" xfId="485" xr:uid="{DF712783-C4A0-45ED-A516-856EEF0BF4B4}"/>
    <cellStyle name="20% - Accent4 4 3" xfId="486" xr:uid="{8468E94A-49EF-4D76-B755-9667CA20DFD4}"/>
    <cellStyle name="20% - Accent4 4 3 2" xfId="487" xr:uid="{5EACF4B5-E6BC-4BCB-A1C7-A905DD3E16C8}"/>
    <cellStyle name="20% - Accent4 4 4" xfId="488" xr:uid="{06735D4A-4126-4F64-8294-C6CF2282E03E}"/>
    <cellStyle name="20% - Accent4 5" xfId="489" xr:uid="{7DA221F3-38BC-48D5-A22B-155CB06FA8C7}"/>
    <cellStyle name="20% - Accent4 5 2" xfId="490" xr:uid="{587C705C-983F-4269-945B-2EED7CA19A3A}"/>
    <cellStyle name="20% - Accent4 5 2 2" xfId="491" xr:uid="{5CED2DEC-28BC-4854-974D-B38D42E20FD5}"/>
    <cellStyle name="20% - Accent4 5 2 2 2" xfId="492" xr:uid="{9AA8D705-D1FC-49DA-B489-042E4B0ADDDD}"/>
    <cellStyle name="20% - Accent4 5 2 3" xfId="493" xr:uid="{17D1EC16-80E5-497C-99C7-54056374C39D}"/>
    <cellStyle name="20% - Accent4 5 3" xfId="494" xr:uid="{36A8BD4A-1F35-40FD-9630-854D3A3E164E}"/>
    <cellStyle name="20% - Accent4 5 3 2" xfId="495" xr:uid="{B8069CDD-25D3-4EE2-BCCD-A593E17B6CDA}"/>
    <cellStyle name="20% - Accent4 5 4" xfId="496" xr:uid="{455D8421-479A-4917-8DE3-FA34C6AB0352}"/>
    <cellStyle name="20% - Accent4 6" xfId="497" xr:uid="{7C12A55B-0156-41AD-AC65-AB142561D03F}"/>
    <cellStyle name="20% - Accent4 6 2" xfId="498" xr:uid="{5757D283-FAE5-439F-B3D9-AF1B42CAD711}"/>
    <cellStyle name="20% - Accent4 6 2 2" xfId="499" xr:uid="{C22C9415-36C3-43F1-932A-E01C4A34CE73}"/>
    <cellStyle name="20% - Accent4 6 3" xfId="500" xr:uid="{79AC86A5-54A2-449B-94CA-7BAF58128692}"/>
    <cellStyle name="20% - Accent4 7" xfId="501" xr:uid="{383F3CBF-C2A4-4980-97D2-65758AF9B8FA}"/>
    <cellStyle name="20% - Accent4 7 2" xfId="502" xr:uid="{EE6224D7-EC37-46FC-90EA-9F50E45172AC}"/>
    <cellStyle name="20% - Accent4 7 2 2" xfId="503" xr:uid="{E58920FC-5E01-45E9-BBFE-F7E3B7714DFE}"/>
    <cellStyle name="20% - Accent4 7 3" xfId="504" xr:uid="{EAD0C52D-C664-4C7F-BC5F-074BB0F7080E}"/>
    <cellStyle name="20% - Accent5 2" xfId="505" xr:uid="{24617419-08D2-479B-9B18-36945512B335}"/>
    <cellStyle name="20% - Accent5 2 2" xfId="506" xr:uid="{3247869A-221E-4E5D-BA53-FA6803186103}"/>
    <cellStyle name="20% - Accent5 2 2 2" xfId="507" xr:uid="{FEDADAB6-1DEF-42F5-B597-D4E0CFDF3C61}"/>
    <cellStyle name="20% - Accent5 2 2 2 2" xfId="508" xr:uid="{69E1C485-920F-40AC-A525-603B9181B294}"/>
    <cellStyle name="20% - Accent5 2 2 2 2 2" xfId="509" xr:uid="{846B33AD-925E-47AD-9505-F2F9165E0CDB}"/>
    <cellStyle name="20% - Accent5 2 2 2 2 2 2" xfId="510" xr:uid="{376FE414-EC5D-4643-ACBB-D9A349A2D480}"/>
    <cellStyle name="20% - Accent5 2 2 2 2 3" xfId="511" xr:uid="{4FAFF319-A5B7-4F94-A96F-2DA9E166189B}"/>
    <cellStyle name="20% - Accent5 2 2 2 3" xfId="512" xr:uid="{6BD9DC75-5558-4D03-9656-3564A97EB146}"/>
    <cellStyle name="20% - Accent5 2 2 2 3 2" xfId="513" xr:uid="{3EA59353-4B71-4015-B247-ABE9EEACBB26}"/>
    <cellStyle name="20% - Accent5 2 2 2 4" xfId="514" xr:uid="{119B74FE-1D02-4949-8D31-4EDB28FF1168}"/>
    <cellStyle name="20% - Accent5 2 2 3" xfId="515" xr:uid="{FC602D45-3507-49FB-A1DE-E29FF75FB002}"/>
    <cellStyle name="20% - Accent5 2 2 3 2" xfId="516" xr:uid="{58A9FF09-4DD4-45B7-8832-17325360A466}"/>
    <cellStyle name="20% - Accent5 2 2 3 2 2" xfId="517" xr:uid="{8C862265-370F-4614-AA41-E98CAC0E0912}"/>
    <cellStyle name="20% - Accent5 2 2 3 3" xfId="518" xr:uid="{AD5D2172-15A1-46D6-8E0E-D3D153AED253}"/>
    <cellStyle name="20% - Accent5 2 2 4" xfId="519" xr:uid="{CC587974-EAD5-43DB-87E1-209399EAF932}"/>
    <cellStyle name="20% - Accent5 2 2 4 2" xfId="520" xr:uid="{E0148A38-1306-4450-95CF-E0E20C52BF3A}"/>
    <cellStyle name="20% - Accent5 2 2 5" xfId="521" xr:uid="{318B3FFD-A328-4070-9636-C9053ABA3544}"/>
    <cellStyle name="20% - Accent5 2 3" xfId="522" xr:uid="{FEDA2287-35ED-4F44-89C1-FC570DE4745B}"/>
    <cellStyle name="20% - Accent5 2 3 2" xfId="523" xr:uid="{06A26DDA-4EF0-4FF7-82CC-295A68A93DA3}"/>
    <cellStyle name="20% - Accent5 2 3 2 2" xfId="524" xr:uid="{26CF8BA5-7A97-4767-A896-A458B561CD97}"/>
    <cellStyle name="20% - Accent5 2 3 2 2 2" xfId="525" xr:uid="{D93D435B-86C0-4859-943F-C8CB08AB5E97}"/>
    <cellStyle name="20% - Accent5 2 3 2 3" xfId="526" xr:uid="{3EB7ACBF-A8CD-48F2-BBB3-E7C609C2D53D}"/>
    <cellStyle name="20% - Accent5 2 3 3" xfId="527" xr:uid="{C5C6DFE8-57D9-4522-ACCD-834E7BF49FF5}"/>
    <cellStyle name="20% - Accent5 2 3 3 2" xfId="528" xr:uid="{47A756D7-4DC7-451D-A103-248B28970DB7}"/>
    <cellStyle name="20% - Accent5 2 3 4" xfId="529" xr:uid="{96DE5103-D371-4630-8489-6BFE14D8468A}"/>
    <cellStyle name="20% - Accent5 2 4" xfId="530" xr:uid="{58C415C3-D5CC-49B0-AE2E-3D96ADF6D792}"/>
    <cellStyle name="20% - Accent5 2 4 2" xfId="531" xr:uid="{56C90476-017D-457E-B4B5-9574E49BDFC7}"/>
    <cellStyle name="20% - Accent5 2 4 2 2" xfId="532" xr:uid="{5E636B5A-36CF-4A09-AD03-8A8289629ECD}"/>
    <cellStyle name="20% - Accent5 2 4 2 2 2" xfId="533" xr:uid="{A01CEB28-629D-4E85-A42A-04E65791126B}"/>
    <cellStyle name="20% - Accent5 2 4 2 3" xfId="534" xr:uid="{1EF8AF18-4449-4652-9E12-4F4E2F0924AB}"/>
    <cellStyle name="20% - Accent5 2 4 3" xfId="535" xr:uid="{1CA06B35-E07A-46C3-A518-259C1FBC3122}"/>
    <cellStyle name="20% - Accent5 2 4 3 2" xfId="536" xr:uid="{4C07BF4C-F116-4F45-9A92-759D11A21445}"/>
    <cellStyle name="20% - Accent5 2 4 4" xfId="537" xr:uid="{7085DB9D-893B-4FF4-AD51-912947A8B095}"/>
    <cellStyle name="20% - Accent5 2 5" xfId="538" xr:uid="{791FC132-8C16-4823-A457-7BE811B53C9E}"/>
    <cellStyle name="20% - Accent5 2 5 2" xfId="539" xr:uid="{972653D4-B8BE-4089-8089-90E5B01D5566}"/>
    <cellStyle name="20% - Accent5 2 5 2 2" xfId="540" xr:uid="{6860659A-239C-45E7-9AB5-87D617439F88}"/>
    <cellStyle name="20% - Accent5 2 5 3" xfId="541" xr:uid="{41A8E011-E226-41F5-87E3-181D2E180432}"/>
    <cellStyle name="20% - Accent5 2 6" xfId="542" xr:uid="{1ADAD278-6136-4846-9E71-45A9ABA8D9AC}"/>
    <cellStyle name="20% - Accent5 2 6 2" xfId="543" xr:uid="{22356EAA-C913-4C5C-8383-8FE0DCD55975}"/>
    <cellStyle name="20% - Accent5 2 6 2 2" xfId="544" xr:uid="{399D186E-CF52-4F31-9565-50B37A9BB25F}"/>
    <cellStyle name="20% - Accent5 2 6 3" xfId="545" xr:uid="{5E0CC421-3A86-4CFF-930F-7C27C4BB8E23}"/>
    <cellStyle name="20% - Accent5 2 7" xfId="546" xr:uid="{55BC07F6-2D33-47D2-9F6F-735001AC9F99}"/>
    <cellStyle name="20% - Accent5 2 7 2" xfId="547" xr:uid="{4D187FDD-9FFA-4DBF-A19C-BCBF0DD83466}"/>
    <cellStyle name="20% - Accent5 2 8" xfId="548" xr:uid="{DF2B7CBA-2FE7-4775-80FF-C530C8AEFE05}"/>
    <cellStyle name="20% - Accent5 2 9" xfId="549" xr:uid="{35E71000-F404-4272-874F-E622B7F637B0}"/>
    <cellStyle name="20% - Accent5 3" xfId="550" xr:uid="{79FBE0FE-415D-4DD6-B2A6-6601E676DE23}"/>
    <cellStyle name="20% - Accent5 3 2" xfId="551" xr:uid="{88E2B661-0F14-47A3-8834-D618A5561E69}"/>
    <cellStyle name="20% - Accent5 3 2 2" xfId="552" xr:uid="{873EAD1C-9D3F-4772-BB21-FF4855A5F65E}"/>
    <cellStyle name="20% - Accent5 3 2 2 2" xfId="553" xr:uid="{2BF0AB47-59BA-476A-B17D-C10C728C11D8}"/>
    <cellStyle name="20% - Accent5 3 2 2 2 2" xfId="554" xr:uid="{7F9F8DF3-2998-4A58-A8DD-A01013117B8A}"/>
    <cellStyle name="20% - Accent5 3 2 2 3" xfId="555" xr:uid="{71249A63-FC97-4983-B538-F7BB749F9E86}"/>
    <cellStyle name="20% - Accent5 3 2 3" xfId="556" xr:uid="{DF45CF19-E2B1-4591-A3B9-E1E81E2B6FFB}"/>
    <cellStyle name="20% - Accent5 3 2 3 2" xfId="557" xr:uid="{4BDCADCD-60B2-4AD6-90A5-22550930A420}"/>
    <cellStyle name="20% - Accent5 3 2 4" xfId="558" xr:uid="{6A79E6E1-2D7F-4BD3-9723-8650B97132C9}"/>
    <cellStyle name="20% - Accent5 3 3" xfId="559" xr:uid="{6802D7DE-4604-45E7-8B0A-6D995E754FF0}"/>
    <cellStyle name="20% - Accent5 3 3 2" xfId="560" xr:uid="{35D0C6B7-12E8-45AD-86F8-0F8FDBEB9312}"/>
    <cellStyle name="20% - Accent5 3 3 2 2" xfId="561" xr:uid="{739AF1A5-29E5-4FC2-858F-56FD271951B5}"/>
    <cellStyle name="20% - Accent5 3 3 3" xfId="562" xr:uid="{FCEC7A07-B96A-4079-B583-3CEE882FA4A4}"/>
    <cellStyle name="20% - Accent5 3 4" xfId="563" xr:uid="{3A2C23E3-5098-4841-8620-60A4BC635EC2}"/>
    <cellStyle name="20% - Accent5 3 4 2" xfId="564" xr:uid="{130EAEC6-8BD0-4C19-96DB-175FB9BEA283}"/>
    <cellStyle name="20% - Accent5 3 5" xfId="565" xr:uid="{E41BD8DA-75F5-49DF-B371-5676641CE526}"/>
    <cellStyle name="20% - Accent5 3 6" xfId="566" xr:uid="{771944C1-6334-466E-BBE6-BC77383D603C}"/>
    <cellStyle name="20% - Accent5 4" xfId="567" xr:uid="{03775084-DB5E-40ED-A050-EA6037A9B518}"/>
    <cellStyle name="20% - Accent5 4 2" xfId="568" xr:uid="{C6EA24D0-0DC3-4E93-B8F5-159D9C77C64C}"/>
    <cellStyle name="20% - Accent5 4 2 2" xfId="569" xr:uid="{BA5D334A-28D1-4918-8797-B0057E7DC8C6}"/>
    <cellStyle name="20% - Accent5 4 2 2 2" xfId="570" xr:uid="{9170BAA3-63C8-443F-9AF2-B048F56A5F8B}"/>
    <cellStyle name="20% - Accent5 4 2 3" xfId="571" xr:uid="{30E82C94-CD29-4150-BE95-F003B35DE152}"/>
    <cellStyle name="20% - Accent5 4 3" xfId="572" xr:uid="{27B5E4E5-5DD8-41B4-977D-6B7A14C31919}"/>
    <cellStyle name="20% - Accent5 4 3 2" xfId="573" xr:uid="{5B596C8B-01B0-4AC4-9A12-5BE2094E9D26}"/>
    <cellStyle name="20% - Accent5 4 4" xfId="574" xr:uid="{30D82C5D-C1D1-4DA9-97C7-72BD663123AF}"/>
    <cellStyle name="20% - Accent5 5" xfId="575" xr:uid="{0C9BD06D-4EB2-4688-ACE9-56E78AE6F6AF}"/>
    <cellStyle name="20% - Accent5 5 2" xfId="576" xr:uid="{FA4DE211-7ED8-42DA-B0BB-787F2C69AA03}"/>
    <cellStyle name="20% - Accent5 5 2 2" xfId="577" xr:uid="{D0C583E9-5047-4AE0-A70D-955842876A0E}"/>
    <cellStyle name="20% - Accent5 5 2 2 2" xfId="578" xr:uid="{6E368E77-560F-4283-A446-E23CEBC369C2}"/>
    <cellStyle name="20% - Accent5 5 2 3" xfId="579" xr:uid="{7E692E26-48A6-4BDA-AE10-6DAD8CC1E2B0}"/>
    <cellStyle name="20% - Accent5 5 3" xfId="580" xr:uid="{15852968-FA1A-49AF-B363-04FFAEC8C114}"/>
    <cellStyle name="20% - Accent5 5 3 2" xfId="581" xr:uid="{EE90D9E5-49D4-4E4F-9CB5-937E46B20284}"/>
    <cellStyle name="20% - Accent5 5 4" xfId="582" xr:uid="{03D095B4-9539-45CA-811B-54A3A2D402CC}"/>
    <cellStyle name="20% - Accent5 6" xfId="583" xr:uid="{3B347272-4A8E-4B5E-8E59-B018A1E8407A}"/>
    <cellStyle name="20% - Accent5 6 2" xfId="584" xr:uid="{E3FBC8CF-01A1-4BE8-98E0-E0F3F6C98ED5}"/>
    <cellStyle name="20% - Accent5 6 2 2" xfId="585" xr:uid="{CC2EFB24-9CEB-41A2-B773-A4096212D84C}"/>
    <cellStyle name="20% - Accent5 6 3" xfId="586" xr:uid="{0297071B-7A87-4DC8-A105-D0FA6C5573F2}"/>
    <cellStyle name="20% - Accent5 7" xfId="587" xr:uid="{D1A74165-20A5-412F-880E-1E3E12681512}"/>
    <cellStyle name="20% - Accent5 7 2" xfId="588" xr:uid="{95230AA6-5975-4556-9B67-C6DC9B99C511}"/>
    <cellStyle name="20% - Accent5 7 2 2" xfId="589" xr:uid="{20E88A49-FC2A-4D2A-B97E-07E7706797AD}"/>
    <cellStyle name="20% - Accent5 7 3" xfId="590" xr:uid="{21E6F130-5074-4104-A610-0E2848C7083F}"/>
    <cellStyle name="20% - Accent6 2" xfId="591" xr:uid="{A7DE9E4A-09FB-4A28-8372-AEE9D537D578}"/>
    <cellStyle name="20% - Accent6 2 2" xfId="592" xr:uid="{255B4559-12F2-4068-BE4A-8FC7A2E86CD1}"/>
    <cellStyle name="20% - Accent6 2 2 2" xfId="593" xr:uid="{4BBEA9BF-4AEC-43F8-9C44-77AED879769F}"/>
    <cellStyle name="20% - Accent6 2 2 2 2" xfId="594" xr:uid="{818479B3-B527-42AF-BF21-1F3E2F9FC050}"/>
    <cellStyle name="20% - Accent6 2 2 2 2 2" xfId="595" xr:uid="{69DC6F52-1604-486D-A90B-BB6CAFC16631}"/>
    <cellStyle name="20% - Accent6 2 2 2 2 2 2" xfId="596" xr:uid="{75A625BD-9310-4602-99DB-C37FCDAF36A3}"/>
    <cellStyle name="20% - Accent6 2 2 2 2 3" xfId="597" xr:uid="{54144448-0A0D-46F0-ADB1-084DAA57C3E7}"/>
    <cellStyle name="20% - Accent6 2 2 2 3" xfId="598" xr:uid="{77C4630A-E5F5-4DB4-AA39-1FB7E3F657E5}"/>
    <cellStyle name="20% - Accent6 2 2 2 3 2" xfId="599" xr:uid="{AE47BC6D-B6CE-4146-98B7-FD6C55DBB399}"/>
    <cellStyle name="20% - Accent6 2 2 2 4" xfId="600" xr:uid="{FD44A9B1-52AA-468C-890D-7C33E104CD92}"/>
    <cellStyle name="20% - Accent6 2 2 3" xfId="601" xr:uid="{505F7625-9546-4B27-A21D-5BDFFF7B86DE}"/>
    <cellStyle name="20% - Accent6 2 2 3 2" xfId="602" xr:uid="{EF891727-30E3-4F26-B98C-6D57577C89AE}"/>
    <cellStyle name="20% - Accent6 2 2 3 2 2" xfId="603" xr:uid="{52950411-8FEB-4C49-989E-E4AB913DC372}"/>
    <cellStyle name="20% - Accent6 2 2 3 3" xfId="604" xr:uid="{7372DBBF-AB47-4A71-B123-E12D0CB470EE}"/>
    <cellStyle name="20% - Accent6 2 2 4" xfId="605" xr:uid="{612A2DB5-4CAF-4AF0-A530-559A8D4308FE}"/>
    <cellStyle name="20% - Accent6 2 2 4 2" xfId="606" xr:uid="{6E01A88A-600B-470C-A4E2-4B72A3912995}"/>
    <cellStyle name="20% - Accent6 2 2 5" xfId="607" xr:uid="{4C5BB5E3-08E3-4513-BCF7-0C48CD3227E3}"/>
    <cellStyle name="20% - Accent6 2 3" xfId="608" xr:uid="{15C2D104-248D-470C-A291-EA715AE9970D}"/>
    <cellStyle name="20% - Accent6 2 3 2" xfId="609" xr:uid="{BDA76005-3C39-49E7-A304-956B75D9FC4F}"/>
    <cellStyle name="20% - Accent6 2 3 2 2" xfId="610" xr:uid="{328621FB-6A22-4228-ADCE-6BEA6877CD35}"/>
    <cellStyle name="20% - Accent6 2 3 2 2 2" xfId="611" xr:uid="{16156EC3-3388-48C9-9CB9-AE43CFA8AB82}"/>
    <cellStyle name="20% - Accent6 2 3 2 3" xfId="612" xr:uid="{F705EC93-4E2F-429E-A8ED-AC79E87566AB}"/>
    <cellStyle name="20% - Accent6 2 3 3" xfId="613" xr:uid="{47559E48-956C-4E6A-894F-B7C3B5D0057A}"/>
    <cellStyle name="20% - Accent6 2 3 3 2" xfId="614" xr:uid="{8E81F6A2-EF02-4A98-93DE-5170D563315A}"/>
    <cellStyle name="20% - Accent6 2 3 4" xfId="615" xr:uid="{60F141A1-7748-4B86-BF1E-62A6535ADE94}"/>
    <cellStyle name="20% - Accent6 2 4" xfId="616" xr:uid="{7FFCF223-B493-4F18-984D-F444B292A71B}"/>
    <cellStyle name="20% - Accent6 2 4 2" xfId="617" xr:uid="{DF5C892C-0F5A-49E8-A386-216F99B2FA7D}"/>
    <cellStyle name="20% - Accent6 2 4 2 2" xfId="618" xr:uid="{F2D1722C-ACC2-458F-A727-1FD03F332082}"/>
    <cellStyle name="20% - Accent6 2 4 2 2 2" xfId="619" xr:uid="{84BFBF61-20AD-455A-A0CA-B6E21C2B1B5C}"/>
    <cellStyle name="20% - Accent6 2 4 2 3" xfId="620" xr:uid="{808EB233-513E-4843-AAC1-397508494389}"/>
    <cellStyle name="20% - Accent6 2 4 3" xfId="621" xr:uid="{E4A0CB5D-B2A3-4C28-B05C-7097D4A4D0DD}"/>
    <cellStyle name="20% - Accent6 2 4 3 2" xfId="622" xr:uid="{478BE618-5894-4C3F-B9E4-A659180DE85B}"/>
    <cellStyle name="20% - Accent6 2 4 4" xfId="623" xr:uid="{7AA8D7F0-67C3-4B0F-BDDC-49FA284FE2BE}"/>
    <cellStyle name="20% - Accent6 2 5" xfId="624" xr:uid="{54FFED0F-1832-4481-803A-E9B80938EF66}"/>
    <cellStyle name="20% - Accent6 2 5 2" xfId="625" xr:uid="{FA1CB3DE-BFE6-451B-8271-A81A040142CF}"/>
    <cellStyle name="20% - Accent6 2 5 2 2" xfId="626" xr:uid="{BEA23B22-534D-4FBC-9421-E44F5AFE6B5B}"/>
    <cellStyle name="20% - Accent6 2 5 3" xfId="627" xr:uid="{CC948374-B855-4597-86E1-7B405C9A3240}"/>
    <cellStyle name="20% - Accent6 2 6" xfId="628" xr:uid="{2FCCED9E-B857-44AD-A77F-73B1AA4B7192}"/>
    <cellStyle name="20% - Accent6 2 6 2" xfId="629" xr:uid="{562EF24D-5D80-4D0F-B172-32C3C86F18E9}"/>
    <cellStyle name="20% - Accent6 2 6 2 2" xfId="630" xr:uid="{34208D04-4702-40F8-9D21-DD88AC7E9EFE}"/>
    <cellStyle name="20% - Accent6 2 6 3" xfId="631" xr:uid="{91597474-BA6E-43F2-993B-1CE064B45AF2}"/>
    <cellStyle name="20% - Accent6 2 7" xfId="632" xr:uid="{F980843A-E4E5-4F70-B5D5-EB516EB72A57}"/>
    <cellStyle name="20% - Accent6 2 7 2" xfId="633" xr:uid="{2AE98A37-4668-45CF-9C4B-CD75C7D57C55}"/>
    <cellStyle name="20% - Accent6 2 8" xfId="634" xr:uid="{1B7421CA-C57C-4AB1-9DEC-CE98D6D1828A}"/>
    <cellStyle name="20% - Accent6 2 9" xfId="635" xr:uid="{BBDE5ADC-61A8-48C3-B643-1FE1EEF09E99}"/>
    <cellStyle name="20% - Accent6 3" xfId="636" xr:uid="{06D46F2F-EB1C-4C6D-B825-05D45A840E50}"/>
    <cellStyle name="20% - Accent6 3 2" xfId="637" xr:uid="{E8D458CC-FB0F-4F82-8435-CB12EFE7CC88}"/>
    <cellStyle name="20% - Accent6 3 2 2" xfId="638" xr:uid="{1F147506-31D9-42D3-BAA6-82D30DA37C61}"/>
    <cellStyle name="20% - Accent6 3 2 2 2" xfId="639" xr:uid="{C92096BB-324C-4E9E-AA81-F907FB6BF31D}"/>
    <cellStyle name="20% - Accent6 3 2 2 2 2" xfId="640" xr:uid="{A12404AE-5203-4655-882C-833EBCAC7255}"/>
    <cellStyle name="20% - Accent6 3 2 2 3" xfId="641" xr:uid="{95B615C7-3A91-4F96-817E-7B1A0F02BD94}"/>
    <cellStyle name="20% - Accent6 3 2 3" xfId="642" xr:uid="{8D315B0F-CFC3-4B74-BA7A-3A2700984CF4}"/>
    <cellStyle name="20% - Accent6 3 2 3 2" xfId="643" xr:uid="{AFFB36CD-F732-4A6F-910C-2730A8F82BEB}"/>
    <cellStyle name="20% - Accent6 3 2 4" xfId="644" xr:uid="{103BD03A-E4E8-49D7-8B9A-165ADEF5275C}"/>
    <cellStyle name="20% - Accent6 3 3" xfId="645" xr:uid="{1209D388-3077-4568-BD81-75C9DD442709}"/>
    <cellStyle name="20% - Accent6 3 3 2" xfId="646" xr:uid="{82357551-57F7-4DF8-9971-96727CEC30BC}"/>
    <cellStyle name="20% - Accent6 3 3 2 2" xfId="647" xr:uid="{D03302F4-C59D-4868-BAA5-93D1543292AF}"/>
    <cellStyle name="20% - Accent6 3 3 3" xfId="648" xr:uid="{EA7BA7F3-10D8-4118-978C-22C75B1928F4}"/>
    <cellStyle name="20% - Accent6 3 4" xfId="649" xr:uid="{B336D7C0-D9B0-44CC-AF87-8A6CDDA2A2FE}"/>
    <cellStyle name="20% - Accent6 3 4 2" xfId="650" xr:uid="{32644D65-7A40-4DE7-91A9-E9CD60D405A4}"/>
    <cellStyle name="20% - Accent6 3 5" xfId="651" xr:uid="{93BCC722-A268-4A5B-8113-2D0382BB46E8}"/>
    <cellStyle name="20% - Accent6 3 6" xfId="652" xr:uid="{B7869DB9-C6D0-4D95-81FE-CC8E34A309CE}"/>
    <cellStyle name="20% - Accent6 4" xfId="653" xr:uid="{476ECE2A-7A22-4473-80AE-93C05430BC69}"/>
    <cellStyle name="20% - Accent6 4 2" xfId="654" xr:uid="{484B322D-9EB8-4EAA-A129-6926DB968866}"/>
    <cellStyle name="20% - Accent6 4 2 2" xfId="655" xr:uid="{535AF5D1-5010-4948-8307-E0AB1DF65D8C}"/>
    <cellStyle name="20% - Accent6 4 2 2 2" xfId="656" xr:uid="{445C3D18-0D82-4F22-8EB7-32557371AD11}"/>
    <cellStyle name="20% - Accent6 4 2 3" xfId="657" xr:uid="{2AA97A87-27DF-4428-9292-2AD54B705431}"/>
    <cellStyle name="20% - Accent6 4 3" xfId="658" xr:uid="{A352790D-5F34-4974-BA14-05B9B1104C61}"/>
    <cellStyle name="20% - Accent6 4 3 2" xfId="659" xr:uid="{B25B201F-1C73-4652-975D-965CC16BFE57}"/>
    <cellStyle name="20% - Accent6 4 4" xfId="660" xr:uid="{7040C5AA-9A98-4CDE-8E3E-A39BB632DE50}"/>
    <cellStyle name="20% - Accent6 5" xfId="661" xr:uid="{2EEF5845-5B3B-4ECD-8CFE-00BF3A17FE34}"/>
    <cellStyle name="20% - Accent6 5 2" xfId="662" xr:uid="{A6EBA932-F3DC-4E1F-8BE7-6D244C49917F}"/>
    <cellStyle name="20% - Accent6 5 2 2" xfId="663" xr:uid="{DA4E6CB9-D79B-4E9A-8FAA-644104874F15}"/>
    <cellStyle name="20% - Accent6 5 2 2 2" xfId="664" xr:uid="{81999E20-6F11-47A8-BA41-E55E74A28552}"/>
    <cellStyle name="20% - Accent6 5 2 3" xfId="665" xr:uid="{1609157F-CDC2-49C9-957A-A770AB7AEECC}"/>
    <cellStyle name="20% - Accent6 5 3" xfId="666" xr:uid="{0BC18E39-33EF-4062-A830-D88F64C27C68}"/>
    <cellStyle name="20% - Accent6 5 3 2" xfId="667" xr:uid="{B41B0786-F11F-41F9-B1AC-B982131EE6DC}"/>
    <cellStyle name="20% - Accent6 5 4" xfId="668" xr:uid="{2F198DC9-1C84-43C7-82A2-B7D18907AB09}"/>
    <cellStyle name="20% - Accent6 6" xfId="669" xr:uid="{AE56B88F-61EF-42D8-BC9B-B388C938737E}"/>
    <cellStyle name="20% - Accent6 6 2" xfId="670" xr:uid="{73B7AEC2-E3AB-43E5-8518-3CD6DC285C55}"/>
    <cellStyle name="20% - Accent6 6 2 2" xfId="671" xr:uid="{DC027763-B364-474C-B2EE-624B9BDD3754}"/>
    <cellStyle name="20% - Accent6 6 3" xfId="672" xr:uid="{F3D444A2-5BC8-4019-A10F-5104572DF1E0}"/>
    <cellStyle name="20% - Accent6 7" xfId="673" xr:uid="{C511CF5A-03F0-4050-BE7E-39B7091022AD}"/>
    <cellStyle name="20% - Accent6 7 2" xfId="674" xr:uid="{98B169E4-5E1A-4AC9-A18B-2B5B8DF52F41}"/>
    <cellStyle name="20% - Accent6 7 2 2" xfId="675" xr:uid="{7C6D3369-DA38-4835-849B-FA949E5BC804}"/>
    <cellStyle name="20% - Accent6 7 3" xfId="676" xr:uid="{367937E4-448A-4533-BB2B-C3A96A6CE313}"/>
    <cellStyle name="40% - Accent1 2" xfId="677" xr:uid="{73BA494F-6932-4719-9CDF-3237AA54CC29}"/>
    <cellStyle name="40% - Accent1 2 2" xfId="678" xr:uid="{FC314FE4-37E3-4AEC-A078-FE9FE699FFDE}"/>
    <cellStyle name="40% - Accent1 2 2 2" xfId="679" xr:uid="{6A2A1E8D-7E9F-4918-A56D-7295C8003469}"/>
    <cellStyle name="40% - Accent1 2 2 2 2" xfId="680" xr:uid="{EFF2D196-4952-4A6B-AF98-49BC25A24C8F}"/>
    <cellStyle name="40% - Accent1 2 2 2 2 2" xfId="681" xr:uid="{BF4E4024-6A29-4C0A-9679-BD48C9CEE80E}"/>
    <cellStyle name="40% - Accent1 2 2 2 2 2 2" xfId="682" xr:uid="{C7A7A548-0BD2-46B0-8658-ED651137D927}"/>
    <cellStyle name="40% - Accent1 2 2 2 2 3" xfId="683" xr:uid="{1C6D9D08-0B29-41E8-9EBD-39C443E58D83}"/>
    <cellStyle name="40% - Accent1 2 2 2 3" xfId="684" xr:uid="{57497C4C-E059-4C6B-A888-917AA1BE497E}"/>
    <cellStyle name="40% - Accent1 2 2 2 3 2" xfId="685" xr:uid="{AE967212-0464-4C93-B885-E787C05FA8F1}"/>
    <cellStyle name="40% - Accent1 2 2 2 4" xfId="686" xr:uid="{19CFF4D9-4031-483D-81D4-C5380797D00B}"/>
    <cellStyle name="40% - Accent1 2 2 3" xfId="687" xr:uid="{5EB4BCB1-2BCD-4B26-9130-0D1D09A44F15}"/>
    <cellStyle name="40% - Accent1 2 2 3 2" xfId="688" xr:uid="{7A9C30D0-AEC9-4C3F-AFFD-DBF19DD24FAD}"/>
    <cellStyle name="40% - Accent1 2 2 3 2 2" xfId="689" xr:uid="{7C7C20BD-4C33-4E41-86AC-535689DBED88}"/>
    <cellStyle name="40% - Accent1 2 2 3 3" xfId="690" xr:uid="{5D526924-ACDE-4BBA-884B-33ACB7F7FA80}"/>
    <cellStyle name="40% - Accent1 2 2 4" xfId="691" xr:uid="{A9B37054-72CC-4F1E-AFD5-A7CADBE2DF6C}"/>
    <cellStyle name="40% - Accent1 2 2 4 2" xfId="692" xr:uid="{6B3B0302-B503-4ADF-A0F1-AE8D360B8966}"/>
    <cellStyle name="40% - Accent1 2 2 5" xfId="693" xr:uid="{5026E4D9-8510-4891-A4D0-560ADF1801D8}"/>
    <cellStyle name="40% - Accent1 2 3" xfId="694" xr:uid="{B4C0111C-FB42-4AC4-80C4-306C9E9FA729}"/>
    <cellStyle name="40% - Accent1 2 3 2" xfId="695" xr:uid="{31A06770-8BC2-419F-AE79-E848710C1A12}"/>
    <cellStyle name="40% - Accent1 2 3 2 2" xfId="696" xr:uid="{DD2B2C13-F955-447F-B2EA-628C394DA89D}"/>
    <cellStyle name="40% - Accent1 2 3 2 2 2" xfId="697" xr:uid="{1E9EF064-7364-4269-81B4-93313D8F4083}"/>
    <cellStyle name="40% - Accent1 2 3 2 3" xfId="698" xr:uid="{B8A33FF1-B305-4EF0-B425-7354E65DAD14}"/>
    <cellStyle name="40% - Accent1 2 3 3" xfId="699" xr:uid="{10FB5A83-6803-4684-A8AB-78DDB02E1435}"/>
    <cellStyle name="40% - Accent1 2 3 3 2" xfId="700" xr:uid="{A4DEB1D9-4551-46BC-A360-83F6FE475CA8}"/>
    <cellStyle name="40% - Accent1 2 3 4" xfId="701" xr:uid="{F0286CCF-4889-4A7D-A3BC-782A28CD0E12}"/>
    <cellStyle name="40% - Accent1 2 4" xfId="702" xr:uid="{6CDFF978-51C2-4E0E-8972-659D45CC879E}"/>
    <cellStyle name="40% - Accent1 2 4 2" xfId="703" xr:uid="{F567D14C-AE8C-432F-91F3-A1E94E8831EB}"/>
    <cellStyle name="40% - Accent1 2 4 2 2" xfId="704" xr:uid="{084EAD6F-1FBE-4AB9-87DD-87ABCBA49E51}"/>
    <cellStyle name="40% - Accent1 2 4 2 2 2" xfId="705" xr:uid="{8CC880CD-B72A-4701-9BAD-717C1B67CD07}"/>
    <cellStyle name="40% - Accent1 2 4 2 3" xfId="706" xr:uid="{D8A46795-867D-4AF6-AB29-449DB7C2EE4B}"/>
    <cellStyle name="40% - Accent1 2 4 3" xfId="707" xr:uid="{A6DFA4F7-A909-4E76-93B0-E511EE959F56}"/>
    <cellStyle name="40% - Accent1 2 4 3 2" xfId="708" xr:uid="{F0DA6258-A4FF-4F7C-9406-39EB61FCEA3E}"/>
    <cellStyle name="40% - Accent1 2 4 4" xfId="709" xr:uid="{88A93CBE-2B85-4536-B012-EDFB71D171D5}"/>
    <cellStyle name="40% - Accent1 2 5" xfId="710" xr:uid="{657CEBE8-61E6-46EE-A79A-9AB1EBA6682A}"/>
    <cellStyle name="40% - Accent1 2 5 2" xfId="711" xr:uid="{8C1FF0B5-A3D6-4076-AF3C-55D1E8BD47F3}"/>
    <cellStyle name="40% - Accent1 2 5 2 2" xfId="712" xr:uid="{29D8FDC3-879E-46A0-B8D7-3D28B8AF207F}"/>
    <cellStyle name="40% - Accent1 2 5 3" xfId="713" xr:uid="{AC9A1667-0297-4975-BA56-25948DA7CF9D}"/>
    <cellStyle name="40% - Accent1 2 6" xfId="714" xr:uid="{8936E1AB-0754-4BB4-AADD-C3DE9A827A55}"/>
    <cellStyle name="40% - Accent1 2 6 2" xfId="715" xr:uid="{ABBCD039-65DC-48ED-9FBF-F7FD0BDDC2B6}"/>
    <cellStyle name="40% - Accent1 2 6 2 2" xfId="716" xr:uid="{31A5B718-0425-42F6-9E80-85AD97F337BB}"/>
    <cellStyle name="40% - Accent1 2 6 3" xfId="717" xr:uid="{B84071FD-441E-4506-B032-C3ABFAF2BC69}"/>
    <cellStyle name="40% - Accent1 2 7" xfId="718" xr:uid="{BC8A76FC-8DD7-4F83-A495-6208A3C95CA9}"/>
    <cellStyle name="40% - Accent1 2 7 2" xfId="719" xr:uid="{D19520D0-23AF-474A-AD74-48DB2E45E3F8}"/>
    <cellStyle name="40% - Accent1 2 8" xfId="720" xr:uid="{7A87A3E6-D902-47A5-8DA0-D71933042749}"/>
    <cellStyle name="40% - Accent1 2 9" xfId="721" xr:uid="{D3527E25-BCD9-4A5E-B4D1-B96FDF4104D0}"/>
    <cellStyle name="40% - Accent1 3" xfId="722" xr:uid="{9DBB8CE4-6FAC-4D64-9AED-55C7DE701A86}"/>
    <cellStyle name="40% - Accent1 3 2" xfId="723" xr:uid="{9DA6AB2B-9D6B-4447-969F-8227926AD464}"/>
    <cellStyle name="40% - Accent1 3 2 2" xfId="724" xr:uid="{918CB886-C298-4CE0-9C48-D66A4AB0FBEB}"/>
    <cellStyle name="40% - Accent1 3 2 2 2" xfId="725" xr:uid="{8ED631DC-E3FE-4D73-8BF2-5B59FE59BCD9}"/>
    <cellStyle name="40% - Accent1 3 2 2 2 2" xfId="726" xr:uid="{DC434469-418A-410F-8242-BF9AA1C4DD6E}"/>
    <cellStyle name="40% - Accent1 3 2 2 3" xfId="727" xr:uid="{0CB87E4C-EFED-4E6A-BB28-5CDA5AF60FC3}"/>
    <cellStyle name="40% - Accent1 3 2 3" xfId="728" xr:uid="{6BE6EC7A-FC27-4ACF-AABA-051E492FB45F}"/>
    <cellStyle name="40% - Accent1 3 2 3 2" xfId="729" xr:uid="{C185810C-0008-4D07-B947-830DB58DE59B}"/>
    <cellStyle name="40% - Accent1 3 2 4" xfId="730" xr:uid="{89ABDD87-0A32-4B8D-A034-058D24202F71}"/>
    <cellStyle name="40% - Accent1 3 3" xfId="731" xr:uid="{28AF3D3C-66F1-4669-96EF-8F89F132583E}"/>
    <cellStyle name="40% - Accent1 3 3 2" xfId="732" xr:uid="{D3FD9086-0CE7-4D6A-ABB1-8DC0CCF46217}"/>
    <cellStyle name="40% - Accent1 3 3 2 2" xfId="733" xr:uid="{23CEBFA7-98BD-46A5-A5A5-C50CC7169DFC}"/>
    <cellStyle name="40% - Accent1 3 3 3" xfId="734" xr:uid="{A020CF6A-90F6-4E2E-B954-C95708EF16D0}"/>
    <cellStyle name="40% - Accent1 3 4" xfId="735" xr:uid="{F11A53C2-0265-4E5F-814C-2A5E845F9DF6}"/>
    <cellStyle name="40% - Accent1 3 4 2" xfId="736" xr:uid="{BF2CE7BB-8E9A-4531-8154-CFB5491D0A5D}"/>
    <cellStyle name="40% - Accent1 3 5" xfId="737" xr:uid="{266FCEAB-F04B-43F3-ACF8-7A455209D916}"/>
    <cellStyle name="40% - Accent1 3 6" xfId="738" xr:uid="{9881BEC4-21CD-453D-8380-B6D79C6499B0}"/>
    <cellStyle name="40% - Accent1 4" xfId="739" xr:uid="{6B1E63C2-2CA9-486B-A481-F8A1A5C42E25}"/>
    <cellStyle name="40% - Accent1 4 2" xfId="740" xr:uid="{D86F886A-2154-4968-BFB6-08026B952B0E}"/>
    <cellStyle name="40% - Accent1 4 2 2" xfId="741" xr:uid="{0567BCA9-7E0A-44AF-8D90-D4FB8CD1DA0D}"/>
    <cellStyle name="40% - Accent1 4 2 2 2" xfId="742" xr:uid="{0693674F-145E-4C51-9822-46CD0ADAEA5B}"/>
    <cellStyle name="40% - Accent1 4 2 3" xfId="743" xr:uid="{A2E41CB8-F8BF-4A39-8AB8-23DAE7110B54}"/>
    <cellStyle name="40% - Accent1 4 3" xfId="744" xr:uid="{9AC79106-45BF-466A-9C83-A54A702096D1}"/>
    <cellStyle name="40% - Accent1 4 3 2" xfId="745" xr:uid="{08D380A3-D2FB-4A88-B33C-BBE280870A5E}"/>
    <cellStyle name="40% - Accent1 4 4" xfId="746" xr:uid="{C258A231-77C9-4401-AF92-F964C5E6A230}"/>
    <cellStyle name="40% - Accent1 5" xfId="747" xr:uid="{34E476CA-7C2F-4610-82D6-C26954AA29FF}"/>
    <cellStyle name="40% - Accent1 5 2" xfId="748" xr:uid="{C296BCDF-1650-41C3-8848-631BCC8B9D0B}"/>
    <cellStyle name="40% - Accent1 5 2 2" xfId="749" xr:uid="{8C1F04AF-3C13-4D32-BAC8-5B5EED74D6D9}"/>
    <cellStyle name="40% - Accent1 5 2 2 2" xfId="750" xr:uid="{A8C3B4E8-3C30-4350-85C4-ABEC825992DF}"/>
    <cellStyle name="40% - Accent1 5 2 3" xfId="751" xr:uid="{F94BF623-3316-47A7-A2ED-AF754B0EC5E8}"/>
    <cellStyle name="40% - Accent1 5 3" xfId="752" xr:uid="{E315FFA1-7D1A-4183-BA56-A339FB32A44D}"/>
    <cellStyle name="40% - Accent1 5 3 2" xfId="753" xr:uid="{0B821215-3847-4E0D-AFB8-22DB58CBDE92}"/>
    <cellStyle name="40% - Accent1 5 4" xfId="754" xr:uid="{8C601D62-5087-4829-8646-AE6A45DCC05C}"/>
    <cellStyle name="40% - Accent1 6" xfId="755" xr:uid="{D471CFD4-0CC6-4E2D-892D-180B5C4ED99F}"/>
    <cellStyle name="40% - Accent1 6 2" xfId="756" xr:uid="{A848637D-52AA-44E0-89CF-2394B448ECCF}"/>
    <cellStyle name="40% - Accent1 6 2 2" xfId="757" xr:uid="{D779E991-0323-44E0-86FF-ACDF42FAE302}"/>
    <cellStyle name="40% - Accent1 6 3" xfId="758" xr:uid="{2A2A6293-3A1D-43D7-9CF4-2E47D97797BC}"/>
    <cellStyle name="40% - Accent1 7" xfId="759" xr:uid="{13306025-2F7F-4741-B8D4-F69EB839FADE}"/>
    <cellStyle name="40% - Accent1 7 2" xfId="760" xr:uid="{A892EC3C-1CC8-426D-8289-2F897D45B33B}"/>
    <cellStyle name="40% - Accent1 7 2 2" xfId="761" xr:uid="{957893B0-99E8-4F50-9425-B495F571BB67}"/>
    <cellStyle name="40% - Accent1 7 3" xfId="762" xr:uid="{C7170450-5877-4350-97F8-38F77586D274}"/>
    <cellStyle name="40% - Accent2 2" xfId="763" xr:uid="{33CB9107-F7BD-4E8C-871D-D4A1CC6B269C}"/>
    <cellStyle name="40% - Accent2 2 2" xfId="764" xr:uid="{B9171869-A75F-4E67-8110-FE0696EEBF2F}"/>
    <cellStyle name="40% - Accent2 2 2 2" xfId="765" xr:uid="{AA6922D2-6C5E-4DED-AA29-B883DC97C2E1}"/>
    <cellStyle name="40% - Accent2 2 2 2 2" xfId="766" xr:uid="{F1E93BD9-CDD3-440F-B75D-56FF8BA126BC}"/>
    <cellStyle name="40% - Accent2 2 2 2 2 2" xfId="767" xr:uid="{2A2A71A1-249E-43DF-81D1-D93BD1B26F9D}"/>
    <cellStyle name="40% - Accent2 2 2 2 2 2 2" xfId="768" xr:uid="{0A9C6D24-FF21-4CF3-9F38-00E9A4E97E04}"/>
    <cellStyle name="40% - Accent2 2 2 2 2 3" xfId="769" xr:uid="{C9863C0D-5C53-4CDD-BE09-1FBD98DD93F6}"/>
    <cellStyle name="40% - Accent2 2 2 2 3" xfId="770" xr:uid="{349E3DB0-7F53-4359-92D5-C9DA07145ACE}"/>
    <cellStyle name="40% - Accent2 2 2 2 3 2" xfId="771" xr:uid="{EAF6DA30-6EB4-4842-B050-99BF88FB62D0}"/>
    <cellStyle name="40% - Accent2 2 2 2 4" xfId="772" xr:uid="{AAF006CD-487D-4E0B-AAF7-A1AA7A935E4B}"/>
    <cellStyle name="40% - Accent2 2 2 3" xfId="773" xr:uid="{27975DF4-C665-417C-BAFA-7201F660F466}"/>
    <cellStyle name="40% - Accent2 2 2 3 2" xfId="774" xr:uid="{33112A0E-8DDF-46DF-AFE3-66CA5D4FC84C}"/>
    <cellStyle name="40% - Accent2 2 2 3 2 2" xfId="775" xr:uid="{95F94C5A-9266-4520-9999-DC04AD139D58}"/>
    <cellStyle name="40% - Accent2 2 2 3 3" xfId="776" xr:uid="{7E40CC35-5C66-49C1-BA81-3D2018B2AD1B}"/>
    <cellStyle name="40% - Accent2 2 2 4" xfId="777" xr:uid="{0DD1F9C4-2EDD-4A60-9F76-8C96A3294C91}"/>
    <cellStyle name="40% - Accent2 2 2 4 2" xfId="778" xr:uid="{919D143E-649D-4746-86CF-EFD3CA973ABC}"/>
    <cellStyle name="40% - Accent2 2 2 5" xfId="779" xr:uid="{5FBD0711-6DA8-4A8C-ACCD-334E790FE3C0}"/>
    <cellStyle name="40% - Accent2 2 3" xfId="780" xr:uid="{B9EF7185-B063-4100-9F73-E55EFBCF9C69}"/>
    <cellStyle name="40% - Accent2 2 3 2" xfId="781" xr:uid="{1C93F3BC-397F-4933-BE9D-E0B7184EFD1D}"/>
    <cellStyle name="40% - Accent2 2 3 2 2" xfId="782" xr:uid="{7F49F012-7C0B-4A2E-B74C-D255B86B8481}"/>
    <cellStyle name="40% - Accent2 2 3 2 2 2" xfId="783" xr:uid="{F3A3FAF2-1E30-4C67-9816-351B1A1D5403}"/>
    <cellStyle name="40% - Accent2 2 3 2 3" xfId="784" xr:uid="{DE7419FF-1C4D-4113-9BE5-822CC5B7649D}"/>
    <cellStyle name="40% - Accent2 2 3 3" xfId="785" xr:uid="{000C3385-C0FD-47E0-80BD-EAE0C31FDF4E}"/>
    <cellStyle name="40% - Accent2 2 3 3 2" xfId="786" xr:uid="{E8E0769A-5E3C-4C08-A99D-A1FF38CB628E}"/>
    <cellStyle name="40% - Accent2 2 3 4" xfId="787" xr:uid="{4141E0FF-67AB-422E-8126-20A571A8911D}"/>
    <cellStyle name="40% - Accent2 2 4" xfId="788" xr:uid="{1EA1A76E-D5A7-4E23-B33A-BD9BD48E12EE}"/>
    <cellStyle name="40% - Accent2 2 4 2" xfId="789" xr:uid="{1F76C301-44F0-41DE-A7A7-9DE4D807CC37}"/>
    <cellStyle name="40% - Accent2 2 4 2 2" xfId="790" xr:uid="{60143AD6-1D87-465D-9495-EFFCE306EF19}"/>
    <cellStyle name="40% - Accent2 2 4 2 2 2" xfId="791" xr:uid="{20E9AE20-0EF6-4E65-8B45-12B640EB7E71}"/>
    <cellStyle name="40% - Accent2 2 4 2 3" xfId="792" xr:uid="{E31311B7-7161-4C7A-A926-4168E54439EF}"/>
    <cellStyle name="40% - Accent2 2 4 3" xfId="793" xr:uid="{3E627D31-52B3-4E8F-A321-F5613BF5E907}"/>
    <cellStyle name="40% - Accent2 2 4 3 2" xfId="794" xr:uid="{24D94E0F-494E-46CB-B3A1-7662AE884D37}"/>
    <cellStyle name="40% - Accent2 2 4 4" xfId="795" xr:uid="{0D095E9A-BEC0-4585-A4C2-F3C533970934}"/>
    <cellStyle name="40% - Accent2 2 5" xfId="796" xr:uid="{417388A5-0EE7-4414-8DC5-0888EFBA8FFB}"/>
    <cellStyle name="40% - Accent2 2 5 2" xfId="797" xr:uid="{D2A3239C-A07B-4229-92FD-9BD722354D6C}"/>
    <cellStyle name="40% - Accent2 2 5 2 2" xfId="798" xr:uid="{F55F999C-5BD1-49F5-A7B0-07A0596A20A9}"/>
    <cellStyle name="40% - Accent2 2 5 3" xfId="799" xr:uid="{1755E9A6-799F-4FE8-A10B-6920226D454B}"/>
    <cellStyle name="40% - Accent2 2 6" xfId="800" xr:uid="{16DB5B07-17B5-44AB-947C-5ACD91CAC009}"/>
    <cellStyle name="40% - Accent2 2 6 2" xfId="801" xr:uid="{4DD06764-5A9D-4ED8-BBA7-FCB92885D669}"/>
    <cellStyle name="40% - Accent2 2 6 2 2" xfId="802" xr:uid="{D31C7C35-A210-48E6-8E87-EFE89FCCBBD1}"/>
    <cellStyle name="40% - Accent2 2 6 3" xfId="803" xr:uid="{B36B1817-350F-4BD6-A338-D848E6806ADF}"/>
    <cellStyle name="40% - Accent2 2 7" xfId="804" xr:uid="{23A1FD96-08EF-42BF-802B-8E7F928B69A9}"/>
    <cellStyle name="40% - Accent2 2 7 2" xfId="805" xr:uid="{47327E44-450D-444E-932C-08971EC20C3C}"/>
    <cellStyle name="40% - Accent2 2 8" xfId="806" xr:uid="{848E31A2-AF1C-4BE4-9404-192EBA81B301}"/>
    <cellStyle name="40% - Accent2 2 9" xfId="807" xr:uid="{C29709E2-E167-4456-BC9D-542338046561}"/>
    <cellStyle name="40% - Accent2 3" xfId="808" xr:uid="{D2FA0913-BB13-41E5-AE97-A80ED81069C1}"/>
    <cellStyle name="40% - Accent2 3 2" xfId="809" xr:uid="{F53B07E5-3C1C-43CF-997C-4AFD5864687E}"/>
    <cellStyle name="40% - Accent2 3 2 2" xfId="810" xr:uid="{2CB09958-5BD0-491D-88CC-872B1850FF7F}"/>
    <cellStyle name="40% - Accent2 3 2 2 2" xfId="811" xr:uid="{1EC810EC-BFA6-4620-BB74-63DB1B306A04}"/>
    <cellStyle name="40% - Accent2 3 2 2 2 2" xfId="812" xr:uid="{260CF709-2028-4A3C-BCC1-73175CB72EF3}"/>
    <cellStyle name="40% - Accent2 3 2 2 3" xfId="813" xr:uid="{0974D7E5-6E8C-440B-8B4B-A8BCEBC51071}"/>
    <cellStyle name="40% - Accent2 3 2 3" xfId="814" xr:uid="{9233C834-BA41-4213-8D5D-C64A0E9D2190}"/>
    <cellStyle name="40% - Accent2 3 2 3 2" xfId="815" xr:uid="{98466F2F-A56A-4788-9B75-9ADB41B2D287}"/>
    <cellStyle name="40% - Accent2 3 2 4" xfId="816" xr:uid="{DF1F4045-DDB0-4026-9FE8-3E442290272D}"/>
    <cellStyle name="40% - Accent2 3 3" xfId="817" xr:uid="{2B3E817C-8C3D-4583-A5A4-830CA0B8C16D}"/>
    <cellStyle name="40% - Accent2 3 3 2" xfId="818" xr:uid="{4FEF4FA1-AEE0-49E6-8FC1-E699651B14D3}"/>
    <cellStyle name="40% - Accent2 3 3 2 2" xfId="819" xr:uid="{D24C9092-2708-4350-8AC9-4EFD35DB8778}"/>
    <cellStyle name="40% - Accent2 3 3 3" xfId="820" xr:uid="{69C73D15-F377-4657-A224-386400F14F44}"/>
    <cellStyle name="40% - Accent2 3 4" xfId="821" xr:uid="{A4F91980-E4E7-4B8C-AF80-09D61E8D879D}"/>
    <cellStyle name="40% - Accent2 3 4 2" xfId="822" xr:uid="{FDAB618E-4279-4D21-807D-365490DF1703}"/>
    <cellStyle name="40% - Accent2 3 5" xfId="823" xr:uid="{99BFB552-8FCC-42A5-9B61-0BF16E63EA93}"/>
    <cellStyle name="40% - Accent2 3 6" xfId="824" xr:uid="{9389694C-3D68-4F1F-AAB9-D18AAA400357}"/>
    <cellStyle name="40% - Accent2 4" xfId="825" xr:uid="{2B240FF3-C5AA-4343-83A4-F4BE4153A1A4}"/>
    <cellStyle name="40% - Accent2 4 2" xfId="826" xr:uid="{1B98C16A-4DE2-49DA-B60D-0683319BE25A}"/>
    <cellStyle name="40% - Accent2 4 2 2" xfId="827" xr:uid="{8F6912DF-C70E-4716-B142-5804954AD7C1}"/>
    <cellStyle name="40% - Accent2 4 2 2 2" xfId="828" xr:uid="{BF5BD502-18E1-404B-87B5-CD870EE6625C}"/>
    <cellStyle name="40% - Accent2 4 2 3" xfId="829" xr:uid="{239FFD7D-BA02-47E7-AADC-DB839FE32965}"/>
    <cellStyle name="40% - Accent2 4 3" xfId="830" xr:uid="{9147CC8F-00C9-474E-937A-FC0A744156E1}"/>
    <cellStyle name="40% - Accent2 4 3 2" xfId="831" xr:uid="{4022994D-146F-4E85-AADE-77D23EAF9BC5}"/>
    <cellStyle name="40% - Accent2 4 4" xfId="832" xr:uid="{EB8C5392-C62A-45B9-A3D4-E3C1A417C03D}"/>
    <cellStyle name="40% - Accent2 5" xfId="833" xr:uid="{41994479-A479-4966-872D-1564DE57761D}"/>
    <cellStyle name="40% - Accent2 5 2" xfId="834" xr:uid="{F6F09056-0286-43F0-AA15-716B2AB2BC4E}"/>
    <cellStyle name="40% - Accent2 5 2 2" xfId="835" xr:uid="{87F4044F-DE02-40E2-B6DE-18D586A07DED}"/>
    <cellStyle name="40% - Accent2 5 2 2 2" xfId="836" xr:uid="{C44F8284-60FE-45E7-B93E-C5BE4252C57F}"/>
    <cellStyle name="40% - Accent2 5 2 3" xfId="837" xr:uid="{82B30AB5-A25F-4C88-96C9-F1726497DB21}"/>
    <cellStyle name="40% - Accent2 5 3" xfId="838" xr:uid="{59F9F5CE-3158-4FD9-9A88-A734DB48C25D}"/>
    <cellStyle name="40% - Accent2 5 3 2" xfId="839" xr:uid="{4F8C79DB-D045-4449-96A4-591B460ED028}"/>
    <cellStyle name="40% - Accent2 5 4" xfId="840" xr:uid="{8D841493-3895-4167-85C1-E8D84164E549}"/>
    <cellStyle name="40% - Accent2 6" xfId="841" xr:uid="{A55A3AE5-557F-4C18-B6C6-47418F44B52E}"/>
    <cellStyle name="40% - Accent2 6 2" xfId="842" xr:uid="{3131B50C-E393-4843-8FED-0F7934B1A224}"/>
    <cellStyle name="40% - Accent2 6 2 2" xfId="843" xr:uid="{903B3739-5027-4958-A6BD-9D44380E38C1}"/>
    <cellStyle name="40% - Accent2 6 3" xfId="844" xr:uid="{358BC45E-488D-4781-99F5-CF2574DCA4C3}"/>
    <cellStyle name="40% - Accent2 7" xfId="845" xr:uid="{6E4D8FD3-0FF5-47FC-A963-A28D789BC390}"/>
    <cellStyle name="40% - Accent2 7 2" xfId="846" xr:uid="{6CBE59F8-1847-41CB-8D01-D218AE7DA5A1}"/>
    <cellStyle name="40% - Accent2 7 2 2" xfId="847" xr:uid="{D837F77D-DA85-4E27-9F61-47556644B6BF}"/>
    <cellStyle name="40% - Accent2 7 3" xfId="848" xr:uid="{0625FDD1-785D-48C3-B8B4-23F7825E96AA}"/>
    <cellStyle name="40% - Accent3 2" xfId="849" xr:uid="{3987151B-1D2F-4D8B-B5EC-F838866D2B8A}"/>
    <cellStyle name="40% - Accent3 2 2" xfId="850" xr:uid="{9894601A-46B4-4B20-BCC0-C3D97C345A20}"/>
    <cellStyle name="40% - Accent3 2 2 2" xfId="851" xr:uid="{816E1E5C-F20E-4CDF-9C02-7158C492432A}"/>
    <cellStyle name="40% - Accent3 2 2 2 2" xfId="852" xr:uid="{5807C95F-B80C-439C-A9B8-60C1106B8A6B}"/>
    <cellStyle name="40% - Accent3 2 2 2 2 2" xfId="853" xr:uid="{212389CD-7E66-4FBA-A56F-CF46F726A610}"/>
    <cellStyle name="40% - Accent3 2 2 2 2 2 2" xfId="854" xr:uid="{4144F3F0-8B48-4955-8493-E44C394A2563}"/>
    <cellStyle name="40% - Accent3 2 2 2 2 3" xfId="855" xr:uid="{87921416-9DD2-4740-8834-3F494550EF59}"/>
    <cellStyle name="40% - Accent3 2 2 2 3" xfId="856" xr:uid="{286AAE45-6642-491F-895F-91794B5D3332}"/>
    <cellStyle name="40% - Accent3 2 2 2 3 2" xfId="857" xr:uid="{B3D73E53-93FC-43FD-A618-D8C1F36667FE}"/>
    <cellStyle name="40% - Accent3 2 2 2 4" xfId="858" xr:uid="{74011110-B0E7-432E-9BC0-5FE8FF8A9607}"/>
    <cellStyle name="40% - Accent3 2 2 3" xfId="859" xr:uid="{762F9FFB-6577-460B-A39E-A0CCEF9A7B4B}"/>
    <cellStyle name="40% - Accent3 2 2 3 2" xfId="860" xr:uid="{7A5A3A83-29D2-4387-A871-8E71243F2F74}"/>
    <cellStyle name="40% - Accent3 2 2 3 2 2" xfId="861" xr:uid="{E72736AA-C27F-420C-89E0-C0254D955C3C}"/>
    <cellStyle name="40% - Accent3 2 2 3 3" xfId="862" xr:uid="{72B9B12C-E6F6-4C9A-96E8-0318CA67C73E}"/>
    <cellStyle name="40% - Accent3 2 2 4" xfId="863" xr:uid="{31CC545E-3AF0-4F95-9FBA-CD0F2070A886}"/>
    <cellStyle name="40% - Accent3 2 2 4 2" xfId="864" xr:uid="{557AC89F-7652-4750-8FDE-29EE1227334D}"/>
    <cellStyle name="40% - Accent3 2 2 5" xfId="865" xr:uid="{D2B5CDB6-15CE-41EA-A681-338362518A18}"/>
    <cellStyle name="40% - Accent3 2 3" xfId="866" xr:uid="{732AA9A7-312B-4019-893F-46305F3780C2}"/>
    <cellStyle name="40% - Accent3 2 3 2" xfId="867" xr:uid="{EAA80121-6411-44BD-BABB-26FA1FAEA3BB}"/>
    <cellStyle name="40% - Accent3 2 3 2 2" xfId="868" xr:uid="{88960444-92A9-4E82-B5C5-9C4744BEF76F}"/>
    <cellStyle name="40% - Accent3 2 3 2 2 2" xfId="869" xr:uid="{CA72F125-B359-4FF3-A898-9AFD81437EFD}"/>
    <cellStyle name="40% - Accent3 2 3 2 3" xfId="870" xr:uid="{0979C38D-2C45-480C-8AB1-9F00CB4824DB}"/>
    <cellStyle name="40% - Accent3 2 3 3" xfId="871" xr:uid="{445B8B71-DCB5-4F55-B9C3-F59EAC6F0F11}"/>
    <cellStyle name="40% - Accent3 2 3 3 2" xfId="872" xr:uid="{89E25C91-F828-45DD-A1AA-FD5157821C1A}"/>
    <cellStyle name="40% - Accent3 2 3 4" xfId="873" xr:uid="{8CAC21AC-ADDF-453C-AAD2-7D047F4768ED}"/>
    <cellStyle name="40% - Accent3 2 4" xfId="874" xr:uid="{C2010022-225F-4E0B-AE48-D4BF38887B5A}"/>
    <cellStyle name="40% - Accent3 2 4 2" xfId="875" xr:uid="{AA01438C-809C-49F5-8B7B-20F7DEBCB4A8}"/>
    <cellStyle name="40% - Accent3 2 4 2 2" xfId="876" xr:uid="{4A689EBE-356D-40E2-BEE3-431294736D74}"/>
    <cellStyle name="40% - Accent3 2 4 2 2 2" xfId="877" xr:uid="{A4A51CBD-F4B6-4FD3-B67A-57A73455CD4A}"/>
    <cellStyle name="40% - Accent3 2 4 2 3" xfId="878" xr:uid="{907FF736-05BA-41AD-9652-5E4F4AF3970C}"/>
    <cellStyle name="40% - Accent3 2 4 3" xfId="879" xr:uid="{CE4C7860-5062-4C6C-AF3E-E09123CF039C}"/>
    <cellStyle name="40% - Accent3 2 4 3 2" xfId="880" xr:uid="{A0876752-8463-40D6-BF6C-B90967AD27AC}"/>
    <cellStyle name="40% - Accent3 2 4 4" xfId="881" xr:uid="{021A5431-5868-4C6D-949B-DEDF16E10D0F}"/>
    <cellStyle name="40% - Accent3 2 5" xfId="882" xr:uid="{44FE2787-1945-4A44-93A6-3578D0E0413B}"/>
    <cellStyle name="40% - Accent3 2 5 2" xfId="883" xr:uid="{C92F01CF-F696-458B-AE7A-EB7163058976}"/>
    <cellStyle name="40% - Accent3 2 5 2 2" xfId="884" xr:uid="{9E08DF54-5406-46AF-A6BF-ADA27313C7EB}"/>
    <cellStyle name="40% - Accent3 2 5 3" xfId="885" xr:uid="{7795E333-B660-459D-B775-374089A50DBD}"/>
    <cellStyle name="40% - Accent3 2 6" xfId="886" xr:uid="{71FF4680-1710-4633-97E4-3269104ABCA0}"/>
    <cellStyle name="40% - Accent3 2 6 2" xfId="887" xr:uid="{193F2F2C-AA8B-4C1F-A99E-2D58C5BB92BE}"/>
    <cellStyle name="40% - Accent3 2 6 2 2" xfId="888" xr:uid="{3F73E551-494C-4D00-B34F-339413626CF9}"/>
    <cellStyle name="40% - Accent3 2 6 3" xfId="889" xr:uid="{4ACFDD39-8BA5-4E54-9A2B-914226490A55}"/>
    <cellStyle name="40% - Accent3 2 7" xfId="890" xr:uid="{09D364B2-92F9-4FE1-82E7-059075FDCD92}"/>
    <cellStyle name="40% - Accent3 2 7 2" xfId="891" xr:uid="{5CEBF0A8-7403-4A4F-9560-50656EECA96E}"/>
    <cellStyle name="40% - Accent3 2 8" xfId="892" xr:uid="{0A8C7511-3655-4895-81C7-40880CAA30A1}"/>
    <cellStyle name="40% - Accent3 2 9" xfId="893" xr:uid="{00335403-3F07-49BD-BD84-82C7FA694D65}"/>
    <cellStyle name="40% - Accent3 3" xfId="894" xr:uid="{B3173481-772F-4448-B1E8-4C8450A3301F}"/>
    <cellStyle name="40% - Accent3 3 2" xfId="895" xr:uid="{F063074C-832B-4399-BB78-17E94607D6B9}"/>
    <cellStyle name="40% - Accent3 3 2 2" xfId="896" xr:uid="{557ED029-9B23-48BD-AA99-168B1D7AF9A5}"/>
    <cellStyle name="40% - Accent3 3 2 2 2" xfId="897" xr:uid="{8A2E1341-EF67-40BD-93F9-6BEB0B9A7CE4}"/>
    <cellStyle name="40% - Accent3 3 2 2 2 2" xfId="898" xr:uid="{B4BA2ECA-4832-4A21-84FB-DE8107BCA914}"/>
    <cellStyle name="40% - Accent3 3 2 2 3" xfId="899" xr:uid="{0F5F7D40-119E-42F4-8E42-138EEA27B58D}"/>
    <cellStyle name="40% - Accent3 3 2 3" xfId="900" xr:uid="{8819C5C2-FAE1-4D7D-9FB2-2ED3436BD2B4}"/>
    <cellStyle name="40% - Accent3 3 2 3 2" xfId="901" xr:uid="{95220FB0-12BC-4DED-A328-48428581FD4F}"/>
    <cellStyle name="40% - Accent3 3 2 4" xfId="902" xr:uid="{68D53653-1FE1-43B7-AD4A-41961FCC173F}"/>
    <cellStyle name="40% - Accent3 3 3" xfId="903" xr:uid="{7F89123A-2386-4A13-8622-9D9D626A14B5}"/>
    <cellStyle name="40% - Accent3 3 3 2" xfId="904" xr:uid="{1D6EBC21-57C9-4138-8282-CF032D7AD4D5}"/>
    <cellStyle name="40% - Accent3 3 3 2 2" xfId="905" xr:uid="{F0C4CF8B-911F-41BE-97E5-3335BDEFF2B3}"/>
    <cellStyle name="40% - Accent3 3 3 3" xfId="906" xr:uid="{806A6F53-7CB7-42B6-AB0F-EE21DB75355F}"/>
    <cellStyle name="40% - Accent3 3 4" xfId="907" xr:uid="{9FB1FCAD-BC4A-4329-BBC2-1E4E35367F0B}"/>
    <cellStyle name="40% - Accent3 3 4 2" xfId="908" xr:uid="{1F0AC67F-82BF-4B14-8108-DCEBEEFF55A7}"/>
    <cellStyle name="40% - Accent3 3 5" xfId="909" xr:uid="{1642559F-3660-461A-9D4C-EEC696D7694E}"/>
    <cellStyle name="40% - Accent3 3 6" xfId="910" xr:uid="{3821FE0D-1E4B-4797-9847-BC11F8D978C0}"/>
    <cellStyle name="40% - Accent3 4" xfId="911" xr:uid="{45416DFD-AC4F-4F00-93E5-46771A5E1E33}"/>
    <cellStyle name="40% - Accent3 4 2" xfId="912" xr:uid="{576076F6-C59B-4013-A30C-D4039FA149E8}"/>
    <cellStyle name="40% - Accent3 4 2 2" xfId="913" xr:uid="{8244A8A5-7477-4B6F-BB38-5594F2F10534}"/>
    <cellStyle name="40% - Accent3 4 2 2 2" xfId="914" xr:uid="{1C8526BB-58B6-4450-9F3F-83752AAB8496}"/>
    <cellStyle name="40% - Accent3 4 2 3" xfId="915" xr:uid="{9236439F-3A5C-4CBE-8D14-A906FA7B8F43}"/>
    <cellStyle name="40% - Accent3 4 3" xfId="916" xr:uid="{8D377D81-6101-497D-A879-EBF36C2783C2}"/>
    <cellStyle name="40% - Accent3 4 3 2" xfId="917" xr:uid="{00CC14FE-88F5-4B1B-A8F1-17E3557B8978}"/>
    <cellStyle name="40% - Accent3 4 4" xfId="918" xr:uid="{E4A0D705-BED6-4B4D-A88F-AD9A946A7EDF}"/>
    <cellStyle name="40% - Accent3 5" xfId="919" xr:uid="{74044C25-8C52-4A9B-BAB5-CDB7DD7F8781}"/>
    <cellStyle name="40% - Accent3 5 2" xfId="920" xr:uid="{131300F8-63B8-4815-95F4-645EA9C79CD2}"/>
    <cellStyle name="40% - Accent3 5 2 2" xfId="921" xr:uid="{1084BE6D-0419-48EB-A09D-1118AD294315}"/>
    <cellStyle name="40% - Accent3 5 2 2 2" xfId="922" xr:uid="{23BA5281-D3A9-4CFC-84E3-09BD0FC8D783}"/>
    <cellStyle name="40% - Accent3 5 2 3" xfId="923" xr:uid="{089FE209-FDA6-46B6-B84F-5FD6D5AADF9B}"/>
    <cellStyle name="40% - Accent3 5 3" xfId="924" xr:uid="{B962106D-AB30-4311-9DB6-629E3042EE31}"/>
    <cellStyle name="40% - Accent3 5 3 2" xfId="925" xr:uid="{D9E6C9D3-FEEE-4974-9B22-8CF33F90FAD2}"/>
    <cellStyle name="40% - Accent3 5 4" xfId="926" xr:uid="{8C3DA5DF-7122-4E05-A45F-D480B97189E5}"/>
    <cellStyle name="40% - Accent3 6" xfId="927" xr:uid="{FA54B4A6-317B-4B28-9B5E-EF39D060E943}"/>
    <cellStyle name="40% - Accent3 6 2" xfId="928" xr:uid="{C4E0D6C8-7468-4142-90BB-6BDF7530DACC}"/>
    <cellStyle name="40% - Accent3 6 2 2" xfId="929" xr:uid="{9348AF8A-68C1-4734-9F73-456CB20D648C}"/>
    <cellStyle name="40% - Accent3 6 3" xfId="930" xr:uid="{D1094714-35CC-4681-8116-FB974248CF6E}"/>
    <cellStyle name="40% - Accent3 7" xfId="931" xr:uid="{A27D9880-A7CD-4561-BB7E-463DFB5EE476}"/>
    <cellStyle name="40% - Accent3 7 2" xfId="932" xr:uid="{751A72F5-0BCF-476D-ADFF-DDA848FEA1E4}"/>
    <cellStyle name="40% - Accent3 7 2 2" xfId="933" xr:uid="{E174981C-65E1-4B83-93D7-3F88B55B0743}"/>
    <cellStyle name="40% - Accent3 7 3" xfId="934" xr:uid="{BEB4AB13-3130-4BF6-A7D9-0FE1BCE3F5E7}"/>
    <cellStyle name="40% - Accent4 2" xfId="935" xr:uid="{0B7A73BE-66A9-47CA-84CF-D5DEF4C0483F}"/>
    <cellStyle name="40% - Accent4 2 2" xfId="936" xr:uid="{F88CEA8E-327F-4281-8755-18546D816D68}"/>
    <cellStyle name="40% - Accent4 2 2 2" xfId="937" xr:uid="{4129B02D-BF90-4043-89A4-C80AAF3C886B}"/>
    <cellStyle name="40% - Accent4 2 2 2 2" xfId="938" xr:uid="{56E16E91-A679-485D-85E5-78F87F1FBBC0}"/>
    <cellStyle name="40% - Accent4 2 2 2 2 2" xfId="939" xr:uid="{52A94617-D9C6-4590-AAC6-08BB30DAE06A}"/>
    <cellStyle name="40% - Accent4 2 2 2 2 2 2" xfId="940" xr:uid="{B5B66043-9405-4490-A53F-0E35CCD8CD7C}"/>
    <cellStyle name="40% - Accent4 2 2 2 2 3" xfId="941" xr:uid="{96BE0160-30C4-4E26-B885-D0F63BB4DFDA}"/>
    <cellStyle name="40% - Accent4 2 2 2 3" xfId="942" xr:uid="{34E5BA05-FE6A-4581-AB54-2838D9450EDB}"/>
    <cellStyle name="40% - Accent4 2 2 2 3 2" xfId="943" xr:uid="{2B77951C-B920-451B-AB57-76ECF07F0B14}"/>
    <cellStyle name="40% - Accent4 2 2 2 4" xfId="944" xr:uid="{1443DCA0-EE93-4C23-9F30-0CA4E928B275}"/>
    <cellStyle name="40% - Accent4 2 2 3" xfId="945" xr:uid="{B365A40B-3FA5-48FF-A1D2-C47E1A081A6F}"/>
    <cellStyle name="40% - Accent4 2 2 3 2" xfId="946" xr:uid="{6FF4D0DE-EB9B-4FF6-9416-3237F313381C}"/>
    <cellStyle name="40% - Accent4 2 2 3 2 2" xfId="947" xr:uid="{267ABF5D-AFF2-4303-A0E0-6A1268F77D82}"/>
    <cellStyle name="40% - Accent4 2 2 3 3" xfId="948" xr:uid="{857FD380-30AF-4CD1-8AFE-549108955C29}"/>
    <cellStyle name="40% - Accent4 2 2 4" xfId="949" xr:uid="{8A4BB3DF-A4D8-43FC-B5D9-6888D5769EB1}"/>
    <cellStyle name="40% - Accent4 2 2 4 2" xfId="950" xr:uid="{A51C0C6A-A6FB-47B4-9601-846F32966D3F}"/>
    <cellStyle name="40% - Accent4 2 2 5" xfId="951" xr:uid="{178F870A-F5B6-4471-96F9-EC7FA78F9052}"/>
    <cellStyle name="40% - Accent4 2 3" xfId="952" xr:uid="{353E3D4D-BE43-41BA-B2B0-FEF7A394E75F}"/>
    <cellStyle name="40% - Accent4 2 3 2" xfId="953" xr:uid="{90EAE293-2709-4F01-8A27-E7B30C933F51}"/>
    <cellStyle name="40% - Accent4 2 3 2 2" xfId="954" xr:uid="{6EAFBDFF-90A2-4B2B-80F6-B2494D66AF59}"/>
    <cellStyle name="40% - Accent4 2 3 2 2 2" xfId="955" xr:uid="{006D4B53-CABD-49BA-8009-B8AD4AF0B996}"/>
    <cellStyle name="40% - Accent4 2 3 2 3" xfId="956" xr:uid="{56923281-DEB8-4C39-9717-62FFD7D61D07}"/>
    <cellStyle name="40% - Accent4 2 3 3" xfId="957" xr:uid="{4B100289-6D20-4A98-97AF-73BDDFA93FD5}"/>
    <cellStyle name="40% - Accent4 2 3 3 2" xfId="958" xr:uid="{E1DFC6CC-B1E5-4D27-9EEB-87641D41B367}"/>
    <cellStyle name="40% - Accent4 2 3 4" xfId="959" xr:uid="{8F21759F-EF7E-4B6B-AC9F-A9945ADC3E9E}"/>
    <cellStyle name="40% - Accent4 2 4" xfId="960" xr:uid="{7FCA9D09-BF7A-49ED-82F4-433625AC30B7}"/>
    <cellStyle name="40% - Accent4 2 4 2" xfId="961" xr:uid="{2F244E49-F0E6-4662-9A9F-39C9C10F16A8}"/>
    <cellStyle name="40% - Accent4 2 4 2 2" xfId="962" xr:uid="{E9817F05-E703-4FAC-BA0E-803B9B651AA6}"/>
    <cellStyle name="40% - Accent4 2 4 2 2 2" xfId="963" xr:uid="{5C8ADAAD-2C81-4B75-A682-BF383256E20E}"/>
    <cellStyle name="40% - Accent4 2 4 2 3" xfId="964" xr:uid="{EF1DB4F0-31AA-430E-92C6-010F351C8542}"/>
    <cellStyle name="40% - Accent4 2 4 3" xfId="965" xr:uid="{20F2B0F4-1604-47B3-9BC6-D8D2AD7E0A19}"/>
    <cellStyle name="40% - Accent4 2 4 3 2" xfId="966" xr:uid="{6FC6E441-EB49-4212-86FC-64649174FC6F}"/>
    <cellStyle name="40% - Accent4 2 4 4" xfId="967" xr:uid="{1018B458-92A3-455A-B797-65FE0090529A}"/>
    <cellStyle name="40% - Accent4 2 5" xfId="968" xr:uid="{CCA72493-E2F1-4F32-AA9D-983E88102B1A}"/>
    <cellStyle name="40% - Accent4 2 5 2" xfId="969" xr:uid="{2D65DEA4-2E07-43C3-9993-D8B6A253DF32}"/>
    <cellStyle name="40% - Accent4 2 5 2 2" xfId="970" xr:uid="{1EE9EE3A-293A-4526-9112-E1CE01C26CD2}"/>
    <cellStyle name="40% - Accent4 2 5 3" xfId="971" xr:uid="{31955281-535E-4A68-A785-2E6CE1FD7E8A}"/>
    <cellStyle name="40% - Accent4 2 6" xfId="972" xr:uid="{14FEA210-3BF3-4017-9630-1993DF0C960F}"/>
    <cellStyle name="40% - Accent4 2 6 2" xfId="973" xr:uid="{7EF2EF11-B649-4154-8D22-892BC5F514D7}"/>
    <cellStyle name="40% - Accent4 2 6 2 2" xfId="974" xr:uid="{D8201031-73F9-4A0F-AC20-001BD6052229}"/>
    <cellStyle name="40% - Accent4 2 6 3" xfId="975" xr:uid="{55B6D75E-26A9-44DA-9214-7FCA97562768}"/>
    <cellStyle name="40% - Accent4 2 7" xfId="976" xr:uid="{93028B9F-B9E4-47CF-9E32-F4CF6D1F39B2}"/>
    <cellStyle name="40% - Accent4 2 7 2" xfId="977" xr:uid="{46FC71EF-0972-41E0-B8A0-1F476B77DAF4}"/>
    <cellStyle name="40% - Accent4 2 8" xfId="978" xr:uid="{554A8144-3F86-43F9-9CCE-FA34FDCEF5B3}"/>
    <cellStyle name="40% - Accent4 2 9" xfId="979" xr:uid="{656C7A6E-8A75-4CF6-B286-284A676C0E49}"/>
    <cellStyle name="40% - Accent4 3" xfId="980" xr:uid="{927745E9-2040-4124-9B13-B4D5E8F77771}"/>
    <cellStyle name="40% - Accent4 3 2" xfId="981" xr:uid="{09C0C62C-ED30-4ADD-8E65-9EDE24D3AA15}"/>
    <cellStyle name="40% - Accent4 3 2 2" xfId="982" xr:uid="{F466AB06-0DF1-415E-8AAD-F259FEB26C6E}"/>
    <cellStyle name="40% - Accent4 3 2 2 2" xfId="983" xr:uid="{B9B24595-796B-4E3F-8455-EFD363B76BCF}"/>
    <cellStyle name="40% - Accent4 3 2 2 2 2" xfId="984" xr:uid="{F7A27DE9-468C-4824-BA94-0632B7383F7C}"/>
    <cellStyle name="40% - Accent4 3 2 2 3" xfId="985" xr:uid="{6ACAF0B2-31D4-4546-9B68-AEFA9DA8F141}"/>
    <cellStyle name="40% - Accent4 3 2 3" xfId="986" xr:uid="{2683FC22-5DD4-4891-803C-D7EA0411E78E}"/>
    <cellStyle name="40% - Accent4 3 2 3 2" xfId="987" xr:uid="{A3D9A0CD-18A1-4D69-80B3-FF08E0C4BD53}"/>
    <cellStyle name="40% - Accent4 3 2 4" xfId="988" xr:uid="{658D52D4-FC0E-4BD4-A809-04F5D6D783DE}"/>
    <cellStyle name="40% - Accent4 3 3" xfId="989" xr:uid="{47E83481-906A-4966-962D-13751C211C69}"/>
    <cellStyle name="40% - Accent4 3 3 2" xfId="990" xr:uid="{D94440C4-6319-463E-BCA2-4BA1D22B47AF}"/>
    <cellStyle name="40% - Accent4 3 3 2 2" xfId="991" xr:uid="{D142B6C4-7926-4782-8DD3-09F9DCFF3F57}"/>
    <cellStyle name="40% - Accent4 3 3 3" xfId="992" xr:uid="{954569CF-442E-434F-A841-050DE18CF99B}"/>
    <cellStyle name="40% - Accent4 3 4" xfId="993" xr:uid="{141BC7C2-9B22-4522-889A-961142DEB2EF}"/>
    <cellStyle name="40% - Accent4 3 4 2" xfId="994" xr:uid="{96B3F667-BB15-47A0-B1C1-41B1CC2F005C}"/>
    <cellStyle name="40% - Accent4 3 5" xfId="995" xr:uid="{86BDEBF0-79DA-4DD7-9162-B80B3AD6CE61}"/>
    <cellStyle name="40% - Accent4 3 6" xfId="996" xr:uid="{6B845DE3-374F-471C-8576-9B16A6976C19}"/>
    <cellStyle name="40% - Accent4 4" xfId="997" xr:uid="{3109F878-54EB-47D9-BEB5-4782850C7640}"/>
    <cellStyle name="40% - Accent4 4 2" xfId="998" xr:uid="{B367257A-4713-4CBF-93F9-A710C044D1A6}"/>
    <cellStyle name="40% - Accent4 4 2 2" xfId="999" xr:uid="{A9700E5C-1D50-4B52-BBFA-EE5254F5BC3A}"/>
    <cellStyle name="40% - Accent4 4 2 2 2" xfId="1000" xr:uid="{F8828390-C49A-4290-81E1-4C46CE1C0482}"/>
    <cellStyle name="40% - Accent4 4 2 3" xfId="1001" xr:uid="{BB5D1BA9-D2E1-42D5-9D33-61B58054F7BD}"/>
    <cellStyle name="40% - Accent4 4 3" xfId="1002" xr:uid="{5B0DE5E1-AE37-456B-939D-516CF0F67594}"/>
    <cellStyle name="40% - Accent4 4 3 2" xfId="1003" xr:uid="{0E6E6449-A4CE-4E61-9672-A45C8E3A696A}"/>
    <cellStyle name="40% - Accent4 4 4" xfId="1004" xr:uid="{8A987592-A9A6-4152-AB83-FC2BE10DDD0A}"/>
    <cellStyle name="40% - Accent4 5" xfId="1005" xr:uid="{625109A0-C419-4467-A833-6FB47098ADEC}"/>
    <cellStyle name="40% - Accent4 5 2" xfId="1006" xr:uid="{C1689B68-9ECB-4437-8B3D-E5F38F1D15DF}"/>
    <cellStyle name="40% - Accent4 5 2 2" xfId="1007" xr:uid="{BF7F59EB-3120-4B05-A887-9BBA2E39BBE8}"/>
    <cellStyle name="40% - Accent4 5 2 2 2" xfId="1008" xr:uid="{4A0E23C3-7B3B-4E8E-9137-F08116A72FDF}"/>
    <cellStyle name="40% - Accent4 5 2 3" xfId="1009" xr:uid="{0AD76099-E9F0-41DE-BFE3-56798EE7A786}"/>
    <cellStyle name="40% - Accent4 5 3" xfId="1010" xr:uid="{8E4B61C1-271F-4582-AFD0-9474082E0EA5}"/>
    <cellStyle name="40% - Accent4 5 3 2" xfId="1011" xr:uid="{92877467-BD05-4D67-B69A-699DBA71A4CC}"/>
    <cellStyle name="40% - Accent4 5 4" xfId="1012" xr:uid="{E519221C-35A4-40E4-8319-0315CB600CF6}"/>
    <cellStyle name="40% - Accent4 6" xfId="1013" xr:uid="{0F79F545-B159-42F2-A57B-206896E79B24}"/>
    <cellStyle name="40% - Accent4 6 2" xfId="1014" xr:uid="{64747DE7-62CB-4427-B630-0612DFFEE8BA}"/>
    <cellStyle name="40% - Accent4 6 2 2" xfId="1015" xr:uid="{C62E7AE1-4DF9-4DCE-B110-AED55F8C5651}"/>
    <cellStyle name="40% - Accent4 6 3" xfId="1016" xr:uid="{DC9C89A7-177D-47B1-9DAB-AD547CD45176}"/>
    <cellStyle name="40% - Accent4 7" xfId="1017" xr:uid="{6AB9616A-DB4A-44CB-8DD4-B1AF6263A96F}"/>
    <cellStyle name="40% - Accent4 7 2" xfId="1018" xr:uid="{170081EA-DEDB-4744-99E5-51C0528B71DB}"/>
    <cellStyle name="40% - Accent4 7 2 2" xfId="1019" xr:uid="{C882D783-61FF-4DF3-8D0F-70E56F228B8B}"/>
    <cellStyle name="40% - Accent4 7 3" xfId="1020" xr:uid="{D52D78F5-1755-4C32-92B5-699BCB1E27B4}"/>
    <cellStyle name="40% - Accent5 2" xfId="1021" xr:uid="{D12F7621-96F5-4B4B-A397-04CB653F001F}"/>
    <cellStyle name="40% - Accent5 2 2" xfId="1022" xr:uid="{CB4A0A0C-6F76-4A1B-86B2-AA640A9B3444}"/>
    <cellStyle name="40% - Accent5 2 2 2" xfId="1023" xr:uid="{7283C8CB-C534-461D-9947-711EC3F6E1D4}"/>
    <cellStyle name="40% - Accent5 2 2 2 2" xfId="1024" xr:uid="{D1AB871D-8FF8-41CD-86BA-6C7596EC18BB}"/>
    <cellStyle name="40% - Accent5 2 2 2 2 2" xfId="1025" xr:uid="{440AD035-1305-4651-83CB-3232237F3518}"/>
    <cellStyle name="40% - Accent5 2 2 2 2 2 2" xfId="1026" xr:uid="{F1FF34B6-25AE-4797-9715-A251E1EA57F4}"/>
    <cellStyle name="40% - Accent5 2 2 2 2 3" xfId="1027" xr:uid="{B95D9B0D-7621-4482-8ACD-B31D6F673EE4}"/>
    <cellStyle name="40% - Accent5 2 2 2 3" xfId="1028" xr:uid="{AC24316C-6C1F-42C4-9BDE-8770034D48AD}"/>
    <cellStyle name="40% - Accent5 2 2 2 3 2" xfId="1029" xr:uid="{EBEC5482-3CF9-4DF2-8DCB-DCB385BD4462}"/>
    <cellStyle name="40% - Accent5 2 2 2 4" xfId="1030" xr:uid="{DC1631B4-A681-4DFB-83BB-09EB7738B7B4}"/>
    <cellStyle name="40% - Accent5 2 2 3" xfId="1031" xr:uid="{15BE5621-DCD2-49CB-90E9-3BB537BDE6ED}"/>
    <cellStyle name="40% - Accent5 2 2 3 2" xfId="1032" xr:uid="{EF6B16BB-385D-4778-BFD9-6DA60D277D5C}"/>
    <cellStyle name="40% - Accent5 2 2 3 2 2" xfId="1033" xr:uid="{6D2B2F6B-DEBD-41BE-9D63-A0E021760D28}"/>
    <cellStyle name="40% - Accent5 2 2 3 3" xfId="1034" xr:uid="{0A665444-DEE1-4410-8859-025859EA9192}"/>
    <cellStyle name="40% - Accent5 2 2 4" xfId="1035" xr:uid="{D40D5ADD-6BFE-4896-8010-CEFECF2895D9}"/>
    <cellStyle name="40% - Accent5 2 2 4 2" xfId="1036" xr:uid="{691CD8D4-A2E7-435E-8305-6C246EAE4E97}"/>
    <cellStyle name="40% - Accent5 2 2 5" xfId="1037" xr:uid="{21B75D2E-68C3-4A85-BA46-82A8DAA4B172}"/>
    <cellStyle name="40% - Accent5 2 3" xfId="1038" xr:uid="{576F068B-E2DC-4CA3-A30D-86AFAA673DA1}"/>
    <cellStyle name="40% - Accent5 2 3 2" xfId="1039" xr:uid="{5226C8A5-0A30-463D-9028-DA3DC597142B}"/>
    <cellStyle name="40% - Accent5 2 3 2 2" xfId="1040" xr:uid="{AF90E0D3-B4E7-4389-B6DB-EC11C50B2103}"/>
    <cellStyle name="40% - Accent5 2 3 2 2 2" xfId="1041" xr:uid="{E34A19CF-71B6-46B6-BA4A-C27392015E1B}"/>
    <cellStyle name="40% - Accent5 2 3 2 3" xfId="1042" xr:uid="{1398C8F8-E554-49D7-B70E-FA98A0EA4D5D}"/>
    <cellStyle name="40% - Accent5 2 3 3" xfId="1043" xr:uid="{292B2A2E-97CD-43AA-A9F3-81EF7E05724F}"/>
    <cellStyle name="40% - Accent5 2 3 3 2" xfId="1044" xr:uid="{20254E6E-0CC1-4A1E-A3F1-FAAB98E0B7CE}"/>
    <cellStyle name="40% - Accent5 2 3 4" xfId="1045" xr:uid="{75BA0634-CDAE-4C6B-BF70-96E2EBD9360C}"/>
    <cellStyle name="40% - Accent5 2 4" xfId="1046" xr:uid="{3706E236-325D-44B5-BDF4-7CA2C1D0A3C9}"/>
    <cellStyle name="40% - Accent5 2 4 2" xfId="1047" xr:uid="{150A0DA3-4996-424E-8086-B8419DBA1C4F}"/>
    <cellStyle name="40% - Accent5 2 4 2 2" xfId="1048" xr:uid="{9D3ECC60-56BD-412B-B5A8-DB912FC5BBD5}"/>
    <cellStyle name="40% - Accent5 2 4 2 2 2" xfId="1049" xr:uid="{7584338B-1481-43DD-9AC9-7CF3AFF1F94A}"/>
    <cellStyle name="40% - Accent5 2 4 2 3" xfId="1050" xr:uid="{D07D043E-8F14-4EBF-8DE6-71413AF638C6}"/>
    <cellStyle name="40% - Accent5 2 4 3" xfId="1051" xr:uid="{CC6D7CC7-637F-492A-ADE6-A487A17D6F26}"/>
    <cellStyle name="40% - Accent5 2 4 3 2" xfId="1052" xr:uid="{54FE674C-F8D5-4FED-B8A1-DB65BD6C1F8D}"/>
    <cellStyle name="40% - Accent5 2 4 4" xfId="1053" xr:uid="{92FABECD-83AD-49F4-A33E-95BA8A305913}"/>
    <cellStyle name="40% - Accent5 2 5" xfId="1054" xr:uid="{D7E54B2D-6EEE-45BB-844A-E2A7A3AE9BD4}"/>
    <cellStyle name="40% - Accent5 2 5 2" xfId="1055" xr:uid="{E26ADD1C-AFF4-4B13-8270-A31A2E7C5C87}"/>
    <cellStyle name="40% - Accent5 2 5 2 2" xfId="1056" xr:uid="{6AD85467-0923-41FD-9FD6-8EFB9A335083}"/>
    <cellStyle name="40% - Accent5 2 5 3" xfId="1057" xr:uid="{B2756145-6E61-483B-9AE0-DCC73A3A62AF}"/>
    <cellStyle name="40% - Accent5 2 6" xfId="1058" xr:uid="{FC89CCA4-90E4-493D-808A-9C6ABE8766DC}"/>
    <cellStyle name="40% - Accent5 2 6 2" xfId="1059" xr:uid="{8AE1A73E-3C74-4435-9199-9F1E05F7057A}"/>
    <cellStyle name="40% - Accent5 2 6 2 2" xfId="1060" xr:uid="{BA8C940A-6A09-4B2A-91C2-8F9769605DA3}"/>
    <cellStyle name="40% - Accent5 2 6 3" xfId="1061" xr:uid="{B91C22AF-5887-4F29-A7B9-00F7FBDA9296}"/>
    <cellStyle name="40% - Accent5 2 7" xfId="1062" xr:uid="{F92FD0DA-B3F8-4D81-9AD2-5C85D5A3789A}"/>
    <cellStyle name="40% - Accent5 2 7 2" xfId="1063" xr:uid="{9A7EB496-F59F-4114-B0CF-B19B7169E95B}"/>
    <cellStyle name="40% - Accent5 2 8" xfId="1064" xr:uid="{9259FFB8-A88F-4E5D-94E8-33FA01F26FC9}"/>
    <cellStyle name="40% - Accent5 2 9" xfId="1065" xr:uid="{7E4531AC-AE42-40B8-87DB-C837D7921ECD}"/>
    <cellStyle name="40% - Accent5 3" xfId="1066" xr:uid="{A3ABE689-6807-463C-87D2-E5528ECB09A7}"/>
    <cellStyle name="40% - Accent5 3 2" xfId="1067" xr:uid="{5BF8A4B6-59C9-4D3E-959A-D699D554E89A}"/>
    <cellStyle name="40% - Accent5 3 2 2" xfId="1068" xr:uid="{9F665C80-18C4-4D7D-8776-F2F2F02F98C2}"/>
    <cellStyle name="40% - Accent5 3 2 2 2" xfId="1069" xr:uid="{305EC3F4-5A1C-417A-BB6B-4D5B0FDF692D}"/>
    <cellStyle name="40% - Accent5 3 2 2 2 2" xfId="1070" xr:uid="{2844BC80-BE02-4D52-8F1E-A14403DC8CB4}"/>
    <cellStyle name="40% - Accent5 3 2 2 3" xfId="1071" xr:uid="{2261E797-A6A3-4BF1-971D-267E94CD9B75}"/>
    <cellStyle name="40% - Accent5 3 2 3" xfId="1072" xr:uid="{25520F9F-AB70-4490-A175-8188EB8CE8C1}"/>
    <cellStyle name="40% - Accent5 3 2 3 2" xfId="1073" xr:uid="{4A7765F5-4037-41C3-A0D3-07BF1B9A03D2}"/>
    <cellStyle name="40% - Accent5 3 2 4" xfId="1074" xr:uid="{31F44152-9D33-4C8A-B477-698FD83ABE0D}"/>
    <cellStyle name="40% - Accent5 3 3" xfId="1075" xr:uid="{56FCCE78-4102-414A-89B6-3E55CB219E38}"/>
    <cellStyle name="40% - Accent5 3 3 2" xfId="1076" xr:uid="{89026B74-D657-4162-A648-995D498A42F4}"/>
    <cellStyle name="40% - Accent5 3 3 2 2" xfId="1077" xr:uid="{16B94B04-4586-4ED3-825C-54F09A94A28D}"/>
    <cellStyle name="40% - Accent5 3 3 3" xfId="1078" xr:uid="{184106E2-2F60-4CE0-95DA-D73F698D2587}"/>
    <cellStyle name="40% - Accent5 3 4" xfId="1079" xr:uid="{F33C06BF-D3C5-4263-8375-3602DC647D5B}"/>
    <cellStyle name="40% - Accent5 3 4 2" xfId="1080" xr:uid="{F04D6B02-3DDD-40AD-8DEB-F5E87669376A}"/>
    <cellStyle name="40% - Accent5 3 5" xfId="1081" xr:uid="{6798239B-644B-45A4-B8E8-9BAA9B2DCB80}"/>
    <cellStyle name="40% - Accent5 3 6" xfId="1082" xr:uid="{C809214D-F8AB-4336-92E1-DA362E890E1A}"/>
    <cellStyle name="40% - Accent5 4" xfId="1083" xr:uid="{E120948F-E37A-4F59-B1F8-C7FB81E63E8F}"/>
    <cellStyle name="40% - Accent5 4 2" xfId="1084" xr:uid="{1A2AF20E-BDFF-42F7-8865-988702614CCD}"/>
    <cellStyle name="40% - Accent5 4 2 2" xfId="1085" xr:uid="{5F014AA0-00AC-41D0-898F-DD28B68B9C0A}"/>
    <cellStyle name="40% - Accent5 4 2 2 2" xfId="1086" xr:uid="{805F2E23-6F49-4B11-8275-88EC923C38BF}"/>
    <cellStyle name="40% - Accent5 4 2 3" xfId="1087" xr:uid="{9FBF5284-2937-42B9-BC48-990081A50FAF}"/>
    <cellStyle name="40% - Accent5 4 3" xfId="1088" xr:uid="{7E12F578-C145-454E-9528-48E0F52B4722}"/>
    <cellStyle name="40% - Accent5 4 3 2" xfId="1089" xr:uid="{9FD75115-7471-40D4-951B-744D9F00F77C}"/>
    <cellStyle name="40% - Accent5 4 4" xfId="1090" xr:uid="{00B0197F-6D51-4C54-A5C6-38473D042E8D}"/>
    <cellStyle name="40% - Accent5 5" xfId="1091" xr:uid="{536F91B1-2103-4ECC-B145-A8C55A023B78}"/>
    <cellStyle name="40% - Accent5 5 2" xfId="1092" xr:uid="{59C551DD-8C00-42A0-89E2-608E4FA89783}"/>
    <cellStyle name="40% - Accent5 5 2 2" xfId="1093" xr:uid="{60CA87E4-04CD-4815-8D7A-952BCC1A847E}"/>
    <cellStyle name="40% - Accent5 5 2 2 2" xfId="1094" xr:uid="{C63415A9-39F0-4CA4-A8F8-DD688A41B4AF}"/>
    <cellStyle name="40% - Accent5 5 2 3" xfId="1095" xr:uid="{75DB23A9-D49C-469D-9538-A2C48388AA0F}"/>
    <cellStyle name="40% - Accent5 5 3" xfId="1096" xr:uid="{155698AE-2F2D-4CCF-A33D-7DAF61BFD07D}"/>
    <cellStyle name="40% - Accent5 5 3 2" xfId="1097" xr:uid="{120E6B4A-0052-439B-956D-E064A21B30E4}"/>
    <cellStyle name="40% - Accent5 5 4" xfId="1098" xr:uid="{E0C52243-5538-4477-B339-9370F14D9CAD}"/>
    <cellStyle name="40% - Accent5 6" xfId="1099" xr:uid="{B88290F0-6DE2-45B7-A0BD-89A591C4DBDC}"/>
    <cellStyle name="40% - Accent5 6 2" xfId="1100" xr:uid="{2D0C5C52-97D9-4DE4-A351-6FA5E47A9E4B}"/>
    <cellStyle name="40% - Accent5 6 2 2" xfId="1101" xr:uid="{F1260D93-BDE7-499F-AC73-22A639D242B9}"/>
    <cellStyle name="40% - Accent5 6 3" xfId="1102" xr:uid="{7B750CDF-E906-4947-97A5-C567D9F9CF3B}"/>
    <cellStyle name="40% - Accent5 7" xfId="1103" xr:uid="{E589AC6A-4858-4BB5-90AB-5E2BCEEB7FCE}"/>
    <cellStyle name="40% - Accent5 7 2" xfId="1104" xr:uid="{A8181C09-0DD5-4BE0-8F97-E2598B9CE11D}"/>
    <cellStyle name="40% - Accent5 7 2 2" xfId="1105" xr:uid="{C2162730-3BF8-43C9-8075-B1DD41DAF3C2}"/>
    <cellStyle name="40% - Accent5 7 3" xfId="1106" xr:uid="{12BA5F9B-B9DF-459B-B19D-40388B9ED74F}"/>
    <cellStyle name="40% - Accent6 2" xfId="1107" xr:uid="{BDDB586B-D0F4-4F39-9BB1-54AEB3490F7B}"/>
    <cellStyle name="40% - Accent6 2 2" xfId="1108" xr:uid="{D244546F-3DE8-4129-B275-77D2B71F5026}"/>
    <cellStyle name="40% - Accent6 2 2 2" xfId="1109" xr:uid="{60AD005A-7233-4CD5-BDD4-781C12940D19}"/>
    <cellStyle name="40% - Accent6 2 2 2 2" xfId="1110" xr:uid="{3E6557F4-0C3F-4CC1-9ADE-CDD8E85BF872}"/>
    <cellStyle name="40% - Accent6 2 2 2 2 2" xfId="1111" xr:uid="{3FF39C32-F3A1-4D71-A8E1-737F2F4D1C68}"/>
    <cellStyle name="40% - Accent6 2 2 2 2 2 2" xfId="1112" xr:uid="{0774AA15-0C27-45C7-B1C9-F98C2A94076F}"/>
    <cellStyle name="40% - Accent6 2 2 2 2 3" xfId="1113" xr:uid="{4E2771BF-C37D-419D-9A4D-25216D31B179}"/>
    <cellStyle name="40% - Accent6 2 2 2 3" xfId="1114" xr:uid="{42B2959D-2CBF-4341-B206-568FDC471673}"/>
    <cellStyle name="40% - Accent6 2 2 2 3 2" xfId="1115" xr:uid="{07D64359-29EB-41C7-89B4-752ADA1B2EBF}"/>
    <cellStyle name="40% - Accent6 2 2 2 4" xfId="1116" xr:uid="{D83ACC19-8750-4F22-8B8D-8DD12AF722E4}"/>
    <cellStyle name="40% - Accent6 2 2 3" xfId="1117" xr:uid="{E42D6270-4B32-48C9-9466-C312BE2C06AE}"/>
    <cellStyle name="40% - Accent6 2 2 3 2" xfId="1118" xr:uid="{78CB20BC-069E-43F7-BEAE-42D90F13AD40}"/>
    <cellStyle name="40% - Accent6 2 2 3 2 2" xfId="1119" xr:uid="{0902F07F-06FE-492D-9F27-EA2CBB9CE340}"/>
    <cellStyle name="40% - Accent6 2 2 3 3" xfId="1120" xr:uid="{58ABC6E6-5B6B-41CB-BB12-45B51FC913B3}"/>
    <cellStyle name="40% - Accent6 2 2 4" xfId="1121" xr:uid="{744165B7-93CC-41FA-8DF2-D60537C3529C}"/>
    <cellStyle name="40% - Accent6 2 2 4 2" xfId="1122" xr:uid="{165AE233-92CC-4CBA-9B4B-D632B3EBC614}"/>
    <cellStyle name="40% - Accent6 2 2 5" xfId="1123" xr:uid="{C028E974-C9C7-424F-8FEC-1134A1BD2CCB}"/>
    <cellStyle name="40% - Accent6 2 3" xfId="1124" xr:uid="{48D199F8-76B8-4E91-8A1F-20010D400104}"/>
    <cellStyle name="40% - Accent6 2 3 2" xfId="1125" xr:uid="{B1EAB5D2-889C-4FFA-9171-5BE8D68E6F92}"/>
    <cellStyle name="40% - Accent6 2 3 2 2" xfId="1126" xr:uid="{D5129242-50F8-4FCB-9858-088E7BEC95B4}"/>
    <cellStyle name="40% - Accent6 2 3 2 2 2" xfId="1127" xr:uid="{1560374C-58FC-43A9-9A2B-E93BEB09AA00}"/>
    <cellStyle name="40% - Accent6 2 3 2 3" xfId="1128" xr:uid="{CD9BEA10-1BCC-4E74-B672-6D6263FE1E62}"/>
    <cellStyle name="40% - Accent6 2 3 3" xfId="1129" xr:uid="{A7D655FF-C881-4AC4-960C-C4AC6A1C50F0}"/>
    <cellStyle name="40% - Accent6 2 3 3 2" xfId="1130" xr:uid="{7B2B261E-BB26-4BF2-9FC8-F11D055609FE}"/>
    <cellStyle name="40% - Accent6 2 3 4" xfId="1131" xr:uid="{C6919405-1782-4FC9-805C-C3FEB30A8489}"/>
    <cellStyle name="40% - Accent6 2 4" xfId="1132" xr:uid="{A931F950-F3D8-4DF5-8039-675C08970039}"/>
    <cellStyle name="40% - Accent6 2 4 2" xfId="1133" xr:uid="{3540FB2D-A8B4-424F-978D-6C192A51F832}"/>
    <cellStyle name="40% - Accent6 2 4 2 2" xfId="1134" xr:uid="{2F897781-46A9-41E5-9F6E-1BDD9EF79585}"/>
    <cellStyle name="40% - Accent6 2 4 2 2 2" xfId="1135" xr:uid="{7CA82D50-FA26-4E53-AAFE-0A65472561D7}"/>
    <cellStyle name="40% - Accent6 2 4 2 3" xfId="1136" xr:uid="{EC020290-A2C7-4443-8B2F-4DB68BDDF2CE}"/>
    <cellStyle name="40% - Accent6 2 4 3" xfId="1137" xr:uid="{E168F463-3097-44CB-8F94-6608E5663773}"/>
    <cellStyle name="40% - Accent6 2 4 3 2" xfId="1138" xr:uid="{3D50FBBE-FE23-47F1-8794-1A82AE161804}"/>
    <cellStyle name="40% - Accent6 2 4 4" xfId="1139" xr:uid="{9A5DBA85-5CFE-4A5A-86D1-05D504AF828B}"/>
    <cellStyle name="40% - Accent6 2 5" xfId="1140" xr:uid="{3915BDA4-F3B5-460A-831F-6D98A7E94543}"/>
    <cellStyle name="40% - Accent6 2 5 2" xfId="1141" xr:uid="{FD2EAC76-C3C7-47C3-A047-6D9C0632D397}"/>
    <cellStyle name="40% - Accent6 2 5 2 2" xfId="1142" xr:uid="{5A58D596-5CCC-4E32-90FE-37232503E69C}"/>
    <cellStyle name="40% - Accent6 2 5 3" xfId="1143" xr:uid="{D918CFDB-DE6B-4165-83DA-6CC443E8BE7D}"/>
    <cellStyle name="40% - Accent6 2 6" xfId="1144" xr:uid="{85A04089-C0DC-4F89-929D-BFD5527C6DEC}"/>
    <cellStyle name="40% - Accent6 2 6 2" xfId="1145" xr:uid="{8E197106-BC11-4844-99E7-A6C6AF8653AE}"/>
    <cellStyle name="40% - Accent6 2 6 2 2" xfId="1146" xr:uid="{BDB6A6B1-1F4A-4707-9D1C-0F3E705116AD}"/>
    <cellStyle name="40% - Accent6 2 6 3" xfId="1147" xr:uid="{AB11573D-4632-466D-A684-BA1FE7AB33A1}"/>
    <cellStyle name="40% - Accent6 2 7" xfId="1148" xr:uid="{4C071D00-8E6E-4A1A-AD7B-5A0C79027D12}"/>
    <cellStyle name="40% - Accent6 2 7 2" xfId="1149" xr:uid="{3C155053-32BE-468D-8D26-DF63E3BAD5F4}"/>
    <cellStyle name="40% - Accent6 2 8" xfId="1150" xr:uid="{BF3DD41B-7E27-46A3-B147-1EE44F5802E4}"/>
    <cellStyle name="40% - Accent6 2 9" xfId="1151" xr:uid="{E27BE0F4-9BB6-447B-9069-53BB2C7EABF3}"/>
    <cellStyle name="40% - Accent6 3" xfId="1152" xr:uid="{F4E2CDA3-A633-48FC-98C3-8C46980C5CEA}"/>
    <cellStyle name="40% - Accent6 3 2" xfId="1153" xr:uid="{9FA6C374-63CA-40D4-8EA9-ED19F8F73F52}"/>
    <cellStyle name="40% - Accent6 3 2 2" xfId="1154" xr:uid="{9A089441-656A-442E-A53A-C79A0A0B548E}"/>
    <cellStyle name="40% - Accent6 3 2 2 2" xfId="1155" xr:uid="{8320530C-B313-40E3-BDFA-6C39248CA0A2}"/>
    <cellStyle name="40% - Accent6 3 2 2 2 2" xfId="1156" xr:uid="{80CE6634-8960-4CDB-802E-9AB3B591122A}"/>
    <cellStyle name="40% - Accent6 3 2 2 3" xfId="1157" xr:uid="{AC68F044-BA8F-4854-90E4-6A5BE727F021}"/>
    <cellStyle name="40% - Accent6 3 2 3" xfId="1158" xr:uid="{F8FF69A4-9AD3-4E9F-B365-CA742F37F1C3}"/>
    <cellStyle name="40% - Accent6 3 2 3 2" xfId="1159" xr:uid="{90829591-521A-484F-8E30-5BA694D82950}"/>
    <cellStyle name="40% - Accent6 3 2 4" xfId="1160" xr:uid="{389B245D-644B-41E5-89E6-FDC9FCA65945}"/>
    <cellStyle name="40% - Accent6 3 3" xfId="1161" xr:uid="{BD5EEFA9-417B-4383-8B7D-39FF211C8634}"/>
    <cellStyle name="40% - Accent6 3 3 2" xfId="1162" xr:uid="{AAA6DC21-1676-434C-9B53-62D9C509B8AA}"/>
    <cellStyle name="40% - Accent6 3 3 2 2" xfId="1163" xr:uid="{CA32DAD2-C26C-44CA-BD60-4CD5C4E7ABFA}"/>
    <cellStyle name="40% - Accent6 3 3 3" xfId="1164" xr:uid="{F8CA3891-392E-4C88-92F0-D9B4003A3EC0}"/>
    <cellStyle name="40% - Accent6 3 4" xfId="1165" xr:uid="{A36A28A4-02C1-4017-A0AA-767571F6ADF0}"/>
    <cellStyle name="40% - Accent6 3 4 2" xfId="1166" xr:uid="{7DBEC8F7-6C39-4A47-A209-634E751A589C}"/>
    <cellStyle name="40% - Accent6 3 5" xfId="1167" xr:uid="{E59680ED-B302-4989-A5C9-871208BABDAC}"/>
    <cellStyle name="40% - Accent6 3 6" xfId="1168" xr:uid="{554574F4-BD79-42D2-B85A-06D8D0ED5FD4}"/>
    <cellStyle name="40% - Accent6 4" xfId="1169" xr:uid="{D5CC99B7-BB06-4CFF-9EA8-F3B4299C6B43}"/>
    <cellStyle name="40% - Accent6 4 2" xfId="1170" xr:uid="{1C16A4A4-172E-45C7-9120-37010491729D}"/>
    <cellStyle name="40% - Accent6 4 2 2" xfId="1171" xr:uid="{1687F355-AD87-4553-B2AC-739A9EDE34E0}"/>
    <cellStyle name="40% - Accent6 4 2 2 2" xfId="1172" xr:uid="{C0EE6400-300C-4921-9363-108266487ACA}"/>
    <cellStyle name="40% - Accent6 4 2 3" xfId="1173" xr:uid="{F437E915-0422-47CA-A985-4EAC7D1DDA6B}"/>
    <cellStyle name="40% - Accent6 4 3" xfId="1174" xr:uid="{2F085BD0-F79D-46D2-B909-DA1E0EC01691}"/>
    <cellStyle name="40% - Accent6 4 3 2" xfId="1175" xr:uid="{DC3C30E9-4180-41C8-AF81-C90CA4C224F5}"/>
    <cellStyle name="40% - Accent6 4 4" xfId="1176" xr:uid="{0B2872FF-0532-4B82-A695-788CFAF343CC}"/>
    <cellStyle name="40% - Accent6 5" xfId="1177" xr:uid="{F38CF394-DED2-4D95-AF15-AE9671DD57BA}"/>
    <cellStyle name="40% - Accent6 5 2" xfId="1178" xr:uid="{9DC3AD22-4EA6-4CF0-825E-5DD195B593C9}"/>
    <cellStyle name="40% - Accent6 5 2 2" xfId="1179" xr:uid="{7527F670-3017-497A-98AB-DAD1E8D0E160}"/>
    <cellStyle name="40% - Accent6 5 2 2 2" xfId="1180" xr:uid="{DEAEDC94-BB7E-42E1-A770-5EF121434C98}"/>
    <cellStyle name="40% - Accent6 5 2 3" xfId="1181" xr:uid="{F4C76B6E-FAEC-440F-98D7-EFE4EE22E63B}"/>
    <cellStyle name="40% - Accent6 5 3" xfId="1182" xr:uid="{AE46395A-37F8-4AFD-8FC6-09AC0F6222C9}"/>
    <cellStyle name="40% - Accent6 5 3 2" xfId="1183" xr:uid="{36809837-A328-482A-AAFB-87781E4ED2FD}"/>
    <cellStyle name="40% - Accent6 5 4" xfId="1184" xr:uid="{A3BC655C-AD53-4669-8C7D-A3B47589367D}"/>
    <cellStyle name="40% - Accent6 6" xfId="1185" xr:uid="{C90CCF8B-5FD9-4F20-B633-8587608F8A5E}"/>
    <cellStyle name="40% - Accent6 6 2" xfId="1186" xr:uid="{DDA721E9-4EC1-470D-89DB-E06F08E110D4}"/>
    <cellStyle name="40% - Accent6 6 2 2" xfId="1187" xr:uid="{8C0371D0-A6C1-4565-91EF-94ED8E12D30F}"/>
    <cellStyle name="40% - Accent6 6 3" xfId="1188" xr:uid="{D36E17B4-2EF4-418D-A3E4-A99F018A591B}"/>
    <cellStyle name="40% - Accent6 7" xfId="1189" xr:uid="{B133C1CB-491F-49B9-BBF3-19A641EAD6FD}"/>
    <cellStyle name="40% - Accent6 7 2" xfId="1190" xr:uid="{EA8D3A5B-9961-46E7-A983-ED09A429FB48}"/>
    <cellStyle name="40% - Accent6 7 2 2" xfId="1191" xr:uid="{154E82F9-56B3-4EF3-A966-284D4AA27895}"/>
    <cellStyle name="40% - Accent6 7 3" xfId="1192" xr:uid="{D097F4C9-4C85-49DA-A57D-D858C7F7BFD3}"/>
    <cellStyle name="60% - Accent1 2" xfId="1193" xr:uid="{D3D25FFC-0ABF-4EE1-8E89-56C33D30282D}"/>
    <cellStyle name="60% - Accent1 2 2" xfId="1194" xr:uid="{3902B747-37A1-4078-B7FB-F8165F9AFC71}"/>
    <cellStyle name="60% - Accent1 2 2 2" xfId="1195" xr:uid="{2891FF44-96F4-4F44-A864-39F19619DB5F}"/>
    <cellStyle name="60% - Accent1 2 2 2 2" xfId="1196" xr:uid="{E0CF82AD-BBA5-44DA-840F-B9FD1D0B540C}"/>
    <cellStyle name="60% - Accent1 2 2 3" xfId="1197" xr:uid="{54E97B79-D5E7-4A80-9CCC-6D2829F77715}"/>
    <cellStyle name="60% - Accent1 2 3" xfId="1198" xr:uid="{0465A5DF-7375-4D0B-B614-36A191C63898}"/>
    <cellStyle name="60% - Accent1 2 3 2" xfId="1199" xr:uid="{435B53F6-0294-4D41-8E73-2C1C179FC877}"/>
    <cellStyle name="60% - Accent1 2 4" xfId="1200" xr:uid="{452FB70D-E80C-4D1B-998B-60B83C989825}"/>
    <cellStyle name="60% - Accent1 2 5" xfId="1201" xr:uid="{5AEA6B1D-5057-42BE-940C-03A10A9329F7}"/>
    <cellStyle name="60% - Accent1 3" xfId="1202" xr:uid="{13272442-8E20-479A-B6A1-272B74D122AD}"/>
    <cellStyle name="60% - Accent1 3 2" xfId="1203" xr:uid="{AE7E2062-03F8-48C2-87EE-2D74CB40BF6C}"/>
    <cellStyle name="60% - Accent1 3 3" xfId="1204" xr:uid="{311A300B-3C5B-4831-B7B3-816256260233}"/>
    <cellStyle name="60% - Accent1 4" xfId="1205" xr:uid="{90D483CB-AF4C-4AA2-9945-7D84D936DACC}"/>
    <cellStyle name="60% - Accent1 4 2" xfId="1206" xr:uid="{F7DB2A35-F439-4224-A0AA-C1DF58F4E744}"/>
    <cellStyle name="60% - Accent1 4 2 2" xfId="1207" xr:uid="{81396EF4-C44F-4248-B4CD-69143F0DF605}"/>
    <cellStyle name="60% - Accent1 4 3" xfId="1208" xr:uid="{0289271A-754E-43E8-BD6D-45EB1C53BCC8}"/>
    <cellStyle name="60% - Accent2 2" xfId="1209" xr:uid="{A7410DC7-F7F9-47E5-82C4-EBFBF2539F38}"/>
    <cellStyle name="60% - Accent2 2 2" xfId="1210" xr:uid="{A4C747B0-D88C-4AE2-A6A5-73311EB24B3C}"/>
    <cellStyle name="60% - Accent2 2 2 2" xfId="1211" xr:uid="{DB90ED0C-BC73-4A95-A863-AF88BE109833}"/>
    <cellStyle name="60% - Accent2 2 2 2 2" xfId="1212" xr:uid="{FA4573F5-A2EB-4254-9F36-ED9DCAC655AF}"/>
    <cellStyle name="60% - Accent2 2 2 3" xfId="1213" xr:uid="{E054773C-2B55-4D1E-9B34-2627D3CF95CB}"/>
    <cellStyle name="60% - Accent2 2 3" xfId="1214" xr:uid="{78DD4310-28F5-4ED9-A37E-5AD624F51618}"/>
    <cellStyle name="60% - Accent2 2 3 2" xfId="1215" xr:uid="{830A5BDF-BA1B-4107-B0C0-06D53E59836C}"/>
    <cellStyle name="60% - Accent2 2 4" xfId="1216" xr:uid="{08F782AD-70F7-46F9-8914-81E93EF0C64C}"/>
    <cellStyle name="60% - Accent2 2 5" xfId="1217" xr:uid="{63002606-CAC6-4C3A-A5F8-9DB8B1605A7E}"/>
    <cellStyle name="60% - Accent2 3" xfId="1218" xr:uid="{7AEFAA1E-B0F5-4308-A2D4-8AE474FEDD4D}"/>
    <cellStyle name="60% - Accent2 3 2" xfId="1219" xr:uid="{A36DBA5C-9BD7-45A2-80DA-FCDB8C2387F0}"/>
    <cellStyle name="60% - Accent2 3 3" xfId="1220" xr:uid="{4FADE2DB-0055-4955-90B6-7CFE2F425C81}"/>
    <cellStyle name="60% - Accent2 4" xfId="1221" xr:uid="{75A2B15F-B935-41CC-9060-C8FFC77C39AC}"/>
    <cellStyle name="60% - Accent2 4 2" xfId="1222" xr:uid="{D14CBCBC-76C5-4ACC-A1AC-1187209CB586}"/>
    <cellStyle name="60% - Accent2 4 2 2" xfId="1223" xr:uid="{1AB474D4-1697-4B75-BD78-F2254AF74DD9}"/>
    <cellStyle name="60% - Accent2 4 3" xfId="1224" xr:uid="{CBF707DA-1495-441A-BB8E-FB686212E79F}"/>
    <cellStyle name="60% - Accent3 2" xfId="1225" xr:uid="{01E61A45-8481-407F-BA6C-0DF973CEDA55}"/>
    <cellStyle name="60% - Accent3 2 2" xfId="1226" xr:uid="{281E2905-8FF8-42A7-A3EC-3635AFA347E2}"/>
    <cellStyle name="60% - Accent3 2 2 2" xfId="1227" xr:uid="{ADB3666B-F96C-4D27-A944-FD6DB0631445}"/>
    <cellStyle name="60% - Accent3 2 2 2 2" xfId="1228" xr:uid="{44287166-0C38-4AB2-867A-B952B3F0B8A5}"/>
    <cellStyle name="60% - Accent3 2 2 3" xfId="1229" xr:uid="{75F38FCF-DA5D-46F1-A6FA-BE7ABFA88EC6}"/>
    <cellStyle name="60% - Accent3 2 3" xfId="1230" xr:uid="{49714B12-BE6A-4F03-A4A7-BA6E54774F60}"/>
    <cellStyle name="60% - Accent3 2 3 2" xfId="1231" xr:uid="{970CECAC-7DA3-4710-AE70-2DB42501292C}"/>
    <cellStyle name="60% - Accent3 2 4" xfId="1232" xr:uid="{FC7AF381-4F46-4994-8301-80252340F913}"/>
    <cellStyle name="60% - Accent3 2 5" xfId="1233" xr:uid="{494E391C-28D3-42A2-9754-F06E046E8D23}"/>
    <cellStyle name="60% - Accent3 3" xfId="1234" xr:uid="{E4C103D5-7C43-4C77-A5F5-4DA3667899E0}"/>
    <cellStyle name="60% - Accent3 3 2" xfId="1235" xr:uid="{74EEF58F-0E62-4E8C-B647-8477D9B64045}"/>
    <cellStyle name="60% - Accent3 3 3" xfId="1236" xr:uid="{4B8A9A49-6056-4E70-B104-D7AE523F0567}"/>
    <cellStyle name="60% - Accent3 4" xfId="1237" xr:uid="{D6A19130-9ECB-434A-BFEF-ACD80334AD0C}"/>
    <cellStyle name="60% - Accent3 4 2" xfId="1238" xr:uid="{962C931F-8B69-4A96-8F44-09E11F8A0132}"/>
    <cellStyle name="60% - Accent3 4 2 2" xfId="1239" xr:uid="{1BEC3960-F0BB-4CB9-8F7D-E13C40F4A477}"/>
    <cellStyle name="60% - Accent3 4 3" xfId="1240" xr:uid="{005956A8-4577-465E-8378-1EC55A3EA67F}"/>
    <cellStyle name="60% - Accent4 2" xfId="1241" xr:uid="{19AC77D3-719D-49D4-A943-AD4AA9EF31F9}"/>
    <cellStyle name="60% - Accent4 2 2" xfId="1242" xr:uid="{17991CC7-7D67-4014-9BB1-4F6DBE22E9AD}"/>
    <cellStyle name="60% - Accent4 2 2 2" xfId="1243" xr:uid="{AAFFC085-01AA-4CDD-A5B5-E0BCE571F760}"/>
    <cellStyle name="60% - Accent4 2 2 2 2" xfId="1244" xr:uid="{A44DB66B-C5FD-4E03-848E-9E44B17C30E8}"/>
    <cellStyle name="60% - Accent4 2 2 3" xfId="1245" xr:uid="{80B11E3A-FC51-4CAA-A720-06075FCBDD3A}"/>
    <cellStyle name="60% - Accent4 2 3" xfId="1246" xr:uid="{64FEE3F4-6332-4014-ABD0-2EA707DEF35A}"/>
    <cellStyle name="60% - Accent4 2 3 2" xfId="1247" xr:uid="{B86480F6-1B33-4C3C-8F16-AA4B9EDB9AD5}"/>
    <cellStyle name="60% - Accent4 2 4" xfId="1248" xr:uid="{D653577E-FD77-4BD9-A7E7-7199F3A167DD}"/>
    <cellStyle name="60% - Accent4 2 5" xfId="1249" xr:uid="{9A3A4053-F0DF-4B97-958E-66CBB93CD82A}"/>
    <cellStyle name="60% - Accent4 3" xfId="1250" xr:uid="{0765500A-69BD-4FC9-8767-6593BFA11E8F}"/>
    <cellStyle name="60% - Accent4 3 2" xfId="1251" xr:uid="{9B3CC094-3894-4DA0-8E2E-08DB147D76D7}"/>
    <cellStyle name="60% - Accent4 3 3" xfId="1252" xr:uid="{1A51B0B2-8D0C-48B4-A73F-41F31A003E3B}"/>
    <cellStyle name="60% - Accent4 4" xfId="1253" xr:uid="{2885899B-FB2A-4755-AB53-2A9CACB88B14}"/>
    <cellStyle name="60% - Accent4 4 2" xfId="1254" xr:uid="{87C0CB51-0242-4D87-ADDB-569E0F712090}"/>
    <cellStyle name="60% - Accent4 4 2 2" xfId="1255" xr:uid="{16642338-6046-468F-AD09-177A82467059}"/>
    <cellStyle name="60% - Accent4 4 3" xfId="1256" xr:uid="{9A27CC32-DC7A-41BC-8925-4FC27F1211FE}"/>
    <cellStyle name="60% - Accent5 2" xfId="1257" xr:uid="{66F5431B-13E0-41DC-804D-DEE557FF59A5}"/>
    <cellStyle name="60% - Accent5 2 2" xfId="1258" xr:uid="{1232A7EF-B68C-4088-9AD9-6DBCF585676C}"/>
    <cellStyle name="60% - Accent5 2 2 2" xfId="1259" xr:uid="{B0CCB7C8-EB20-4B57-A7C8-5B1809B7EEAA}"/>
    <cellStyle name="60% - Accent5 2 2 2 2" xfId="1260" xr:uid="{04ABE5B3-D4BD-4A13-86DD-20E730FC8662}"/>
    <cellStyle name="60% - Accent5 2 2 3" xfId="1261" xr:uid="{4A8F5717-E621-4345-BE7E-B748CF22551A}"/>
    <cellStyle name="60% - Accent5 2 3" xfId="1262" xr:uid="{ABCF7A70-8AD9-4CEE-9DC1-35340C374930}"/>
    <cellStyle name="60% - Accent5 2 3 2" xfId="1263" xr:uid="{B1183D78-46C1-4F61-8AC8-2121E9C59907}"/>
    <cellStyle name="60% - Accent5 2 4" xfId="1264" xr:uid="{4ADCCF7F-7EF4-4F14-BF46-EDE4ECA0CC67}"/>
    <cellStyle name="60% - Accent5 2 5" xfId="1265" xr:uid="{F60C39FA-1FFF-4218-940D-995A0469FB4A}"/>
    <cellStyle name="60% - Accent5 3" xfId="1266" xr:uid="{7DBFA383-F152-4373-BB99-65247FF53B1D}"/>
    <cellStyle name="60% - Accent5 3 2" xfId="1267" xr:uid="{B1A00CC1-B791-4077-B3D3-A1FA19AEB78C}"/>
    <cellStyle name="60% - Accent5 3 3" xfId="1268" xr:uid="{8CD5DE3E-C706-4688-9FCB-9BA9D1EE839B}"/>
    <cellStyle name="60% - Accent5 4" xfId="1269" xr:uid="{77DFCB9B-BB52-4BA1-89CB-1C43AB2D5040}"/>
    <cellStyle name="60% - Accent5 4 2" xfId="1270" xr:uid="{2EA3186F-934C-4A29-9259-8F32605C6E13}"/>
    <cellStyle name="60% - Accent5 4 2 2" xfId="1271" xr:uid="{D00BD657-DDA7-4B47-9CC3-5F2BCCAA3670}"/>
    <cellStyle name="60% - Accent5 4 3" xfId="1272" xr:uid="{DFC96AA4-A49D-4911-8029-586EB9C82336}"/>
    <cellStyle name="60% - Accent6 2" xfId="1273" xr:uid="{E531608C-824A-4902-872A-A00FF9F01696}"/>
    <cellStyle name="60% - Accent6 2 2" xfId="1274" xr:uid="{152B72C8-8332-4F7B-9F49-BE90E0110EA9}"/>
    <cellStyle name="60% - Accent6 2 2 2" xfId="1275" xr:uid="{00551EE9-85F6-4B77-8B7D-503E46938100}"/>
    <cellStyle name="60% - Accent6 2 2 2 2" xfId="1276" xr:uid="{02A45291-AAE7-4C44-B7CB-784480642465}"/>
    <cellStyle name="60% - Accent6 2 2 3" xfId="1277" xr:uid="{012AB8D4-2C81-405A-93D5-F2ED39980F03}"/>
    <cellStyle name="60% - Accent6 2 3" xfId="1278" xr:uid="{49C268AA-B8AC-4D42-94E1-EDEDBDBD3940}"/>
    <cellStyle name="60% - Accent6 2 3 2" xfId="1279" xr:uid="{5F893FF3-298E-460B-982B-6F1575DE519C}"/>
    <cellStyle name="60% - Accent6 2 4" xfId="1280" xr:uid="{ED9A7ABC-1E3C-474D-BDA1-BC65419DE3BE}"/>
    <cellStyle name="60% - Accent6 2 5" xfId="1281" xr:uid="{23F05AF6-D077-494D-B85F-29FA302BFE2C}"/>
    <cellStyle name="60% - Accent6 3" xfId="1282" xr:uid="{F23DAF90-1C35-41C1-ADE0-D981FF474D29}"/>
    <cellStyle name="60% - Accent6 3 2" xfId="1283" xr:uid="{F46C5205-42DA-4624-9DF5-B8B42DAF7B6B}"/>
    <cellStyle name="60% - Accent6 3 3" xfId="1284" xr:uid="{85E40728-D390-41B8-B173-A08B583B563A}"/>
    <cellStyle name="60% - Accent6 4" xfId="1285" xr:uid="{5028A68E-9C9D-448A-9148-A189FE4F09B1}"/>
    <cellStyle name="60% - Accent6 4 2" xfId="1286" xr:uid="{A9325329-C80C-4BBC-9F50-67CE89AE3AAD}"/>
    <cellStyle name="60% - Accent6 4 2 2" xfId="1287" xr:uid="{D98A255E-127C-479A-AC11-FAC1A65CF029}"/>
    <cellStyle name="60% - Accent6 4 3" xfId="1288" xr:uid="{89B25734-9EE6-4832-BBB6-FDF1BC0BB0E1}"/>
    <cellStyle name="Accent1 2" xfId="1289" xr:uid="{CACAE049-92D8-4921-880D-5EA5D883BAF5}"/>
    <cellStyle name="Accent1 3" xfId="1290" xr:uid="{B2AADE54-58C1-46AD-8A7A-6F1FE1A69202}"/>
    <cellStyle name="Accent2 2" xfId="1291" xr:uid="{F499B4BF-700F-4FD3-BDBD-19F616908284}"/>
    <cellStyle name="Accent2 3" xfId="1292" xr:uid="{D7066CFA-3DCE-4D5E-BE82-6E70CCBE20A4}"/>
    <cellStyle name="Accent3 2" xfId="1293" xr:uid="{375B9DA8-536B-4FAC-B79E-0340B5384D3D}"/>
    <cellStyle name="Accent3 3" xfId="1294" xr:uid="{CA2B5E77-6A55-4BB4-B168-EB141FA7B4C0}"/>
    <cellStyle name="Accent4 2" xfId="1295" xr:uid="{D26DF6A0-7245-423F-A14E-B8C05C6DE4C6}"/>
    <cellStyle name="Accent4 3" xfId="1296" xr:uid="{3009E09F-24F3-48B1-9D8F-75585F6C4BA1}"/>
    <cellStyle name="Accent5 2" xfId="1297" xr:uid="{733DD78A-D34B-4B5F-9555-F74F237CCDA9}"/>
    <cellStyle name="Accent5 3" xfId="1298" xr:uid="{2CEC3444-B849-4987-93D1-C14B4CB57C3C}"/>
    <cellStyle name="Accent6 2" xfId="1299" xr:uid="{3EE90632-86D4-4358-AEB0-13D22FBE72C6}"/>
    <cellStyle name="Accent6 3" xfId="1300" xr:uid="{EDAE2397-A0AB-4704-A720-EE20C8300759}"/>
    <cellStyle name="Accounting" xfId="1301" xr:uid="{ED784EAA-8A73-428E-90B6-7F3CFDDA75E3}"/>
    <cellStyle name="Accounting1" xfId="1302" xr:uid="{F04C4520-E726-48F4-ADD7-CC26808DF58C}"/>
    <cellStyle name="Accounting13" xfId="1303" xr:uid="{AE53FBE5-BBCA-44C4-82FC-9318D8825393}"/>
    <cellStyle name="Accounting2" xfId="1304" xr:uid="{8DC92834-9246-4301-9F13-4B54DD41B3E3}"/>
    <cellStyle name="Accounting3" xfId="1305" xr:uid="{D7D62037-9C60-4873-B286-FA6D78B5B057}"/>
    <cellStyle name="Acct" xfId="1306" xr:uid="{AFBA16B1-68D1-47B0-96D8-B6FFE4126B8D}"/>
    <cellStyle name="Actual Date" xfId="1307" xr:uid="{107CAC42-440E-468B-B445-84116FFEC9D0}"/>
    <cellStyle name="Alt Row Shade" xfId="1308" xr:uid="{93DED191-AEC2-451C-B7BB-60AD1156E346}"/>
    <cellStyle name="Alt Row Shade 2" xfId="1309" xr:uid="{90D8DC46-4EE8-493F-885C-80E6D1027270}"/>
    <cellStyle name="Alt Row Shade 2 2" xfId="1310" xr:uid="{C52EE76F-A08A-45CA-85B7-6B2BC2D2DF6C}"/>
    <cellStyle name="Alt Row Shade 3" xfId="1311" xr:uid="{EE633D1E-8378-4A47-8B00-B7A8E19BE959}"/>
    <cellStyle name="Alt Row Shade 3 2" xfId="1312" xr:uid="{613BB8B9-3E1C-40EA-89A9-21DA7B779FF6}"/>
    <cellStyle name="Alt Row Shade 4" xfId="1313" xr:uid="{D71AB958-AB4A-4188-A5A9-292594DF8C2B}"/>
    <cellStyle name="angie" xfId="1314" xr:uid="{50064716-7BA3-4F34-BCC4-881CDFFC89B3}"/>
    <cellStyle name="AQ1" xfId="1315" xr:uid="{D94F6500-EBB2-42FE-9471-DD6076FF880B}"/>
    <cellStyle name="AQ2" xfId="1316" xr:uid="{B67BB291-1496-4593-BABC-D5E2DB21FAE9}"/>
    <cellStyle name="AQ3" xfId="1317" xr:uid="{9CB39F19-2BD7-479E-8C88-753DB33F699A}"/>
    <cellStyle name="AQ4" xfId="1318" xr:uid="{AB8F75FA-6510-4E19-82F1-E667374A05A0}"/>
    <cellStyle name="AQ5" xfId="1319" xr:uid="{F84109E3-00EA-454B-BDEF-7756FD575BF9}"/>
    <cellStyle name="Assumption" xfId="1320" xr:uid="{228111DE-ED8B-4DF8-B5F6-74D91D61CF81}"/>
    <cellStyle name="Bad 2" xfId="1321" xr:uid="{5F4A81FB-455D-4E34-8FB5-948B2E674485}"/>
    <cellStyle name="Bad 3" xfId="1322" xr:uid="{8D51BAF9-3890-4AD7-9E67-CB4259E6F0B8}"/>
    <cellStyle name="Button (A)" xfId="1323" xr:uid="{A9BE90AF-939B-4F2B-A889-F7EE0AE3669C}"/>
    <cellStyle name="Button (B)" xfId="1324" xr:uid="{C717E29D-0AD9-4046-B90E-4763C0B65294}"/>
    <cellStyle name="Calculation 2" xfId="1325" xr:uid="{1C28344D-739D-4D44-8507-E8D324EA0D61}"/>
    <cellStyle name="Calculation 2 2" xfId="1326" xr:uid="{B6F5D787-8F53-4BD0-957C-724EBFA4F03E}"/>
    <cellStyle name="Calculation 2_data" xfId="1327" xr:uid="{ED08E584-92BB-4011-9C7D-33A29F6FCFE2}"/>
    <cellStyle name="Calculation 3" xfId="1328" xr:uid="{3A1DC402-AB31-40DD-A3CE-456B5BF1E76C}"/>
    <cellStyle name="Calculation 3 2" xfId="1329" xr:uid="{41618E72-5F5F-4058-8BBE-9708B1D1C5C2}"/>
    <cellStyle name="CapAdv_Box" xfId="1330" xr:uid="{BD2D0AAA-4286-4C9A-8A27-AEF92F1DB26B}"/>
    <cellStyle name="Check Cell 2" xfId="1331" xr:uid="{3850BDE0-074D-4A56-93BA-C626E74F9397}"/>
    <cellStyle name="Check Cell 3" xfId="1332" xr:uid="{74501EDA-F438-4128-B367-C472298FA32E}"/>
    <cellStyle name="Classic1" xfId="1333" xr:uid="{A217DC54-9E51-447F-99FA-698401325109}"/>
    <cellStyle name="Classic13" xfId="1334" xr:uid="{3E7A65D5-C5CC-4B18-9E53-C74446C23FE1}"/>
    <cellStyle name="Classic2" xfId="1335" xr:uid="{27E944D6-AB91-4ED5-9B31-C9AE002422A4}"/>
    <cellStyle name="Classic3" xfId="1336" xr:uid="{BEC5C6F7-351D-44E2-A746-6F05ED12450D}"/>
    <cellStyle name="CM1" xfId="1337" xr:uid="{C9E9D053-AD67-479F-9FD2-90F0B9D53B3A}"/>
    <cellStyle name="CM1 2" xfId="1338" xr:uid="{0F9D1976-1E40-48CB-9ACE-F80B6DEF10FB}"/>
    <cellStyle name="CM1 3" xfId="1339" xr:uid="{874FBAB6-025F-41A6-936D-BD6432BD4E25}"/>
    <cellStyle name="CM2" xfId="1340" xr:uid="{9E11F531-C372-4110-A5F3-5FF9E9954247}"/>
    <cellStyle name="CM2 2" xfId="1341" xr:uid="{C3BA1A22-519A-4CA1-9FD6-224E4A39F836}"/>
    <cellStyle name="CM2 3" xfId="1342" xr:uid="{37A091D5-A62C-42FC-AED9-2A3CD87E0236}"/>
    <cellStyle name="CM3" xfId="1343" xr:uid="{66851E05-BDF5-4955-A2DB-D6A16C3BFA0A}"/>
    <cellStyle name="CM3 2" xfId="1344" xr:uid="{232C292D-D4D8-4C14-833B-C1860A02F3B9}"/>
    <cellStyle name="CM3 3" xfId="1345" xr:uid="{40F138E9-9518-4DF1-83F6-25D78C6BEA3D}"/>
    <cellStyle name="CM4" xfId="1346" xr:uid="{10A89610-0C5A-418B-942C-9537982583FE}"/>
    <cellStyle name="CM4 2" xfId="1347" xr:uid="{68BB5BBC-158D-4440-AD84-D95421BDED77}"/>
    <cellStyle name="CM4 3" xfId="1348" xr:uid="{6E726C9D-1241-4BAB-840D-DA26A0979224}"/>
    <cellStyle name="CM5" xfId="1349" xr:uid="{06A8458E-E596-4FCB-939B-78EA6078039F}"/>
    <cellStyle name="CM5 2" xfId="1350" xr:uid="{135E0422-ED9E-4AE9-BD02-5247E5E4FEE4}"/>
    <cellStyle name="CM5 3" xfId="1351" xr:uid="{18D9E706-3B6B-448F-9137-82BA9EC97773}"/>
    <cellStyle name="Column" xfId="1352" xr:uid="{BDFF85E6-7AE1-4449-AF75-B0681E66D5F4}"/>
    <cellStyle name="Comma" xfId="1353" builtinId="3"/>
    <cellStyle name="Comma [0] 2" xfId="1354" xr:uid="{32FA1C11-9067-44F1-9633-99F12BACD6C5}"/>
    <cellStyle name="Comma [0] 2 2" xfId="1355" xr:uid="{AE9EE30A-7249-4F4F-B09D-835E259C83E4}"/>
    <cellStyle name="Comma [0] 2 3" xfId="1356" xr:uid="{2ACB14F3-3E65-4A8D-9C76-6671732CBF23}"/>
    <cellStyle name="Comma [0] 3" xfId="1357" xr:uid="{6011A93F-E0CF-4824-B0C5-A7A128BE1E7D}"/>
    <cellStyle name="Comma 10" xfId="1358" xr:uid="{C07BDC7F-C61F-4D9C-92E9-4A8BB73A6073}"/>
    <cellStyle name="Comma 10 2" xfId="1359" xr:uid="{2BDCDC0D-1483-448C-AAB1-FC0FDCBACD6B}"/>
    <cellStyle name="Comma 10 2 2" xfId="1360" xr:uid="{8234E03F-BE8D-47D3-964B-A18849C878F9}"/>
    <cellStyle name="Comma 10 3" xfId="1361" xr:uid="{387331F8-3DAB-4D2C-9958-81E64462BC2C}"/>
    <cellStyle name="Comma 10 3 2" xfId="1362" xr:uid="{D5CF0D22-89DD-4CAE-A346-6B3E7C006B98}"/>
    <cellStyle name="Comma 10 4" xfId="1363" xr:uid="{5888943F-DA6C-45FE-8C70-56B55DE7F1F0}"/>
    <cellStyle name="Comma 10 5" xfId="1364" xr:uid="{DACC658D-5C8A-45D1-A58D-68D64F1D4D31}"/>
    <cellStyle name="Comma 100" xfId="3098" xr:uid="{1E5908DA-70DF-4D2E-BAA4-F99E7AF2B121}"/>
    <cellStyle name="Comma 101" xfId="3105" xr:uid="{B3E6AE23-B222-43AA-8A19-DDF3BBE52EAB}"/>
    <cellStyle name="Comma 102" xfId="3106" xr:uid="{F3A78BB7-C6C2-4229-800D-D7096E28DCB7}"/>
    <cellStyle name="Comma 103" xfId="3107" xr:uid="{03756DD3-BC3D-4D13-A8ED-4643575F2C6E}"/>
    <cellStyle name="Comma 11" xfId="1365" xr:uid="{BD2A3ED0-FD77-4BDE-B708-5A26A08E2A94}"/>
    <cellStyle name="Comma 11 2" xfId="1366" xr:uid="{D0DC6EF1-3613-46C7-82A0-52D81FEE2108}"/>
    <cellStyle name="Comma 11 3" xfId="1367" xr:uid="{6AC889AB-7778-41D8-B56B-E052114FF3CB}"/>
    <cellStyle name="Comma 12" xfId="1368" xr:uid="{8B5398EA-F353-4A35-AD47-C6424B9C02C6}"/>
    <cellStyle name="Comma 12 2" xfId="1369" xr:uid="{CA7790DD-BAC1-4CFC-A2DD-C351AB6708C4}"/>
    <cellStyle name="Comma 12 3" xfId="1370" xr:uid="{6ADA1787-B422-4320-B67A-CD8F3B0E1ECA}"/>
    <cellStyle name="Comma 13" xfId="1371" xr:uid="{D22BA3F0-AB67-4B57-876B-C6F851B0D6CD}"/>
    <cellStyle name="Comma 13 2" xfId="1372" xr:uid="{3662E42D-EDB5-4E0D-AAEC-86787BFAC649}"/>
    <cellStyle name="Comma 13 3" xfId="1373" xr:uid="{DC87FE98-7816-4A1D-8A5B-9E78B8182CBB}"/>
    <cellStyle name="Comma 14" xfId="1374" xr:uid="{FAAF3FEA-8EA9-42A4-9643-4C2D43D8EAB1}"/>
    <cellStyle name="Comma 14 2" xfId="1375" xr:uid="{777172D4-EC53-4108-828C-F039CB3AAD8C}"/>
    <cellStyle name="Comma 14 3" xfId="1376" xr:uid="{9F491983-B335-4584-8843-3DEC99AA6B46}"/>
    <cellStyle name="Comma 15" xfId="1377" xr:uid="{790A96FB-7A90-4BDB-B2D2-2927174ED7E0}"/>
    <cellStyle name="Comma 15 2" xfId="1378" xr:uid="{23FC2724-345F-4CFB-84E2-DE820D0EEFEC}"/>
    <cellStyle name="Comma 15 3" xfId="1379" xr:uid="{65591EAB-BBDE-48BA-ABA0-106FD4BDF003}"/>
    <cellStyle name="Comma 16" xfId="1380" xr:uid="{32EB5615-BE8B-4CBC-A665-BA845017F02A}"/>
    <cellStyle name="Comma 17" xfId="1381" xr:uid="{8E2FE387-6F76-455D-9AF5-082F8DF1B51A}"/>
    <cellStyle name="Comma 17 2" xfId="1382" xr:uid="{E3C338C5-2C78-4829-8305-06F7EEC83687}"/>
    <cellStyle name="Comma 17 3" xfId="1383" xr:uid="{D2B8DB78-75C3-4580-A94D-62CAEBDF908A}"/>
    <cellStyle name="Comma 18" xfId="1384" xr:uid="{1BCD7AD1-2DC2-41C1-8954-347BA99EC7B1}"/>
    <cellStyle name="Comma 18 2" xfId="1385" xr:uid="{909BFF32-F537-4B19-99CC-21DB2A2A81B8}"/>
    <cellStyle name="Comma 18 3" xfId="1386" xr:uid="{0C8D4727-2418-4951-972E-95FFDE530092}"/>
    <cellStyle name="Comma 18 4" xfId="1387" xr:uid="{D0710A25-B73B-49D7-9EF0-0B8D3FC83D23}"/>
    <cellStyle name="Comma 18 5" xfId="3101" xr:uid="{4C280C85-4414-4DFB-8B49-911336973ED1}"/>
    <cellStyle name="Comma 19" xfId="1388" xr:uid="{1C45A02D-D581-4ED8-B522-8220D4441DF0}"/>
    <cellStyle name="Comma 19 2" xfId="1389" xr:uid="{D6A68525-920F-4242-9234-4AB6984446DB}"/>
    <cellStyle name="Comma 19 3" xfId="1390" xr:uid="{A579B1E5-0932-4BCB-88D0-B774CB6857DA}"/>
    <cellStyle name="Comma 19 4" xfId="1391" xr:uid="{F2513327-4FCB-4824-81A3-C90D536E8895}"/>
    <cellStyle name="Comma 2" xfId="1392" xr:uid="{12FE6A8C-F106-4159-8F19-8634A10A3344}"/>
    <cellStyle name="Comma 2 10" xfId="3099" xr:uid="{45F0BF76-2F85-4E8E-8616-64E572E4AE13}"/>
    <cellStyle name="Comma 2 2" xfId="1393" xr:uid="{9D110EF8-CE48-4BD8-9F46-AB6B9A3CEFBB}"/>
    <cellStyle name="Comma 2 2 2" xfId="1394" xr:uid="{A9BC6F97-8607-4F96-A578-2D93BDA87D86}"/>
    <cellStyle name="Comma 2 2 2 2" xfId="1395" xr:uid="{A13DBD8D-39D1-43C8-9265-AEBEDC7491FA}"/>
    <cellStyle name="Comma 2 2 2 2 2" xfId="1396" xr:uid="{E63EC9D2-E53B-44FB-98DD-88BD64C7F6C2}"/>
    <cellStyle name="Comma 2 2 2 2 2 2" xfId="1397" xr:uid="{D2487421-6209-4FC7-9DEA-5F1DDAAB5182}"/>
    <cellStyle name="Comma 2 2 2 2 3" xfId="1398" xr:uid="{81227DFC-8061-41D2-9C88-273408862130}"/>
    <cellStyle name="Comma 2 2 2 3" xfId="1399" xr:uid="{00DCB2DA-16FB-4D95-A47C-721E714337B3}"/>
    <cellStyle name="Comma 2 2 2 3 2" xfId="1400" xr:uid="{5F98B3C2-4D94-4AB1-BC05-659A639BE5BE}"/>
    <cellStyle name="Comma 2 2 2 3 2 2" xfId="1401" xr:uid="{7C85D986-1C05-48C0-968C-A0FA90A0F956}"/>
    <cellStyle name="Comma 2 2 2 3 3" xfId="1402" xr:uid="{9EA4CF3A-B6C4-444A-8A69-B81E1F6CB895}"/>
    <cellStyle name="Comma 2 2 2 4" xfId="1403" xr:uid="{49C8415D-CDA4-4B77-9ED0-3D1A1113B7CE}"/>
    <cellStyle name="Comma 2 2 2 5" xfId="1404" xr:uid="{015C5C5D-6BF7-4701-B56A-39AA5D64A98F}"/>
    <cellStyle name="Comma 2 2 2 5 2" xfId="1405" xr:uid="{8C424DB5-69D0-43F5-A8D6-6079173896DF}"/>
    <cellStyle name="Comma 2 2 2 6" xfId="1406" xr:uid="{4E4DA835-1B6A-472D-9451-2A25D772CDC6}"/>
    <cellStyle name="Comma 2 2 2 6 2" xfId="3103" xr:uid="{9923967B-277E-4D55-BED1-638C740A041E}"/>
    <cellStyle name="Comma 2 2 2 7" xfId="1407" xr:uid="{FBBDC3B1-354C-4B23-A5B7-E20F2B19A7D8}"/>
    <cellStyle name="Comma 2 2 3" xfId="1408" xr:uid="{55CBF06E-2D0C-457A-8D6B-7BA37A062D9A}"/>
    <cellStyle name="Comma 2 2 4" xfId="1409" xr:uid="{21ED78FA-89C3-4DBB-85B4-DF3A0FD29DAA}"/>
    <cellStyle name="Comma 2 2 5" xfId="3110" xr:uid="{98F29051-0E63-4354-BFE5-C7F1FE3B222C}"/>
    <cellStyle name="Comma 2 3" xfId="1410" xr:uid="{D5836296-92E4-42F5-B9D8-231DF1A13DD2}"/>
    <cellStyle name="Comma 2 3 2" xfId="1411" xr:uid="{C9FF770C-C038-4162-8A37-893DF1027F6C}"/>
    <cellStyle name="Comma 2 3 2 2" xfId="1412" xr:uid="{868AD0AE-0518-4545-83EF-1BF90B6DA905}"/>
    <cellStyle name="Comma 2 3 2 3" xfId="1413" xr:uid="{7CCD1EA1-CEC7-4642-AACF-F8BD79A0E71E}"/>
    <cellStyle name="Comma 2 3 2 3 2" xfId="1414" xr:uid="{E32751B4-20A7-41CE-937C-778E3B89C84F}"/>
    <cellStyle name="Comma 2 3 2 4" xfId="1415" xr:uid="{268A2CF8-5892-4524-B0CC-A2DF519CFBB8}"/>
    <cellStyle name="Comma 2 3 2 5" xfId="1416" xr:uid="{D67568D8-32C9-4708-9C61-FCEFBF82A33C}"/>
    <cellStyle name="Comma 2 3 3" xfId="1417" xr:uid="{9A7FABA3-4216-4BD2-93EE-7293B0FAB21C}"/>
    <cellStyle name="Comma 2 3 3 2" xfId="1418" xr:uid="{6221A55F-CBEF-4085-95EA-6CAB0C8654AA}"/>
    <cellStyle name="Comma 2 3 3 2 2" xfId="3111" xr:uid="{BC3F3F17-5CCE-4870-A67A-521E815F15C7}"/>
    <cellStyle name="Comma 2 3 3 3" xfId="1419" xr:uid="{FCB233A9-D6C4-40E7-ADD3-C5BA821D9B88}"/>
    <cellStyle name="Comma 2 3 3 4" xfId="3102" xr:uid="{3F56CF43-02CE-4843-B7B9-DB9C1A5A28A1}"/>
    <cellStyle name="Comma 2 3 4" xfId="1420" xr:uid="{EEB2F772-4781-48A8-9E66-A201F1B5137D}"/>
    <cellStyle name="Comma 2 4" xfId="1421" xr:uid="{32682376-CD17-42A5-AABC-5A8ED89D412D}"/>
    <cellStyle name="Comma 2 4 2" xfId="1422" xr:uid="{C905CED8-5DB1-47F9-B4CF-A746F8D65BDA}"/>
    <cellStyle name="Comma 2 4 2 2" xfId="1423" xr:uid="{CE022F2C-A5CD-438E-9F33-6C9AFC0CF95A}"/>
    <cellStyle name="Comma 2 4 2 2 2" xfId="1424" xr:uid="{6F9FCF35-2D4F-4685-8F21-46D802BDFC43}"/>
    <cellStyle name="Comma 2 4 2 3" xfId="1425" xr:uid="{796B9CCA-9482-4294-AD47-072B16CDD0A3}"/>
    <cellStyle name="Comma 2 4 3" xfId="1426" xr:uid="{D98F50E7-2F34-4F17-B1EA-B721F8EA0B72}"/>
    <cellStyle name="Comma 2 4 3 2" xfId="1427" xr:uid="{3796252C-1054-4AE4-8E58-9290DAF8842A}"/>
    <cellStyle name="Comma 2 4 3 2 2" xfId="1428" xr:uid="{5F97B43B-EEC6-4A1B-B617-F5590D908AAD}"/>
    <cellStyle name="Comma 2 4 3 3" xfId="1429" xr:uid="{55786913-3BA9-424D-892E-B8BE1CFEB022}"/>
    <cellStyle name="Comma 2 4 4" xfId="1430" xr:uid="{1CCF9010-917F-4467-AF40-31EC859BC004}"/>
    <cellStyle name="Comma 2 4 4 2" xfId="1431" xr:uid="{1D6999D9-284E-48A1-8C07-46950C9EB86D}"/>
    <cellStyle name="Comma 2 4 4 2 2" xfId="1432" xr:uid="{28D717F3-0E50-4AE2-90E3-9F71DD693207}"/>
    <cellStyle name="Comma 2 4 4 3" xfId="1433" xr:uid="{5530FAC6-8790-4A8A-A56C-D599C2F6D9B0}"/>
    <cellStyle name="Comma 2 4 5" xfId="1434" xr:uid="{6C5F79FF-6622-4F1B-A976-B322D88252D9}"/>
    <cellStyle name="Comma 2 4 6" xfId="1435" xr:uid="{878C6536-34C9-4999-9166-7341F3FAECA4}"/>
    <cellStyle name="Comma 2 4 6 2" xfId="1436" xr:uid="{299A3ED3-809C-49AA-953A-89EC24D87003}"/>
    <cellStyle name="Comma 2 4 7" xfId="1437" xr:uid="{B306BF4D-AF68-4B0A-A933-29C78A468879}"/>
    <cellStyle name="Comma 2 4 8" xfId="1438" xr:uid="{DD65C841-1CAD-44E8-A4E3-77A45336CE05}"/>
    <cellStyle name="Comma 2 5" xfId="1439" xr:uid="{CA6F51B9-C39B-4ECF-913E-3135D9255650}"/>
    <cellStyle name="Comma 2 5 2" xfId="1440" xr:uid="{DED6627F-8E8B-4D37-8E62-84E62211A083}"/>
    <cellStyle name="Comma 2 5 3" xfId="1441" xr:uid="{FDDDD576-5D1C-4E6E-93A1-FBF97CAE0423}"/>
    <cellStyle name="Comma 2 6" xfId="1442" xr:uid="{45D82CCB-BC46-4F54-A6D2-C881472B1304}"/>
    <cellStyle name="Comma 2 7" xfId="1443" xr:uid="{F2DE7989-513E-476F-BB87-32E0AB05BC63}"/>
    <cellStyle name="Comma 2 8" xfId="1444" xr:uid="{5B31322B-0590-4A9C-B059-52547B4E32A5}"/>
    <cellStyle name="Comma 2 9" xfId="1445" xr:uid="{D7CD6741-3141-48F9-8163-6BBE946D7E75}"/>
    <cellStyle name="Comma 20" xfId="1446" xr:uid="{5D1F186F-5B6F-4BCB-87FA-7EE073D01996}"/>
    <cellStyle name="Comma 20 2" xfId="1447" xr:uid="{D6F742E0-218D-4D0A-9BEE-8956D9BF23A8}"/>
    <cellStyle name="Comma 21" xfId="1448" xr:uid="{C85DB9ED-785F-4731-8307-E79DA4AF1FFB}"/>
    <cellStyle name="Comma 21 2" xfId="1449" xr:uid="{11454632-63B5-428B-B6FE-8724A4726F40}"/>
    <cellStyle name="Comma 22" xfId="1450" xr:uid="{2D6AEE4D-9EBB-4C08-A1AE-A961B110AE1D}"/>
    <cellStyle name="Comma 22 2" xfId="1451" xr:uid="{E0DF756B-ADCC-480C-9C7D-D2D3D374C20C}"/>
    <cellStyle name="Comma 23" xfId="1452" xr:uid="{5BF455BE-1414-4F61-B20A-A06A1CE7EA6B}"/>
    <cellStyle name="Comma 23 2" xfId="1453" xr:uid="{BDC8FE63-5216-4BC2-9C6D-D36AAC9C8136}"/>
    <cellStyle name="Comma 24" xfId="1454" xr:uid="{3602AFE9-F08D-4D20-A8A7-7770F4D89B8F}"/>
    <cellStyle name="Comma 24 2" xfId="1455" xr:uid="{69C24621-0EAA-4C90-81C3-AFB91BD7D7CC}"/>
    <cellStyle name="Comma 25" xfId="1456" xr:uid="{72AB4D65-0A32-48EF-A0DE-6C13AA593224}"/>
    <cellStyle name="Comma 25 2" xfId="1457" xr:uid="{99F6E9C7-4CB3-438D-8955-B35F1D5F619B}"/>
    <cellStyle name="Comma 26" xfId="1458" xr:uid="{7200F809-4ED9-4DA5-A2C8-1B2410979049}"/>
    <cellStyle name="Comma 27" xfId="1459" xr:uid="{BD7B3A29-9B95-4233-B14F-4CC70D09C89A}"/>
    <cellStyle name="Comma 28" xfId="1460" xr:uid="{B6087085-F58C-4162-8064-16D04121E108}"/>
    <cellStyle name="Comma 29" xfId="1461" xr:uid="{2A54DB15-F073-43C9-AEC5-E0154B1CB56E}"/>
    <cellStyle name="Comma 3" xfId="1462" xr:uid="{5C729F4B-5BA6-4B09-9B8A-C15C4775637D}"/>
    <cellStyle name="Comma 3 2" xfId="1463" xr:uid="{13B6BCED-E43C-40A2-849C-C720156220C2}"/>
    <cellStyle name="Comma 3 2 2" xfId="1464" xr:uid="{1F603A25-CC4F-4BF5-8612-B8B0FE5636F5}"/>
    <cellStyle name="Comma 3 2 3" xfId="1465" xr:uid="{CB3A5476-1FD0-42CB-939E-5D4F78EBBD93}"/>
    <cellStyle name="Comma 3 2 3 2" xfId="1466" xr:uid="{E1D0A8BE-C250-4FA6-BB71-91FF912C6C55}"/>
    <cellStyle name="Comma 3 2 4" xfId="1467" xr:uid="{0222A8F9-A3B7-42B1-B6DB-FADBA9D617E2}"/>
    <cellStyle name="Comma 3 2 5" xfId="1468" xr:uid="{05BC35F3-E8E3-432A-BF3F-4A812A9ED90F}"/>
    <cellStyle name="Comma 3 3" xfId="1469" xr:uid="{0CE4A1E9-F3F3-438E-A772-B196508CF7AF}"/>
    <cellStyle name="Comma 3 3 2" xfId="1470" xr:uid="{7F313B65-72A2-4F86-82FD-244EF5C69911}"/>
    <cellStyle name="Comma 3 3 3" xfId="1471" xr:uid="{E54E7CD2-4AA7-4812-91F4-D7C7C68F4077}"/>
    <cellStyle name="Comma 3 4" xfId="1472" xr:uid="{17A4AC75-242A-49AE-937B-5870927A98FA}"/>
    <cellStyle name="Comma 3 4 2" xfId="1473" xr:uid="{C4B6829B-BD0B-4182-8B7F-37D14BCE132B}"/>
    <cellStyle name="Comma 3 4 3" xfId="1474" xr:uid="{7D03ECB4-D3C4-4A7C-8905-1F5C57B82E86}"/>
    <cellStyle name="Comma 3 5" xfId="1475" xr:uid="{0E0092A1-4A68-4310-9CC0-DADFFA4AB7BB}"/>
    <cellStyle name="Comma 3 5 2" xfId="1476" xr:uid="{7B07119B-515F-4179-A096-B8C2AE370860}"/>
    <cellStyle name="Comma 3 5 3" xfId="1477" xr:uid="{FC00D017-A3F9-4A3E-A8D4-7241C8A0C9A3}"/>
    <cellStyle name="Comma 3 6" xfId="1478" xr:uid="{CA8DDF00-AD08-4D47-A2D6-ACB8CCB0131E}"/>
    <cellStyle name="Comma 3 7" xfId="1479" xr:uid="{E7A44346-4091-47BB-A5C9-8939DDCC0137}"/>
    <cellStyle name="Comma 3 8" xfId="1480" xr:uid="{2CFDDCA2-E950-4009-AA46-2F5E439CB3A3}"/>
    <cellStyle name="Comma 30" xfId="1481" xr:uid="{EF971F0F-7912-49A2-B8C5-A80E70BCEB83}"/>
    <cellStyle name="Comma 31" xfId="1482" xr:uid="{3337DDE2-93E0-49C7-A317-680A065A0DFD}"/>
    <cellStyle name="Comma 32" xfId="1483" xr:uid="{376CC0B9-ED21-40EE-A99D-A15E6425C797}"/>
    <cellStyle name="Comma 33" xfId="1484" xr:uid="{FEA8B0AC-2412-499C-959C-5BAA43653A6B}"/>
    <cellStyle name="Comma 34" xfId="1485" xr:uid="{84ECAACE-01AD-4AAE-A3FB-F7C2705FF3D5}"/>
    <cellStyle name="Comma 35" xfId="1486" xr:uid="{907EAE76-0E67-4BD0-B43B-AB5FC19955A7}"/>
    <cellStyle name="Comma 36" xfId="1487" xr:uid="{7E6FFBE5-8626-4695-85CC-F2E874FE14D5}"/>
    <cellStyle name="Comma 37" xfId="1488" xr:uid="{C04C78BA-3648-483E-AE5C-B2757549AAB7}"/>
    <cellStyle name="Comma 38" xfId="1489" xr:uid="{9A91FF90-7BF6-492B-9966-229DDDE46BA2}"/>
    <cellStyle name="Comma 39" xfId="1490" xr:uid="{A06BBD4F-D231-411D-8629-078E9FF74D1A}"/>
    <cellStyle name="Comma 4" xfId="1491" xr:uid="{18A1E632-FD6F-4F79-A11E-DAD1F94FBEDB}"/>
    <cellStyle name="Comma 4 2" xfId="1492" xr:uid="{5FCEBAEA-9615-4A2A-B9BE-01349AA75637}"/>
    <cellStyle name="Comma 4 2 2" xfId="1493" xr:uid="{325B664E-75B0-4F9F-A1FB-B25508F2F9CF}"/>
    <cellStyle name="Comma 4 2 3" xfId="1494" xr:uid="{47346DDC-E069-4357-9486-45F84387D6EB}"/>
    <cellStyle name="Comma 4 2 3 2" xfId="1495" xr:uid="{0ADD9783-FE00-428D-9AFF-E2E77DE20285}"/>
    <cellStyle name="Comma 4 2 4" xfId="1496" xr:uid="{362A9DAA-D66B-45B4-AB20-57CF8B210DE7}"/>
    <cellStyle name="Comma 4 2 5" xfId="1497" xr:uid="{597A8B9E-13FA-45E7-AEE6-DCCFE866A6CF}"/>
    <cellStyle name="Comma 4 3" xfId="1498" xr:uid="{D37FE4AF-82B9-4E18-9888-80A3077C5026}"/>
    <cellStyle name="Comma 4 3 2" xfId="1499" xr:uid="{115AF9B4-A215-4AE9-A52F-73A117CEE7FF}"/>
    <cellStyle name="Comma 4 4" xfId="1500" xr:uid="{146DD768-6E37-44DC-BBB4-43F07407EB31}"/>
    <cellStyle name="Comma 4 5" xfId="1501" xr:uid="{5E487E00-5090-4061-936A-44F503371997}"/>
    <cellStyle name="Comma 4 6" xfId="1502" xr:uid="{A0B70DE3-4FE2-4EDA-9316-4CA66A9EED74}"/>
    <cellStyle name="Comma 4 7" xfId="1503" xr:uid="{54317493-50DF-4189-B87D-948F7FAFCB81}"/>
    <cellStyle name="Comma 40" xfId="1504" xr:uid="{D83D594F-8465-4F3B-AAD0-57AC1A7ECF8D}"/>
    <cellStyle name="Comma 41" xfId="1505" xr:uid="{E4494BD2-A75D-4846-88AD-ED95269AF336}"/>
    <cellStyle name="Comma 42" xfId="1506" xr:uid="{1D9FEFFD-BF27-4E41-B111-E26749AB419D}"/>
    <cellStyle name="Comma 43" xfId="1507" xr:uid="{E5EC9C03-D7C4-47C7-8561-F79446035126}"/>
    <cellStyle name="Comma 44" xfId="1508" xr:uid="{B3225DE8-09D5-4673-9E6B-352D05CBBF7D}"/>
    <cellStyle name="Comma 45" xfId="1509" xr:uid="{EE5A1162-90A7-49C4-93EF-9290C4C97C82}"/>
    <cellStyle name="Comma 46" xfId="1510" xr:uid="{105D5138-E855-4F8E-920C-FFCBBACDC535}"/>
    <cellStyle name="Comma 47" xfId="1511" xr:uid="{CD475FC6-E7AC-48C1-B9A4-F5F59E2C232F}"/>
    <cellStyle name="Comma 48" xfId="1512" xr:uid="{73D8ADA3-E957-4E33-987B-2CDAFB16FF1E}"/>
    <cellStyle name="Comma 49" xfId="1513" xr:uid="{43A098EF-90F0-46BF-8DD6-876660A55D97}"/>
    <cellStyle name="Comma 5" xfId="1514" xr:uid="{4D687039-EBD0-4792-8413-2CFEC5DA1601}"/>
    <cellStyle name="Comma 5 2" xfId="1515" xr:uid="{03CEFF58-B64A-4D23-A7C7-C2014CED407F}"/>
    <cellStyle name="Comma 5 2 2" xfId="1516" xr:uid="{39367EC4-EEEF-439E-99C1-099ED28A087E}"/>
    <cellStyle name="Comma 5 2 3" xfId="1517" xr:uid="{8EC16AEB-5887-46E9-B7C2-636687252FA6}"/>
    <cellStyle name="Comma 5 3" xfId="1518" xr:uid="{5651BC04-5C34-4209-8DCE-28B493B6C2AA}"/>
    <cellStyle name="Comma 5 4" xfId="1519" xr:uid="{95A3EF46-19D0-454D-84A5-3DB5030A7FD2}"/>
    <cellStyle name="Comma 5 4 2" xfId="1520" xr:uid="{1A3D639A-19D4-4379-856B-3927A12F6363}"/>
    <cellStyle name="Comma 5 4 2 2" xfId="1521" xr:uid="{A588BF15-4D1E-4718-B3BC-3F9DB22EB9A7}"/>
    <cellStyle name="Comma 5 4 3" xfId="1522" xr:uid="{4BDECA6B-C2A5-4BB5-A23E-DDC54B100702}"/>
    <cellStyle name="Comma 5 5" xfId="1523" xr:uid="{7D89D4FD-4902-4982-AD1F-181051142EDA}"/>
    <cellStyle name="Comma 5 6" xfId="1524" xr:uid="{10D1420F-A735-42F9-AD33-2093A4C661B3}"/>
    <cellStyle name="Comma 50" xfId="1525" xr:uid="{37A11A56-D5E5-4A0B-9200-E4146791FD71}"/>
    <cellStyle name="Comma 51" xfId="1526" xr:uid="{FC9EBA98-99F3-4D88-9194-FAE839AB90A7}"/>
    <cellStyle name="Comma 52" xfId="1527" xr:uid="{CA60193D-FD2E-49F5-BE8C-F95FB0AF7931}"/>
    <cellStyle name="Comma 53" xfId="1528" xr:uid="{F5A558FF-68F9-460F-80D4-FA26CE3702CB}"/>
    <cellStyle name="Comma 54" xfId="1529" xr:uid="{1779753E-D4E0-4323-8AC0-557A7BB5F041}"/>
    <cellStyle name="Comma 55" xfId="1530" xr:uid="{AC9800DE-8114-4359-95B0-96F990FCF63E}"/>
    <cellStyle name="Comma 56" xfId="1531" xr:uid="{8024E7C8-0DD8-40E8-89AF-AB50C31AD895}"/>
    <cellStyle name="Comma 57" xfId="1532" xr:uid="{482E52F6-06AE-4E03-BD1B-0778A8C3FAD7}"/>
    <cellStyle name="Comma 58" xfId="1533" xr:uid="{40F3A6C5-BC78-4E04-A087-80E9D8A842A5}"/>
    <cellStyle name="Comma 59" xfId="1534" xr:uid="{79B5AC19-7D8E-49F0-A1D6-62B9FEAD898E}"/>
    <cellStyle name="Comma 6" xfId="1535" xr:uid="{9ADE81FC-091B-4489-9B00-A56649110160}"/>
    <cellStyle name="Comma 6 2" xfId="1536" xr:uid="{B03FB11A-9AB3-4883-8066-2BFC9F0350E7}"/>
    <cellStyle name="Comma 6 3" xfId="1537" xr:uid="{8AF5D27F-80BC-41D5-AE70-1B13B42AC955}"/>
    <cellStyle name="Comma 6 3 2" xfId="1538" xr:uid="{5A1C058C-8DC9-4571-A95C-1AF4C5E881E7}"/>
    <cellStyle name="Comma 6 3 2 2" xfId="1539" xr:uid="{7FA546A3-8531-4C46-A3E0-2923B6DA3A99}"/>
    <cellStyle name="Comma 6 3 3" xfId="1540" xr:uid="{BC4564E4-EEED-4FE0-94A7-FB00D0DE7D38}"/>
    <cellStyle name="Comma 6 4" xfId="1541" xr:uid="{069244A2-06DF-460B-92CE-00DDE070C82B}"/>
    <cellStyle name="Comma 6 5" xfId="1542" xr:uid="{8EF916E7-1216-428B-A68C-8B9F57735C0D}"/>
    <cellStyle name="Comma 60" xfId="1543" xr:uid="{6BF48D26-120A-4C60-9D57-97F52BD03E04}"/>
    <cellStyle name="Comma 61" xfId="1544" xr:uid="{9C390DB9-EF22-4F99-8790-0575F486564C}"/>
    <cellStyle name="Comma 62" xfId="1545" xr:uid="{35F0A9FB-9A6A-4F6A-9FE7-19FECF6D830D}"/>
    <cellStyle name="Comma 63" xfId="1546" xr:uid="{BFB15EAD-B083-451F-95B1-CC5B1ED3CEA3}"/>
    <cellStyle name="Comma 64" xfId="1547" xr:uid="{365A89DD-B185-4713-A1DA-8B75B3663E01}"/>
    <cellStyle name="Comma 65" xfId="1548" xr:uid="{5368F181-D64D-47A3-B2D6-038C569E15C9}"/>
    <cellStyle name="Comma 66" xfId="1549" xr:uid="{D274D9C5-C440-43F3-ADE2-427E09A748F0}"/>
    <cellStyle name="Comma 67" xfId="1550" xr:uid="{8A855473-C10F-4584-B8B5-B8825959583B}"/>
    <cellStyle name="Comma 68" xfId="1551" xr:uid="{55D38A8D-7111-4567-9691-F18F2519683D}"/>
    <cellStyle name="Comma 69" xfId="1552" xr:uid="{6808CF14-C9D0-4A30-9982-BC482B4C4B97}"/>
    <cellStyle name="Comma 7" xfId="1553" xr:uid="{045725F2-9094-413C-A119-0B61A6EDFFB1}"/>
    <cellStyle name="Comma 7 2" xfId="1554" xr:uid="{EE841C91-36ED-419F-93B1-01A50D94528D}"/>
    <cellStyle name="Comma 7 2 2" xfId="1555" xr:uid="{E62D6F23-72C5-4334-99CC-E713BB8435B3}"/>
    <cellStyle name="Comma 7 2 2 2" xfId="1556" xr:uid="{32B79D36-8766-4706-A0F2-40F3F298AF62}"/>
    <cellStyle name="Comma 7 2 3" xfId="1557" xr:uid="{EA5070D8-DF59-446C-A3FE-AA9D5F156141}"/>
    <cellStyle name="Comma 7 3" xfId="1558" xr:uid="{B06BAE1B-D059-4E4B-96AB-344A63DF24C8}"/>
    <cellStyle name="Comma 7 3 2" xfId="1559" xr:uid="{55BBD159-AFAC-4C43-AA5A-373A2028F241}"/>
    <cellStyle name="Comma 7 4" xfId="1560" xr:uid="{E43A030B-9DE4-4F08-BF90-4A953744DAFD}"/>
    <cellStyle name="Comma 7 4 2" xfId="1561" xr:uid="{1D7733E1-7325-478D-A164-73F287B64731}"/>
    <cellStyle name="Comma 7 5" xfId="1562" xr:uid="{1A003623-F219-4401-971D-D7E6083BEF82}"/>
    <cellStyle name="Comma 7 6" xfId="1563" xr:uid="{CA8A2BFA-E464-425C-B7A0-25598B6EFB94}"/>
    <cellStyle name="Comma 70" xfId="1564" xr:uid="{F985DAB8-169F-4DC3-84D9-C5420B80C7DF}"/>
    <cellStyle name="Comma 71" xfId="1565" xr:uid="{90B9ACAD-9F59-49D2-8A7F-2B51A8124BAD}"/>
    <cellStyle name="Comma 72" xfId="1566" xr:uid="{C0FC76F8-2DF3-4F12-ADD5-3D69AECFEA07}"/>
    <cellStyle name="Comma 73" xfId="1567" xr:uid="{831110AE-BC07-406F-A260-5046E484E459}"/>
    <cellStyle name="Comma 74" xfId="1568" xr:uid="{5B66B469-AB0D-4359-B6BC-5E745240A290}"/>
    <cellStyle name="Comma 75" xfId="1569" xr:uid="{583C99BF-D464-41D6-9BA5-C6ADE8EFEFE2}"/>
    <cellStyle name="Comma 76" xfId="1570" xr:uid="{56F2EA1D-ED03-43CE-8EEB-FAAD468D11E8}"/>
    <cellStyle name="Comma 77" xfId="1571" xr:uid="{EF39981A-CB57-44A4-B419-DB16471A47E8}"/>
    <cellStyle name="Comma 78" xfId="1572" xr:uid="{20B690C7-F0EC-42EC-AA07-72695E058806}"/>
    <cellStyle name="Comma 79" xfId="1573" xr:uid="{65BD4435-7D59-4089-A089-915DB2EC89C0}"/>
    <cellStyle name="Comma 8" xfId="1574" xr:uid="{FFFECCFB-2D04-4134-9E2F-CE1CB07277AD}"/>
    <cellStyle name="Comma 8 2" xfId="1575" xr:uid="{DAB6D1E1-9D15-4C60-B8C2-E8951D968184}"/>
    <cellStyle name="Comma 8 3" xfId="1576" xr:uid="{DCC8338D-7A06-402C-8B80-1A0A0158F99E}"/>
    <cellStyle name="Comma 8 3 2" xfId="1577" xr:uid="{3C175A75-A47D-4EF0-9B9D-294CFA2854D5}"/>
    <cellStyle name="Comma 8 3 2 2" xfId="1578" xr:uid="{4AC616F3-2999-4CD0-A692-19C7B7662688}"/>
    <cellStyle name="Comma 8 4" xfId="1579" xr:uid="{2F7FC4E5-9DD8-42E5-B8DF-570B5F242BE6}"/>
    <cellStyle name="Comma 8 5" xfId="1580" xr:uid="{0CACDF29-0C51-4563-95D0-8C089FC8FA52}"/>
    <cellStyle name="Comma 80" xfId="1581" xr:uid="{8725AE2C-4B39-465F-9FF5-53F2FACA8D7D}"/>
    <cellStyle name="Comma 81" xfId="1582" xr:uid="{7BBB79E9-0AAC-4A68-A8E2-B18EC47157AB}"/>
    <cellStyle name="Comma 82" xfId="1583" xr:uid="{30176863-4E77-42B5-85F1-90F801F89B32}"/>
    <cellStyle name="Comma 83" xfId="1584" xr:uid="{CE4CD0BA-445C-40C1-B07B-9556C4028638}"/>
    <cellStyle name="Comma 84" xfId="1585" xr:uid="{5318D362-B995-4B47-840F-91B4F9665F5C}"/>
    <cellStyle name="Comma 85" xfId="1586" xr:uid="{96891C1D-4A51-48FD-A9ED-BF5668B31E33}"/>
    <cellStyle name="Comma 86" xfId="1587" xr:uid="{838703C7-2639-4F43-8B1C-E84FBF121EAF}"/>
    <cellStyle name="Comma 87" xfId="1588" xr:uid="{CA591544-FBA6-4DD9-AAC8-AE26BC6E8E89}"/>
    <cellStyle name="Comma 88" xfId="1589" xr:uid="{7ADE3DF6-C8F9-49A2-B63A-A2EDEF1586AE}"/>
    <cellStyle name="Comma 89" xfId="1590" xr:uid="{19461D9B-881C-4F8C-B190-165FED06CAC5}"/>
    <cellStyle name="Comma 9" xfId="1591" xr:uid="{B11EE26D-631D-492A-917E-22F1BDACBBB9}"/>
    <cellStyle name="Comma 9 2" xfId="1592" xr:uid="{A98FCD49-F679-4ABF-9D1D-426B69F03405}"/>
    <cellStyle name="Comma 9 2 2" xfId="1593" xr:uid="{055517C3-DB7B-4D27-A389-6966596E3546}"/>
    <cellStyle name="Comma 9 2 3" xfId="1594" xr:uid="{D08E7F66-3E27-4EBA-8F8B-6C6833FCAEA3}"/>
    <cellStyle name="Comma 9 3" xfId="1595" xr:uid="{E9ADA992-6A6F-4731-8312-36F678236A6B}"/>
    <cellStyle name="Comma 9 3 2" xfId="1596" xr:uid="{ADC48E19-5D02-4933-B785-AD9A1C6CDC8C}"/>
    <cellStyle name="Comma 9 4" xfId="1597" xr:uid="{5B978E53-B006-41F4-BC6A-A82488569078}"/>
    <cellStyle name="Comma 9 5" xfId="1598" xr:uid="{AC73E729-D558-4867-AA19-66E8FE406E70}"/>
    <cellStyle name="Comma 90" xfId="1599" xr:uid="{B610FEB3-B305-42AE-96C0-897126BBFC10}"/>
    <cellStyle name="Comma 91" xfId="1600" xr:uid="{0E78FC7A-AA19-4396-ADFE-173BF8C33E25}"/>
    <cellStyle name="Comma 92" xfId="1601" xr:uid="{597E948B-BCF4-4D1C-BD6E-85B2A5E5F70A}"/>
    <cellStyle name="Comma 93" xfId="1602" xr:uid="{C3C5CF34-A3A3-4CDB-8720-9D828CE78AB0}"/>
    <cellStyle name="Comma 94" xfId="1603" xr:uid="{E463735F-0078-421D-8F6B-632DFE7F8D77}"/>
    <cellStyle name="Comma 95" xfId="1604" xr:uid="{089C78B3-3DED-430E-A9B4-F49661276C5D}"/>
    <cellStyle name="Comma 96" xfId="1605" xr:uid="{1022EEAA-0FBB-4910-9B45-35CBCB1505BC}"/>
    <cellStyle name="Comma 97" xfId="1606" xr:uid="{CCBC210A-806A-4CBF-B26C-599F5C98081C}"/>
    <cellStyle name="Comma 98" xfId="1607" xr:uid="{4344302F-EB56-4225-B049-DE26B995B794}"/>
    <cellStyle name="Comma 99" xfId="3094" xr:uid="{044E413C-B371-4770-AD13-63C524C7D7FB}"/>
    <cellStyle name="Comma0" xfId="1608" xr:uid="{E104C565-316C-467A-81A0-F3D37C48E3B5}"/>
    <cellStyle name="Comma0 - Style3" xfId="1609" xr:uid="{90530872-16A0-4EAC-B70E-929AE62A7374}"/>
    <cellStyle name="Comma1 - Style1" xfId="1610" xr:uid="{3457F3F8-8463-4914-A826-99C5C66B712C}"/>
    <cellStyle name="Comment" xfId="1611" xr:uid="{66545D50-40BA-4A07-9ECB-BE9AE4E3A342}"/>
    <cellStyle name="Currency [0] 2" xfId="1612" xr:uid="{93A60FB3-5377-4630-9FE6-C2A75ACC1550}"/>
    <cellStyle name="Currency [0] 2 2" xfId="1613" xr:uid="{030E1107-7501-4C15-BD1D-85EC31C97ED0}"/>
    <cellStyle name="Currency [0] 2 3" xfId="1614" xr:uid="{9AA6982C-D93C-439B-926F-387B2C1F0139}"/>
    <cellStyle name="Currency [0] 3" xfId="1615" xr:uid="{5989D65A-D4F8-43D5-AADC-F598729F73D9}"/>
    <cellStyle name="Currency 10" xfId="1616" xr:uid="{440FE265-7A58-453A-8C4A-75D0262BB060}"/>
    <cellStyle name="Currency 11" xfId="1617" xr:uid="{06224BE3-BF59-46EC-A641-EA61CFD8D9EB}"/>
    <cellStyle name="Currency 12" xfId="1618" xr:uid="{780BEDF9-7DB3-45DF-9507-254692D7F8E3}"/>
    <cellStyle name="Currency 13" xfId="1619" xr:uid="{7C8F14A7-8028-4608-B813-70D882E73354}"/>
    <cellStyle name="Currency 14" xfId="3095" xr:uid="{C1558760-DC37-456A-A7B4-18047C07ECC3}"/>
    <cellStyle name="Currency 15" xfId="3112" xr:uid="{728755EA-DDEE-4AF8-80E9-A1E85CB9BD60}"/>
    <cellStyle name="Currency 2" xfId="1620" xr:uid="{D3618849-B830-4F57-B6EE-B0945DF32517}"/>
    <cellStyle name="Currency 2 2" xfId="1621" xr:uid="{9BBCE015-AFDE-485C-9B4B-7255A19977D0}"/>
    <cellStyle name="Currency 2 2 2" xfId="1622" xr:uid="{0E21F67B-9EFD-4516-99FF-B8211CE0F16C}"/>
    <cellStyle name="Currency 2 2 2 2" xfId="1623" xr:uid="{411D13FF-FEF9-4ED5-A238-177DE6AB58A0}"/>
    <cellStyle name="Currency 2 2 2 2 2" xfId="1624" xr:uid="{1E032EB8-6367-4AE7-BC44-51D0AE4339BD}"/>
    <cellStyle name="Currency 2 2 2 3" xfId="1625" xr:uid="{5CFA3D48-E1BC-4612-8CCA-E50A36BD74BA}"/>
    <cellStyle name="Currency 2 2 3" xfId="1626" xr:uid="{56E58A86-421D-41D1-B373-C3EF3526BACE}"/>
    <cellStyle name="Currency 2 2 4" xfId="1627" xr:uid="{7A317F56-5B7A-4DA1-9AE8-68112ACCE85F}"/>
    <cellStyle name="Currency 2 3" xfId="1628" xr:uid="{976B9A1B-17E3-4754-B13E-F5D3C585CFAE}"/>
    <cellStyle name="Currency 2 3 2" xfId="1629" xr:uid="{6E06CFD6-2470-424F-8CE0-771AE22E1419}"/>
    <cellStyle name="Currency 2 3 2 2" xfId="1630" xr:uid="{9782D25E-73AF-4586-BFDF-3394DC6D4771}"/>
    <cellStyle name="Currency 2 3 3" xfId="1631" xr:uid="{C3A76996-B235-490B-AE4C-8B92F71A9676}"/>
    <cellStyle name="Currency 2 3 4" xfId="1632" xr:uid="{5EE3EA68-6600-4A66-97C6-60EDE1DD3C39}"/>
    <cellStyle name="Currency 2 4" xfId="1633" xr:uid="{D3F320E5-DBA9-44AD-A944-C3B3A60EDD29}"/>
    <cellStyle name="Currency 2 4 2" xfId="1634" xr:uid="{F2647827-96F7-48B8-B3AB-A812729C545B}"/>
    <cellStyle name="Currency 2 4 3" xfId="1635" xr:uid="{D425F51B-B36C-437F-ABD3-815636C09AE6}"/>
    <cellStyle name="Currency 2 5" xfId="1636" xr:uid="{F2C74B1E-7E29-4687-8D89-F494831056D1}"/>
    <cellStyle name="Currency 2 5 2" xfId="1637" xr:uid="{76752391-263F-45E1-9931-75CDDA3B17DE}"/>
    <cellStyle name="Currency 2 5 3" xfId="1638" xr:uid="{7E55CDC3-3379-42FB-BA22-81981DA27EF8}"/>
    <cellStyle name="Currency 2 6" xfId="1639" xr:uid="{FD9F088B-D49C-4CC6-BB2D-98E95A2CF680}"/>
    <cellStyle name="Currency 2 7" xfId="1640" xr:uid="{242848EA-058D-4003-8123-662DD2AFE449}"/>
    <cellStyle name="Currency 2 8" xfId="1641" xr:uid="{A62112E5-6CD7-454A-9A9D-1F7A74B864DE}"/>
    <cellStyle name="Currency 3" xfId="1642" xr:uid="{EC9EE869-9115-4813-8A2C-4126BDB8AE5B}"/>
    <cellStyle name="Currency 3 2" xfId="1643" xr:uid="{BD0A873E-E818-4A29-88B8-FA7A31856DDA}"/>
    <cellStyle name="Currency 3 3" xfId="1644" xr:uid="{F77D0410-C474-4AC4-924A-5A0CA3670442}"/>
    <cellStyle name="Currency 3 4" xfId="1645" xr:uid="{283942A2-CAE6-42CB-9A33-98D29B117641}"/>
    <cellStyle name="Currency 3 5" xfId="1646" xr:uid="{4A55710E-7F4B-447E-9392-41BE9FC9AA89}"/>
    <cellStyle name="Currency 4" xfId="1647" xr:uid="{F7362295-5CCD-403C-9F28-9081E8B2B3B8}"/>
    <cellStyle name="Currency 4 2" xfId="1648" xr:uid="{5406BFAC-5387-4076-BAA6-ACCB23B9DFAF}"/>
    <cellStyle name="Currency 4 3" xfId="1649" xr:uid="{A31DB0C7-912E-4EA9-8642-36CDF408181B}"/>
    <cellStyle name="Currency 5" xfId="1650" xr:uid="{B7A4F1DA-139A-41A6-9610-F152D4EF33C1}"/>
    <cellStyle name="Currency 5 2" xfId="1651" xr:uid="{D6ED8493-0733-44F2-8795-49704408FBED}"/>
    <cellStyle name="Currency 5 3" xfId="1652" xr:uid="{A2F5FB78-4EAB-4489-A05E-3A54133BE3FD}"/>
    <cellStyle name="Currency 6" xfId="1653" xr:uid="{ED44A28B-5F57-456F-84E6-6D7F0B86C39A}"/>
    <cellStyle name="Currency 6 2" xfId="1654" xr:uid="{CD728CA9-9365-4DA1-9EBE-628EEEECF38E}"/>
    <cellStyle name="Currency 6 3" xfId="1655" xr:uid="{1D0D4754-1EA7-4D0B-A100-2599B0A48DC3}"/>
    <cellStyle name="Currency 7" xfId="1656" xr:uid="{F129607A-4C3B-455F-858E-AC0A369C8744}"/>
    <cellStyle name="Currency 7 2" xfId="1657" xr:uid="{400BFC14-BFE4-4783-A6AE-DD5074EDEFEB}"/>
    <cellStyle name="Currency 7 3" xfId="1658" xr:uid="{4A079531-8C63-4F0E-8370-8BDCC463D0F7}"/>
    <cellStyle name="Currency 8" xfId="1659" xr:uid="{BF1285C0-96B1-4B61-A1E7-CE7F4FAC5815}"/>
    <cellStyle name="Currency 8 2" xfId="1660" xr:uid="{BD2FB8AE-DBC5-4D37-977A-3E7D7E6A45EF}"/>
    <cellStyle name="Currency 8 3" xfId="1661" xr:uid="{1A63C8DC-4765-4CAA-8FA0-638093E5786D}"/>
    <cellStyle name="Currency 9" xfId="1662" xr:uid="{FB1D0ED9-54CB-47AD-91A4-7A0B3117A297}"/>
    <cellStyle name="Currency 9 2" xfId="1663" xr:uid="{8B80F550-39AC-4023-92CF-11244936E364}"/>
    <cellStyle name="Currency 9 3" xfId="1664" xr:uid="{A536E80F-90D4-4A44-BD66-770AACEBE37E}"/>
    <cellStyle name="Currency0" xfId="1665" xr:uid="{E877986A-4598-4A4F-BCAA-59E58D8AD016}"/>
    <cellStyle name="Date" xfId="1666" xr:uid="{4E00C3FB-7823-4C6C-A8A1-AD81D29C2C79}"/>
    <cellStyle name="Dbl-Click" xfId="1667" xr:uid="{93133FDA-90F0-46C4-9A33-85111828C4AA}"/>
    <cellStyle name="Dbl-Click (A)" xfId="1668" xr:uid="{B222F9F4-B9ED-4521-ADCD-BCB0819478D7}"/>
    <cellStyle name="Dbl-Click 2" xfId="1669" xr:uid="{4D3CBBF1-A1AD-46D1-8B13-63B9189A7D16}"/>
    <cellStyle name="Dbl-Click 2 2" xfId="1670" xr:uid="{5505D0BB-FAEB-4678-A295-58BE538D0B6F}"/>
    <cellStyle name="Dbl-Click 3" xfId="1671" xr:uid="{07A823A2-8EC2-4A0D-81FD-9BB2B0859586}"/>
    <cellStyle name="Dbl-Click 3 2" xfId="1672" xr:uid="{95EB0445-9346-486F-B876-B0E1F948347A}"/>
    <cellStyle name="Dbl-Click 4" xfId="1673" xr:uid="{32B09605-56B3-4FA2-BD2C-865B48BE8725}"/>
    <cellStyle name="Dcml0" xfId="1674" xr:uid="{472AA380-2312-419B-8D48-27B18CE8C63B}"/>
    <cellStyle name="Dcml1" xfId="1675" xr:uid="{B5C71C74-3653-404D-8C34-683D379A0B97}"/>
    <cellStyle name="Dcml2" xfId="1676" xr:uid="{E93BD7E5-E237-46A5-B30B-99A686F2AD8D}"/>
    <cellStyle name="Dept" xfId="1677" xr:uid="{2957488E-9D3E-474E-9D25-7FA0F08041B0}"/>
    <cellStyle name="Descrip" xfId="1678" xr:uid="{60F28921-0943-4BD1-960B-04D9F6FAC37B}"/>
    <cellStyle name="Double Line Subtitle" xfId="1679" xr:uid="{50B00EDE-F2BB-4AB3-9F81-ED4D8080E6BC}"/>
    <cellStyle name="Double Line Subtitle 2" xfId="1680" xr:uid="{0EB27F75-FC63-4ECA-92CC-B22F31475ACC}"/>
    <cellStyle name="Double Line Subtitle 2 2" xfId="1681" xr:uid="{E4CEF9AD-50B4-4A61-A2D5-37DC1BA7875D}"/>
    <cellStyle name="Double Line Subtitle 3" xfId="1682" xr:uid="{2B326BD0-AC4D-45B0-8DB7-97962429D5AC}"/>
    <cellStyle name="Double Line Subtitle 3 2" xfId="1683" xr:uid="{9487547B-344E-4991-94D0-C1E711879899}"/>
    <cellStyle name="Double Line Subtitle 4" xfId="1684" xr:uid="{B0F7A7F6-EB27-4EB2-863B-54734BBDAC71}"/>
    <cellStyle name="Double Line Title" xfId="1685" xr:uid="{D73DB404-9B07-44AE-A05B-EDDC965F4A04}"/>
    <cellStyle name="Double Line Title 2" xfId="1686" xr:uid="{5C727D9C-A7DF-45CC-8EB6-5FE4C7F38DDB}"/>
    <cellStyle name="Double Line Title 2 2" xfId="1687" xr:uid="{71C211E9-72F1-4D03-8E3B-FBBB653A375B}"/>
    <cellStyle name="Double Line Title 3" xfId="1688" xr:uid="{387F209E-11DD-4F76-9F2A-F23B2633EE78}"/>
    <cellStyle name="Double Line Title 3 2" xfId="1689" xr:uid="{893E069A-FF78-4387-AE85-F4C55DCCC421}"/>
    <cellStyle name="Double Line Title 4" xfId="1690" xr:uid="{3906CE4D-C795-4C65-AC75-D4B435DFCD5E}"/>
    <cellStyle name="Drop Down" xfId="1691" xr:uid="{3265A421-A48B-4183-99F0-A69B9B4934DC}"/>
    <cellStyle name="Drop Down ($0)" xfId="1692" xr:uid="{2325729C-2A7C-4CB0-B5A6-7AE824C87780}"/>
    <cellStyle name="Drop Down ($0.00)" xfId="1693" xr:uid="{C54F028A-F316-460E-A145-E3EC46E541D3}"/>
    <cellStyle name="Drop Down (0)" xfId="1694" xr:uid="{5DC03550-6A0C-496C-B171-D3160F62A46D}"/>
    <cellStyle name="Drop Down (0,)" xfId="1695" xr:uid="{764326F6-7121-43E3-9ED2-B0C47EA1F69D}"/>
    <cellStyle name="Drop Down (0.0%)" xfId="1696" xr:uid="{10A2140E-E757-44B4-99B1-AC79296B278F}"/>
    <cellStyle name="Drop Down (0.0)" xfId="1697" xr:uid="{EA6CFC0A-24B5-477F-B7FA-E2FAB101E5BA}"/>
    <cellStyle name="Drop Down (0.00%)" xfId="1698" xr:uid="{A0BACAF8-1C8F-4A38-9BBD-267C947FBDE5}"/>
    <cellStyle name="Drop Down (0.00)" xfId="1699" xr:uid="{9434534C-F21E-4BBC-AAB4-DF946469FF2D}"/>
    <cellStyle name="Drop Down (0.000)" xfId="1700" xr:uid="{358B1B20-5361-436E-ADC8-6BA51CEC6D5A}"/>
    <cellStyle name="Drop Down (0.000) 2" xfId="1701" xr:uid="{6268ED4C-E870-4E62-977C-3C6EB7B20797}"/>
    <cellStyle name="Drop Down (0.000) 3" xfId="1702" xr:uid="{DEF6BB2B-E610-447E-944D-EF1EE2D3A48B}"/>
    <cellStyle name="Drop Down (0.0000)" xfId="1703" xr:uid="{C0A6ECF1-3F60-4700-A0E8-2A1E120E9C93}"/>
    <cellStyle name="Drop Down (0.0000) 2" xfId="1704" xr:uid="{9FE12F21-88EC-4B6C-B6C4-269879232E07}"/>
    <cellStyle name="Drop Down (0.0000) 3" xfId="1705" xr:uid="{92AA5FAE-0929-4194-A259-BCB116F66E2F}"/>
    <cellStyle name="Drop Down (A)" xfId="1706" xr:uid="{4E69B075-FB97-45FA-A993-647F56861772}"/>
    <cellStyle name="Drop Down (MDY)" xfId="1707" xr:uid="{4CF3C3C0-8F36-4D44-BB3A-5E2C8769CD2F}"/>
    <cellStyle name="Drop Down (MY)" xfId="1708" xr:uid="{759BA068-A848-45C6-88C3-7B7106B54515}"/>
    <cellStyle name="Drop Down 2" xfId="1709" xr:uid="{45877940-2491-478B-8386-602EFBE177D0}"/>
    <cellStyle name="Drop Down 2 2" xfId="1710" xr:uid="{A17DB7F0-9397-4EEC-937C-16813443477F}"/>
    <cellStyle name="Drop Down 3" xfId="1711" xr:uid="{7E60A2DB-601F-4F46-9407-EDDA5BD551A2}"/>
    <cellStyle name="Drop Down 3 2" xfId="1712" xr:uid="{18692B00-0625-419D-B6CE-C54551EC3E9B}"/>
    <cellStyle name="Drop Down 4" xfId="1713" xr:uid="{165EDABB-F5B7-4CC8-AF83-413DA78D643D}"/>
    <cellStyle name="DS1" xfId="1714" xr:uid="{C462EE19-CEDA-4B99-AFB1-52CDA73DF035}"/>
    <cellStyle name="DS2" xfId="1715" xr:uid="{F5C0E710-7C14-4E29-BCBA-8A7BA40659AA}"/>
    <cellStyle name="DS3" xfId="1716" xr:uid="{C4438EA5-C3B1-48E0-B529-A9BD1EA890A7}"/>
    <cellStyle name="DS4" xfId="1717" xr:uid="{101603EF-B89E-424F-BE1A-FD4A55DC32BC}"/>
    <cellStyle name="DS5" xfId="1718" xr:uid="{3B75E8D2-218D-4294-8A3C-D0BF86036B6C}"/>
    <cellStyle name="Euro" xfId="1719" xr:uid="{331D034E-7DF8-43EF-9E37-02BB9F9C867A}"/>
    <cellStyle name="Executive1" xfId="1720" xr:uid="{C796DD00-9B28-4E45-A8F5-ECA624767FED}"/>
    <cellStyle name="Executive13" xfId="1721" xr:uid="{CF98DEB3-E036-448E-A0B0-54455CE7C10F}"/>
    <cellStyle name="Executive2" xfId="1722" xr:uid="{C8ECBF8B-8A2C-4BF0-A806-1FF2BEC20794}"/>
    <cellStyle name="Executive3" xfId="1723" xr:uid="{C89EDDE2-773F-4590-BBD7-7A8B58315CE3}"/>
    <cellStyle name="Explanatory Text (A)" xfId="1724" xr:uid="{ADD85EAE-EBBD-43AC-BC6B-D3B27CF795E8}"/>
    <cellStyle name="Explanatory Text (B)" xfId="1725" xr:uid="{DA31D71B-D810-4389-AF02-D84829D3A4E5}"/>
    <cellStyle name="Explanatory Text 2" xfId="1726" xr:uid="{0436D522-5149-43B4-82D3-7A89F75FEEA8}"/>
    <cellStyle name="Explanatory Text 3" xfId="1727" xr:uid="{91BBC6A3-A2C5-4590-83D4-20C25B0FD0C8}"/>
    <cellStyle name="F2" xfId="1728" xr:uid="{E2FB9A3E-1E52-412A-AA43-EF13E5531046}"/>
    <cellStyle name="F3" xfId="1729" xr:uid="{BE0D8BD6-F8EE-448A-983A-12E76BEAAFFF}"/>
    <cellStyle name="F4" xfId="1730" xr:uid="{25753500-CAEC-4DBE-97EB-180D8A55F9BE}"/>
    <cellStyle name="F5" xfId="1731" xr:uid="{8DF09278-43D0-4BE1-9424-DE1ED3A84B4E}"/>
    <cellStyle name="F6" xfId="1732" xr:uid="{2DD37B92-371F-4438-B136-22B409632A04}"/>
    <cellStyle name="F7" xfId="1733" xr:uid="{5EFF8312-3A40-4B74-BB1E-A9CA58146DBD}"/>
    <cellStyle name="F8" xfId="1734" xr:uid="{4536EFBD-74F5-4992-8332-8CCF3E5A46CE}"/>
    <cellStyle name="File_Icon (A)" xfId="1735" xr:uid="{6642BF8F-9EBC-44D1-AFD9-2A0FED4C6501}"/>
    <cellStyle name="Fixed" xfId="1736" xr:uid="{D2CA0FD0-6345-4FD5-BDC0-BE40630E2677}"/>
    <cellStyle name="Flag" xfId="1737" xr:uid="{776CE7D1-B7E3-432F-B086-D4E495294EF7}"/>
    <cellStyle name="Foot1" xfId="1738" xr:uid="{A3C2A55F-9BD6-4192-8889-8C294BCEB3AD}"/>
    <cellStyle name="Foot2" xfId="1739" xr:uid="{018E976F-7F5C-405C-AA7F-3241C128A4AB}"/>
    <cellStyle name="FRxAmtStyle" xfId="1740" xr:uid="{391AE93A-0F0E-4116-96AD-B068F4D63AA7}"/>
    <cellStyle name="FRxAmtStyle 2" xfId="1741" xr:uid="{5A63D356-9C8C-4258-83D2-C08663FB101F}"/>
    <cellStyle name="FRxAmtStyle_BENEFIT BY CORP 3 31 08 revised (2)" xfId="1742" xr:uid="{CF50ED54-8D95-416F-AF38-30CBD2C7CA1D}"/>
    <cellStyle name="FRxCurrStyle" xfId="1743" xr:uid="{8B421410-76AD-477C-B211-B3C0DC5DEAE8}"/>
    <cellStyle name="FRxPcntStyle" xfId="1744" xr:uid="{7A045D80-FCFE-4D28-AA6B-4C2FB4B48C8C}"/>
    <cellStyle name="Good 2" xfId="1745" xr:uid="{96D64110-15C1-4AD8-853F-B4CAC81DB1F9}"/>
    <cellStyle name="Good 3" xfId="1746" xr:uid="{EF2684AB-2B97-4A46-A083-8CDF79EC2C40}"/>
    <cellStyle name="Graceful1" xfId="1747" xr:uid="{7353A8E5-7C4D-483E-A32D-D3A3DC278EB6}"/>
    <cellStyle name="Graceful13" xfId="1748" xr:uid="{CF915964-CA2B-43E0-ADA6-A2068C4CCAEF}"/>
    <cellStyle name="Graceful2" xfId="1749" xr:uid="{6CD4B7BA-6970-4515-BA5E-5D67E7D72547}"/>
    <cellStyle name="Graceful3" xfId="1750" xr:uid="{FE286DD2-7A9D-44E8-B5AC-2D7292716ECE}"/>
    <cellStyle name="Graceful4||0||1||0||1" xfId="1751" xr:uid="{FBB64447-802D-4C41-8D87-CF04B8DA61F0}"/>
    <cellStyle name="Graceful5||0||1||0||1" xfId="1752" xr:uid="{4A509FCF-3A59-4D26-9A3D-A97FEE0426D5}"/>
    <cellStyle name="Grey" xfId="1753" xr:uid="{0E1C7FC5-0305-40E8-B6F1-13276A22B270}"/>
    <cellStyle name="GT1" xfId="1754" xr:uid="{549B7DB8-0991-4CA2-B435-713A360CFDC6}"/>
    <cellStyle name="GT2" xfId="1755" xr:uid="{64B32D30-20C5-450E-A95C-5836022D8CF4}"/>
    <cellStyle name="GT3" xfId="1756" xr:uid="{AC381053-AC12-4BBA-98F1-3D6AA39D0920}"/>
    <cellStyle name="GT4" xfId="1757" xr:uid="{F8FBE25E-5B9E-4576-A769-4EE266FFB974}"/>
    <cellStyle name="GT5" xfId="1758" xr:uid="{AD9EC73C-5423-418F-9D26-6ED251C88A70}"/>
    <cellStyle name="Head1" xfId="1759" xr:uid="{83D72F48-5A8F-4B95-9ACE-BE4CAD86AA5D}"/>
    <cellStyle name="Head2" xfId="1760" xr:uid="{DF60EB1A-098E-4DF8-B328-4C2CE51D47E3}"/>
    <cellStyle name="HEADER" xfId="1761" xr:uid="{73087C26-CDA8-4B4A-A487-2B0666D96834}"/>
    <cellStyle name="Header1" xfId="1762" xr:uid="{936F324B-8AAD-4270-883B-2DE706124A11}"/>
    <cellStyle name="Header2" xfId="1763" xr:uid="{C985B973-E21E-40EF-BBE5-7C9D53533DAE}"/>
    <cellStyle name="Header2 2" xfId="1764" xr:uid="{53010EBB-5C33-4158-9CAF-E1E76D421F42}"/>
    <cellStyle name="Heading 1 2" xfId="1765" xr:uid="{53A1B115-4BE7-4166-8B98-E6C4EF4BD0DF}"/>
    <cellStyle name="Heading 1 3" xfId="1766" xr:uid="{6DBC637D-5E4E-481A-A697-834A2FB34FD3}"/>
    <cellStyle name="Heading 2 2" xfId="1767" xr:uid="{8C4E503D-641D-468F-AC21-0C77998E3C5A}"/>
    <cellStyle name="Heading 2 3" xfId="1768" xr:uid="{A35375B1-02D4-408D-B592-2E18E5E94101}"/>
    <cellStyle name="Heading 3 2" xfId="1769" xr:uid="{DC438744-AD68-4789-B2AD-DA2C7A6204B7}"/>
    <cellStyle name="Heading 3 3" xfId="1770" xr:uid="{8DC16494-3814-461F-8FD2-D458446325C8}"/>
    <cellStyle name="Heading 4 2" xfId="1771" xr:uid="{12ACB27B-58CB-4973-BA1D-024844FD0A5C}"/>
    <cellStyle name="Heading 4 3" xfId="1772" xr:uid="{F2AC8537-3207-4533-B1F1-59AC4C99B7C7}"/>
    <cellStyle name="Heading1" xfId="1773" xr:uid="{5100FE90-D578-42F4-ABCC-9917A98AB636}"/>
    <cellStyle name="Heading2" xfId="1774" xr:uid="{A320496C-E261-4BE3-9496-439DB2F19E7C}"/>
    <cellStyle name="HIGHLIGHT" xfId="1775" xr:uid="{92891F36-03F9-4CDF-A4E7-41EDEA27EC05}"/>
    <cellStyle name="Hyperlink" xfId="1776" builtinId="8"/>
    <cellStyle name="Hyperlink 10" xfId="1777" xr:uid="{BEAE3057-7A65-4D34-BB98-015E42EF3A39}"/>
    <cellStyle name="Hyperlink 2" xfId="1778" xr:uid="{72C248C7-D0F7-4568-897B-9508CE00105E}"/>
    <cellStyle name="Hyperlink 2 2" xfId="1779" xr:uid="{E28435A0-D41A-4289-9907-128316C5036F}"/>
    <cellStyle name="Hyperlink 2 3" xfId="1780" xr:uid="{B6C7CEB1-DF0F-4C30-B8B5-DC6521B6B889}"/>
    <cellStyle name="Hyperlink 2 4" xfId="1781" xr:uid="{D5652903-CA7F-478B-A705-4E307564CD1F}"/>
    <cellStyle name="Hyperlink 2_data" xfId="1782" xr:uid="{6E4B8C8E-4D86-4DF7-8461-50C8EEECFE37}"/>
    <cellStyle name="Hyperlink 3" xfId="1783" xr:uid="{325A48BC-2671-48BA-B978-3356B3928895}"/>
    <cellStyle name="Hyperlink 3 2" xfId="1784" xr:uid="{FFBEBF86-4065-4F39-8E73-36CD5174B75C}"/>
    <cellStyle name="Hyperlink 3 3" xfId="1785" xr:uid="{25CD07E6-FE5A-41CF-BDDB-E9AA39996E0E}"/>
    <cellStyle name="Hyperlink 3 4" xfId="1786" xr:uid="{48A14F87-422C-46D3-AB51-C0D86B06BDB5}"/>
    <cellStyle name="Hyperlink 4" xfId="1787" xr:uid="{4E246F5C-2532-4DE9-AEDB-229C548EC72F}"/>
    <cellStyle name="Hyperlink 4 2" xfId="1788" xr:uid="{F1DD91B5-3E00-4347-9FE1-4982D4B4B397}"/>
    <cellStyle name="Hyperlink 4 3" xfId="1789" xr:uid="{CA2D7350-089E-4C08-91AF-34B2763A1B09}"/>
    <cellStyle name="Hyperlink 5" xfId="1790" xr:uid="{BD024727-E6B8-4D3A-961A-90AB682FC996}"/>
    <cellStyle name="Hyperlink 5 2" xfId="1791" xr:uid="{C089FA55-1703-4DD6-BFDF-0659E641CC19}"/>
    <cellStyle name="Hyperlink 6" xfId="1792" xr:uid="{D978BDAC-A9B6-408D-A42F-B35F0641568A}"/>
    <cellStyle name="Hyperlink 7" xfId="1793" xr:uid="{0BFD4DC9-1905-4FD4-A097-CFEDD852B792}"/>
    <cellStyle name="Hyperlink 8" xfId="1794" xr:uid="{F9628955-5681-4C9B-83F6-91B47AB5A177}"/>
    <cellStyle name="Hyperlink 9" xfId="1795" xr:uid="{4F2BC965-E1D4-4792-8460-FDD88CEDBD1E}"/>
    <cellStyle name="Input #" xfId="1796" xr:uid="{9545627B-2E2B-442A-9459-BE703B02FF5B}"/>
    <cellStyle name="Input # 2" xfId="1797" xr:uid="{ADC2C086-AEDA-4226-B12B-031FB1AEBFAB}"/>
    <cellStyle name="Input # 2 2" xfId="1798" xr:uid="{07B87423-0FC6-45D6-B33F-21D8E3544B4E}"/>
    <cellStyle name="Input # 3" xfId="1799" xr:uid="{96ECB3AC-86B9-49BD-B056-AC46BA708BDE}"/>
    <cellStyle name="Input # 3 2" xfId="1800" xr:uid="{39286B5C-E67A-4634-9292-B0FBA45AD521}"/>
    <cellStyle name="Input # 4" xfId="1801" xr:uid="{32FDF861-ABA1-4449-A197-3463284A665E}"/>
    <cellStyle name="Input ($0)" xfId="1802" xr:uid="{A2724123-A306-4A34-A66F-DD9CCB65FB88}"/>
    <cellStyle name="Input ($0.00)" xfId="1803" xr:uid="{5951479C-DC77-4944-9F9A-C248709796BC}"/>
    <cellStyle name="Input (0)" xfId="1804" xr:uid="{F937BF4A-81F9-4512-BD89-7F2B80C1EB5D}"/>
    <cellStyle name="Input (0,)" xfId="1805" xr:uid="{FBF24710-8664-44EE-9F73-BE07739E8859}"/>
    <cellStyle name="Input (0.0%)" xfId="1806" xr:uid="{50A59900-2288-4924-A489-4DEF63768D1A}"/>
    <cellStyle name="Input (0.0)" xfId="1807" xr:uid="{F8333F70-6974-405B-883C-8CF2C48AA9A9}"/>
    <cellStyle name="Input (0.00%)" xfId="1808" xr:uid="{D87E1DB8-85CD-4755-93BE-CA26A9E68010}"/>
    <cellStyle name="Input (0.00)" xfId="1809" xr:uid="{E7AA7B2B-09C1-4C8B-A81D-95532749A5C9}"/>
    <cellStyle name="Input (0.000)" xfId="1810" xr:uid="{00D5283D-B4D2-4E34-8FF0-A34BE035E214}"/>
    <cellStyle name="Input (0.000) 2" xfId="1811" xr:uid="{3A71FA86-3D8E-42EE-B945-2A9EA5F3E26C}"/>
    <cellStyle name="Input (0.000) 3" xfId="1812" xr:uid="{E0570089-D7B6-4692-8639-A28E3077DA33}"/>
    <cellStyle name="Input (0.0000)" xfId="1813" xr:uid="{C846BFCC-4BF3-4F83-B569-7F6AF44A783F}"/>
    <cellStyle name="Input (0.0000) 2" xfId="1814" xr:uid="{301D4E32-095D-4250-AE68-CF9096DF306C}"/>
    <cellStyle name="Input (0.0000) 3" xfId="1815" xr:uid="{DC2A1317-0C88-43C2-A531-28A89AA31E67}"/>
    <cellStyle name="Input (000,)" xfId="1816" xr:uid="{BD33DD87-8D03-4FE7-95EC-D90B16496303}"/>
    <cellStyle name="Input (A)" xfId="1817" xr:uid="{9F6DD804-AB10-4504-8BA7-60DA4CF71945}"/>
    <cellStyle name="Input (MDY)" xfId="1818" xr:uid="{49A3981B-FDA9-435D-9660-C7B05165C185}"/>
    <cellStyle name="Input (MY)" xfId="1819" xr:uid="{329C94E3-8CD5-44CB-B1E3-1A67BA1DC41D}"/>
    <cellStyle name="Input [yellow]" xfId="1820" xr:uid="{9D437F6B-CF6A-4BB7-8207-344A6D6749D0}"/>
    <cellStyle name="Input [yellow] 2" xfId="1821" xr:uid="{ECAD2BF9-2D5D-43B1-AE01-E2F7F122DF5A}"/>
    <cellStyle name="Input 2" xfId="1822" xr:uid="{A6D11901-992C-4580-A84F-DBD3A310FA44}"/>
    <cellStyle name="Input 2 2" xfId="1823" xr:uid="{A2895FB7-BEC5-4D4E-98C1-0A43971782CC}"/>
    <cellStyle name="Input 2_data" xfId="1824" xr:uid="{A3B94122-3EEC-45D5-AABC-AC2369B7C850}"/>
    <cellStyle name="Input 3" xfId="1825" xr:uid="{E0781C90-E78A-49C7-A467-8979C46D93C9}"/>
    <cellStyle name="Input 3 2" xfId="1826" xr:uid="{A8462350-07E5-487E-9AF7-A73CF4F89CD1}"/>
    <cellStyle name="Input Comment" xfId="1827" xr:uid="{E75DF98F-BB19-41A4-95BA-57099E79BE06}"/>
    <cellStyle name="Input Comment 2" xfId="1828" xr:uid="{D0A69479-A36A-4075-8412-AF85CEF77B73}"/>
    <cellStyle name="Input Comment 2 2" xfId="1829" xr:uid="{BAA49F14-0DF9-4C0A-8E16-DE76F96D2C95}"/>
    <cellStyle name="Input Comment 3" xfId="1830" xr:uid="{2429924D-A7EB-4B6A-BE22-689A8EF3103D}"/>
    <cellStyle name="Input Comment 3 2" xfId="1831" xr:uid="{C038359E-0425-496A-80C1-AB48898CAE21}"/>
    <cellStyle name="Input Comment 4" xfId="1832" xr:uid="{28416693-11FA-4C8B-8E25-D39360C4107D}"/>
    <cellStyle name="Input Pct" xfId="1833" xr:uid="{3F278EFE-FF26-40C9-88E8-19B21DB9EA36}"/>
    <cellStyle name="Input Pct 2" xfId="1834" xr:uid="{617768B7-2F04-4AE0-85C9-9FC28DD5A439}"/>
    <cellStyle name="Input Pct 2 2" xfId="1835" xr:uid="{F49A5B5A-03E9-44E6-8B9C-C97C96C02565}"/>
    <cellStyle name="Input Pct 3" xfId="1836" xr:uid="{D8869E42-F14B-4E20-A90A-B1C7305CFED2}"/>
    <cellStyle name="Input Pct 3 2" xfId="1837" xr:uid="{04F05703-736B-4A07-AD73-AB30B5F2C7AC}"/>
    <cellStyle name="Input Pct 4" xfId="1838" xr:uid="{69F1CC29-3C32-4016-AC6E-8E3BAA3A0539}"/>
    <cellStyle name="Interface" xfId="1839" xr:uid="{7B33041C-C071-47BB-B3F5-4EB18D0230B1}"/>
    <cellStyle name="Light13" xfId="1840" xr:uid="{F6528FB2-11CD-4FEF-87E8-7EE9BBDC0995}"/>
    <cellStyle name="Light2" xfId="1841" xr:uid="{DEE75ABE-89BE-4352-AE60-B66E23C3F832}"/>
    <cellStyle name="Light3" xfId="1842" xr:uid="{9C225FDB-1C61-4914-8524-C27CC25DA5D8}"/>
    <cellStyle name="Light4||0||1||2||1" xfId="1843" xr:uid="{13A46287-A475-498C-A04E-327101A1A33E}"/>
    <cellStyle name="Light5||0||1||2||1" xfId="1844" xr:uid="{A3D8760A-B01F-4B9C-A9AC-32CA8E8206AB}"/>
    <cellStyle name="Linked Cell 2" xfId="1845" xr:uid="{75B3C212-C430-440A-A916-CD4FF5B80646}"/>
    <cellStyle name="Linked Cell 3" xfId="1846" xr:uid="{5C053B72-B1C7-4266-8BFB-68146E8B2253}"/>
    <cellStyle name="List Item (A)" xfId="1847" xr:uid="{36A5F941-ED78-4327-BDAD-44152D97BAB8}"/>
    <cellStyle name="List Item (B)" xfId="1848" xr:uid="{C74F0D8B-3E5A-40CE-90B5-817692832D2A}"/>
    <cellStyle name="List Item (C)" xfId="1849" xr:uid="{A86B5F2A-2690-4D0C-A3EA-06930BC06841}"/>
    <cellStyle name="List Item (D)" xfId="1850" xr:uid="{9C8C6587-C74C-418A-840B-292B41E23A06}"/>
    <cellStyle name="main heading" xfId="1851" xr:uid="{591667B0-3A76-468C-8845-16DE874475D3}"/>
    <cellStyle name="Neutral 2" xfId="1852" xr:uid="{79177FC8-16C0-40A6-8AA7-25337658310C}"/>
    <cellStyle name="Neutral 2 2" xfId="1853" xr:uid="{4F3F5602-ECA1-4839-830A-CA300D964ED3}"/>
    <cellStyle name="Neutral 2 3" xfId="1854" xr:uid="{4DD2FFD1-76FA-4D72-A01A-8FA55AD1F0EE}"/>
    <cellStyle name="Neutral 3" xfId="1855" xr:uid="{A23A70BF-F25F-4546-9343-5EF89EE01D3C}"/>
    <cellStyle name="Neutral 3 2" xfId="1856" xr:uid="{DEC2BE0A-BA2E-4B75-97D0-9FDEB79D1A18}"/>
    <cellStyle name="Neutral 3 3" xfId="1857" xr:uid="{DCCDE25C-BD8C-4D19-8532-781B07350EB7}"/>
    <cellStyle name="Neutral 4" xfId="1858" xr:uid="{C3B92DAA-E070-4907-897C-8C12144FBDA6}"/>
    <cellStyle name="no dec" xfId="1859" xr:uid="{A24B25D9-B6D5-47B3-BD85-945DCBA412F3}"/>
    <cellStyle name="Normal" xfId="0" builtinId="0"/>
    <cellStyle name="Normal - Style1" xfId="1860" xr:uid="{833672A7-9DB4-4B32-A7A3-8F0988C78D1B}"/>
    <cellStyle name="Normal - Style2" xfId="1861" xr:uid="{A2193E6D-59D2-4684-996B-9140C34B71AB}"/>
    <cellStyle name="Normal - Style3" xfId="1862" xr:uid="{D0E44836-2E89-4DC8-92CB-2EF717C51E1A}"/>
    <cellStyle name="Normal - Style4" xfId="1863" xr:uid="{9A9C7029-0D58-4482-BABC-561FD73C971B}"/>
    <cellStyle name="Normal - Style5" xfId="1864" xr:uid="{FB5BCCFF-94B3-41FE-B5F1-9B3622155FED}"/>
    <cellStyle name="Normal 10" xfId="1865" xr:uid="{7564AD33-7F52-4DC6-9B64-749C5A3049E4}"/>
    <cellStyle name="Normal 10 10" xfId="1866" xr:uid="{DE716FD0-68D9-4746-B794-747039C7ABD1}"/>
    <cellStyle name="Normal 10 2" xfId="1867" xr:uid="{4FBC3D8D-AAFB-4494-BC66-CC4D4A2370FA}"/>
    <cellStyle name="Normal 10 2 2" xfId="1868" xr:uid="{7DC3BF57-14EA-416B-B2D8-49D8B10ED635}"/>
    <cellStyle name="Normal 10 2 2 2" xfId="1869" xr:uid="{268BE867-D6CA-455E-A318-CF5856EC170A}"/>
    <cellStyle name="Normal 10 2 2 2 2" xfId="1870" xr:uid="{3CE8652A-BB05-4E78-A302-FC9A4A9542EC}"/>
    <cellStyle name="Normal 10 2 2 2 2 2" xfId="1871" xr:uid="{AC5BCB74-D407-4D10-9A30-24EAB5EB2C1B}"/>
    <cellStyle name="Normal 10 2 2 2 3" xfId="1872" xr:uid="{E6A5424E-3C6B-4EBE-A547-3E83F35E350A}"/>
    <cellStyle name="Normal 10 2 2 3" xfId="1873" xr:uid="{A484FED7-637B-4A0F-9A5B-26DDDF44F7BF}"/>
    <cellStyle name="Normal 10 2 2 3 2" xfId="1874" xr:uid="{E35ED284-560D-4B74-84DD-5FF86F3296DC}"/>
    <cellStyle name="Normal 10 2 2 4" xfId="1875" xr:uid="{83C7AEDE-3C90-417B-AFCE-1B12A6B50FFE}"/>
    <cellStyle name="Normal 10 2 3" xfId="1876" xr:uid="{ACBF9B93-4116-429A-97F7-B795CACE7D99}"/>
    <cellStyle name="Normal 10 2 3 2" xfId="1877" xr:uid="{C20DD564-555A-48FF-9AAE-EEDE546498B6}"/>
    <cellStyle name="Normal 10 2 3 2 2" xfId="1878" xr:uid="{75B020C8-8917-4CE3-BDBF-83822947B186}"/>
    <cellStyle name="Normal 10 2 3 3" xfId="1879" xr:uid="{6EAB9282-6B6F-4150-B714-EBC6DB46DFB6}"/>
    <cellStyle name="Normal 10 2 4" xfId="1880" xr:uid="{DC3DD205-F7BB-4FE2-9685-8F1C1B1F4F57}"/>
    <cellStyle name="Normal 10 2 4 2" xfId="1881" xr:uid="{96CE5EBB-2A37-42C4-820A-076706D12D01}"/>
    <cellStyle name="Normal 10 2 5" xfId="1882" xr:uid="{687FB36F-F77A-45EB-A497-697B3E98840F}"/>
    <cellStyle name="Normal 10 2 6" xfId="1883" xr:uid="{A9E8EE68-FD12-4B32-8734-95F6E43921D8}"/>
    <cellStyle name="Normal 10 3" xfId="1884" xr:uid="{1B46FA9F-50E5-4A8F-BF2B-1B74CCFC9875}"/>
    <cellStyle name="Normal 10 3 2" xfId="1885" xr:uid="{0AE493DC-9C20-4679-A7DB-657D65A3C003}"/>
    <cellStyle name="Normal 10 3 2 2" xfId="1886" xr:uid="{08843A90-1AA3-4F85-AED2-ED084A33CA60}"/>
    <cellStyle name="Normal 10 3 2 2 2" xfId="1887" xr:uid="{962BC6BC-AE9A-42FD-94C7-1D84D68B7186}"/>
    <cellStyle name="Normal 10 3 2 3" xfId="1888" xr:uid="{EBB18456-8692-4AB7-A43E-44304C0FF884}"/>
    <cellStyle name="Normal 10 3 3" xfId="1889" xr:uid="{F739C181-A55B-4208-BA30-28843C3C3905}"/>
    <cellStyle name="Normal 10 3 3 2" xfId="1890" xr:uid="{978A6B81-86AF-430B-A123-E128A04F8308}"/>
    <cellStyle name="Normal 10 3 4" xfId="1891" xr:uid="{3A1DC8C1-60CE-44E8-8760-7986A21A9A52}"/>
    <cellStyle name="Normal 10 3 5" xfId="1892" xr:uid="{B6812CCE-8A12-40F4-B01B-B671A48E9DA6}"/>
    <cellStyle name="Normal 10 4" xfId="1893" xr:uid="{3CFF927F-03DF-4CEA-BB0A-B4CD7564C3A6}"/>
    <cellStyle name="Normal 10 4 2" xfId="1894" xr:uid="{6228B66A-BA48-4CB5-AABA-BEC873EEEB0E}"/>
    <cellStyle name="Normal 10 4 2 2" xfId="1895" xr:uid="{3651C299-DC8D-4B34-8407-C331184F7B84}"/>
    <cellStyle name="Normal 10 4 2 2 2" xfId="1896" xr:uid="{3DE35A66-4335-4F27-8E8C-AE08602610FB}"/>
    <cellStyle name="Normal 10 4 2 3" xfId="1897" xr:uid="{36CBC027-3EB7-4763-B1EA-EFA63EAA053A}"/>
    <cellStyle name="Normal 10 4 3" xfId="1898" xr:uid="{2E0076E5-588F-4600-ADAB-65BF50C4BF6B}"/>
    <cellStyle name="Normal 10 4 3 2" xfId="1899" xr:uid="{20D7B773-C00A-416B-ABA9-0C40E60CB40F}"/>
    <cellStyle name="Normal 10 4 4" xfId="1900" xr:uid="{111AAE31-F126-4C20-BC88-21A39DA2263A}"/>
    <cellStyle name="Normal 10 5" xfId="1901" xr:uid="{9819C990-34C3-4BED-84E5-59C38EFDA677}"/>
    <cellStyle name="Normal 10 5 2" xfId="1902" xr:uid="{27D0A213-C87F-460C-8B8A-79126D5D14FC}"/>
    <cellStyle name="Normal 10 5 2 2" xfId="1903" xr:uid="{04F61EB8-9A07-4477-9542-3E9B3D11AB90}"/>
    <cellStyle name="Normal 10 5 3" xfId="1904" xr:uid="{66C251DE-14B2-44FE-89A0-9849EA5BA449}"/>
    <cellStyle name="Normal 10 6" xfId="1905" xr:uid="{AFA34B20-5EFE-4B2F-9DC6-FCC3B9546F27}"/>
    <cellStyle name="Normal 10 6 2" xfId="1906" xr:uid="{FE4F9E65-09E5-41EA-9BEA-DB5C64E4E682}"/>
    <cellStyle name="Normal 10 7" xfId="1907" xr:uid="{32375E93-BF09-41F8-A309-319C48068F68}"/>
    <cellStyle name="Normal 10 8" xfId="1908" xr:uid="{95C8F6D2-459A-4D87-938F-EC9A28BC230E}"/>
    <cellStyle name="Normal 10_data" xfId="1909" xr:uid="{02C4D2AC-83EC-4237-99A5-03828388C453}"/>
    <cellStyle name="Normal 100" xfId="1910" xr:uid="{7759B044-8F4E-477D-A812-C71099736F42}"/>
    <cellStyle name="Normal 101" xfId="1911" xr:uid="{E67F1F5A-366E-4984-9542-4DE1824C55C7}"/>
    <cellStyle name="Normal 102" xfId="1912" xr:uid="{99AF00CC-6CFC-425A-BA8F-BB2A92AA302F}"/>
    <cellStyle name="Normal 103" xfId="1913" xr:uid="{1F3C243C-0DC7-46D7-8B72-9D6C2D3E47A3}"/>
    <cellStyle name="Normal 104" xfId="1914" xr:uid="{CC6DDC0B-E56B-4264-BBFB-E18EEC393AEB}"/>
    <cellStyle name="Normal 105" xfId="1915" xr:uid="{9F5CAE5E-329F-4E88-8CB7-2BA38DF10185}"/>
    <cellStyle name="Normal 106" xfId="1916" xr:uid="{928DFB3A-1AA5-48B2-9759-2D0758EEB465}"/>
    <cellStyle name="Normal 107" xfId="1917" xr:uid="{EFC10524-ED20-4B14-97C4-191DABD5D42A}"/>
    <cellStyle name="Normal 108" xfId="1918" xr:uid="{31497AD0-8424-4B0D-A7DB-5FE68F2B1DC2}"/>
    <cellStyle name="Normal 109" xfId="1919" xr:uid="{AD07D3A3-8CA0-4962-B733-17C7BDDA3744}"/>
    <cellStyle name="Normal 11" xfId="1920" xr:uid="{4DFF44E5-A9A8-4373-860A-052E3A6179D5}"/>
    <cellStyle name="Normal 11 2" xfId="1921" xr:uid="{B70C7FBF-3758-4604-99DB-D6B678552F50}"/>
    <cellStyle name="Normal 11 2 2" xfId="1922" xr:uid="{33B69C2E-1237-4D2F-9560-1E22CEE895D5}"/>
    <cellStyle name="Normal 11 2 2 2" xfId="1923" xr:uid="{80B3EE6A-608B-4F4E-9BB5-CFA9B6181BD5}"/>
    <cellStyle name="Normal 11 2 3" xfId="1924" xr:uid="{0588AE7E-8CAF-47B1-A247-725D46538DD5}"/>
    <cellStyle name="Normal 11 2 4" xfId="1925" xr:uid="{D6B689A8-678E-4D32-8EBE-60FF11F98C2A}"/>
    <cellStyle name="Normal 11 3" xfId="1926" xr:uid="{8C0773E3-FEAE-4787-83F1-F4767A577642}"/>
    <cellStyle name="Normal 11 3 2" xfId="1927" xr:uid="{AD8A2654-C264-4252-A103-4DC7805029DC}"/>
    <cellStyle name="Normal 11 4" xfId="1928" xr:uid="{60A17A9A-0111-48EE-9A04-DA6F082C3D02}"/>
    <cellStyle name="Normal 11 5" xfId="1929" xr:uid="{32E7ABC7-FDB5-4301-B1E8-AAF376139E4A}"/>
    <cellStyle name="Normal 11_data" xfId="1930" xr:uid="{D15BDEF8-D282-4180-8A73-E54D4305AA4A}"/>
    <cellStyle name="Normal 110" xfId="1931" xr:uid="{75E1B2AF-B569-4331-B384-8052647FB094}"/>
    <cellStyle name="Normal 111" xfId="1932" xr:uid="{31635931-E9DE-4125-AE60-FCC93E52F77F}"/>
    <cellStyle name="Normal 112" xfId="1933" xr:uid="{33C70082-6915-4A81-92B7-CD4328D13C41}"/>
    <cellStyle name="Normal 113" xfId="1934" xr:uid="{59CB8948-6CAC-4754-BF4E-D91ED6F98E48}"/>
    <cellStyle name="Normal 114" xfId="1935" xr:uid="{DB155C6F-6E9C-489A-A7DB-D5F1D012759F}"/>
    <cellStyle name="Normal 115" xfId="1936" xr:uid="{B0301387-9AAE-4BBC-87E8-990A0DE11523}"/>
    <cellStyle name="Normal 116" xfId="1937" xr:uid="{72493BFD-CA87-4E04-BD82-B534BE8ECE9A}"/>
    <cellStyle name="Normal 117" xfId="1938" xr:uid="{8C41D444-5CE3-4B40-AF08-D325EA074F1E}"/>
    <cellStyle name="Normal 118" xfId="1939" xr:uid="{821F6061-E72C-488D-956C-C576D1A17877}"/>
    <cellStyle name="Normal 119" xfId="1940" xr:uid="{54F76F1B-5746-41C1-B433-D20B61204302}"/>
    <cellStyle name="Normal 12" xfId="1941" xr:uid="{F6A866D3-D331-4A58-90F6-45A1335B29E1}"/>
    <cellStyle name="Normal 12 2" xfId="1942" xr:uid="{AC2FA3F9-8395-4B46-BC9F-8EC843354406}"/>
    <cellStyle name="Normal 12 2 2" xfId="1943" xr:uid="{AD70CA6A-7644-4619-A533-7C542A5C4C3E}"/>
    <cellStyle name="Normal 12 2 2 2" xfId="1944" xr:uid="{52BFA1F2-5748-4770-BE8C-536AD67DE5F9}"/>
    <cellStyle name="Normal 12 2 3" xfId="1945" xr:uid="{3D65B132-ACE2-463F-AAA9-A4BEAE0FBA94}"/>
    <cellStyle name="Normal 12 2 4" xfId="1946" xr:uid="{07CCBA77-81BA-486C-B01B-E3801D5F8E07}"/>
    <cellStyle name="Normal 12 3" xfId="1947" xr:uid="{F852D9DE-0299-43DA-A525-BC2C161F6D4E}"/>
    <cellStyle name="Normal 12 4" xfId="1948" xr:uid="{F0AC7097-3C38-464F-B844-A050D33CD7D2}"/>
    <cellStyle name="Normal 12_data" xfId="1949" xr:uid="{921A9FD0-8837-4532-8812-376B5DC242AE}"/>
    <cellStyle name="Normal 120" xfId="1950" xr:uid="{FFA3AC27-F32C-4CB1-A258-9E77665DDB1C}"/>
    <cellStyle name="Normal 121" xfId="1951" xr:uid="{F1694D47-E316-443F-B684-0FBBF5537093}"/>
    <cellStyle name="Normal 122" xfId="1952" xr:uid="{2FB46731-FE5E-4EE7-BA42-0FEEB6D339E3}"/>
    <cellStyle name="Normal 123" xfId="1953" xr:uid="{361EC2EB-9ACB-41F2-B12A-300FD5E67AF4}"/>
    <cellStyle name="Normal 124" xfId="1954" xr:uid="{48D41AFC-A0B4-4EB0-A0E4-2A8D838D2EE6}"/>
    <cellStyle name="Normal 125" xfId="1955" xr:uid="{6C9D02F0-F9CC-4167-B4FC-93FBA9BBF630}"/>
    <cellStyle name="Normal 126" xfId="1956" xr:uid="{23B84A3F-AA40-4114-B726-F2A5F5E6B295}"/>
    <cellStyle name="Normal 127" xfId="1957" xr:uid="{DC7ED773-DC89-496A-A39E-E72B769736C4}"/>
    <cellStyle name="Normal 128" xfId="1958" xr:uid="{D8629E98-C624-4D26-B598-616B71B4BBEF}"/>
    <cellStyle name="Normal 129" xfId="1959" xr:uid="{73F6235D-E076-4A0D-B90F-E47301C1690C}"/>
    <cellStyle name="Normal 13" xfId="1960" xr:uid="{C0C5C85F-5CA4-4ADC-82A5-5444DF57AF2E}"/>
    <cellStyle name="Normal 13 2" xfId="1961" xr:uid="{F4466316-6B99-460C-8517-F2EA99C15592}"/>
    <cellStyle name="Normal 13 2 2" xfId="1962" xr:uid="{EC6B9E22-CA70-4E11-ABD2-0E5CE86CC353}"/>
    <cellStyle name="Normal 13 3" xfId="1963" xr:uid="{5FAB2A21-2ECC-4F4E-8E52-1B1E54B56A77}"/>
    <cellStyle name="Normal 13 4" xfId="1964" xr:uid="{9AB63087-741E-45C7-9365-14CEDEE712DF}"/>
    <cellStyle name="Normal 130" xfId="1965" xr:uid="{45424F42-E50A-4141-B4A0-D6B52B2B9D59}"/>
    <cellStyle name="Normal 131" xfId="1966" xr:uid="{3EB46CEB-BF22-404D-9FFE-77D7C51957E2}"/>
    <cellStyle name="Normal 132" xfId="1967" xr:uid="{E1AE4955-D52B-4AFC-87ED-E6CEABC66B27}"/>
    <cellStyle name="Normal 133" xfId="1968" xr:uid="{7BE270CB-2D08-4345-A5C3-F9EA976F126A}"/>
    <cellStyle name="Normal 134" xfId="1969" xr:uid="{FF63E2A3-BCF0-407A-804B-0B9E950896F8}"/>
    <cellStyle name="Normal 135" xfId="1970" xr:uid="{54B692E0-6B89-4448-9271-C0AA35E14E70}"/>
    <cellStyle name="Normal 136" xfId="1971" xr:uid="{455B86C1-2F06-4343-96D5-83DBBAFF49E7}"/>
    <cellStyle name="Normal 137" xfId="1972" xr:uid="{6A0D73ED-C4C0-4C10-B3AE-36BCA16305D7}"/>
    <cellStyle name="Normal 138" xfId="1973" xr:uid="{6E6A71BD-33AB-4838-99E6-7485844D450A}"/>
    <cellStyle name="Normal 139" xfId="1974" xr:uid="{3B5F249A-25A2-4312-B0B8-591CB2B3CE73}"/>
    <cellStyle name="Normal 14" xfId="1975" xr:uid="{57B6D162-5BA2-4D24-99D4-37FD4888EBBE}"/>
    <cellStyle name="Normal 14 2" xfId="1976" xr:uid="{3FBDDFA4-85CD-43D9-86A6-00392E873D4D}"/>
    <cellStyle name="Normal 14 3" xfId="1977" xr:uid="{CDD420DD-D1E5-4398-9F71-D352D45FA44A}"/>
    <cellStyle name="Normal 140" xfId="1978" xr:uid="{FA52CED8-DDF2-4A56-BCE0-2246C9506832}"/>
    <cellStyle name="Normal 141" xfId="1979" xr:uid="{980EC4C6-8E84-4744-8A19-0ACB43E75315}"/>
    <cellStyle name="Normal 142" xfId="1980" xr:uid="{1E5CFD41-1D49-45A8-9E15-901B1AA5BDCE}"/>
    <cellStyle name="Normal 143" xfId="1981" xr:uid="{FC18E849-C6E4-4105-858A-A3AF295F93BA}"/>
    <cellStyle name="Normal 144" xfId="1982" xr:uid="{5B2C4CCB-B18C-44AC-B289-015C1A975C45}"/>
    <cellStyle name="Normal 145" xfId="1983" xr:uid="{238BAD78-0258-46D0-834A-BF857898066A}"/>
    <cellStyle name="Normal 146" xfId="1984" xr:uid="{DB079345-FF50-40AE-9189-494E9AD544E2}"/>
    <cellStyle name="Normal 147" xfId="1985" xr:uid="{34679DEF-0C98-4AB6-B188-B4A738619F6C}"/>
    <cellStyle name="Normal 148" xfId="1986" xr:uid="{AE4400CA-5ED4-44E5-A2EB-DC18E5EEC635}"/>
    <cellStyle name="Normal 149" xfId="1987" xr:uid="{E2FECF99-7BB5-4EC8-85EA-69B54B6492FA}"/>
    <cellStyle name="Normal 15" xfId="1988" xr:uid="{0B0AA0B6-4F0A-4164-949C-FFC676BC6229}"/>
    <cellStyle name="Normal 15 2" xfId="1989" xr:uid="{23FB9A2F-BB9F-4A02-B85B-19243DBA48E6}"/>
    <cellStyle name="Normal 15 3" xfId="1990" xr:uid="{98D835A1-3F86-4FDF-AFFB-66B2595FA201}"/>
    <cellStyle name="Normal 150" xfId="1991" xr:uid="{099A2937-0787-4737-83A0-9DB6950218BB}"/>
    <cellStyle name="Normal 151" xfId="1992" xr:uid="{4998B13A-9AE7-4C7E-B642-09A0D19D26D4}"/>
    <cellStyle name="Normal 152" xfId="1993" xr:uid="{603D43DA-FEBF-4DC3-8D89-4CC600FA2C23}"/>
    <cellStyle name="Normal 153" xfId="1994" xr:uid="{1225056C-EE43-43F3-A0BB-18E4D635CC13}"/>
    <cellStyle name="Normal 154" xfId="1995" xr:uid="{9A9E8E0C-41A1-4B03-88FF-D0B33ADD8CB3}"/>
    <cellStyle name="Normal 155" xfId="1996" xr:uid="{4CC69C6D-ED0B-4F62-AD1E-0F489B603D09}"/>
    <cellStyle name="Normal 156" xfId="1997" xr:uid="{07607E62-3B33-4F77-BBAB-55A9E2260CB5}"/>
    <cellStyle name="Normal 157" xfId="1998" xr:uid="{C5FE3470-8541-4FE0-B4D7-94A46332597D}"/>
    <cellStyle name="Normal 158" xfId="1999" xr:uid="{29ED9BAB-1FAF-48EF-966D-B9F4B79AE1E2}"/>
    <cellStyle name="Normal 159" xfId="2000" xr:uid="{CC70B0CC-1445-478C-BF52-55244CC40626}"/>
    <cellStyle name="Normal 16" xfId="2001" xr:uid="{E2EBEFB0-5C57-42EF-9DB0-91BC4EFFB259}"/>
    <cellStyle name="Normal 16 2" xfId="2002" xr:uid="{A4E1765F-1832-401C-BD57-E4C68C00514B}"/>
    <cellStyle name="Normal 16 3" xfId="2003" xr:uid="{335AC111-760F-4AC8-A5A4-0F4EA0A1FF20}"/>
    <cellStyle name="Normal 16 4" xfId="2004" xr:uid="{DE95A961-765F-4F52-B3D4-9B60650CC4D5}"/>
    <cellStyle name="Normal 16_data" xfId="2005" xr:uid="{B3030490-EB1A-466D-95A8-F176D7037991}"/>
    <cellStyle name="Normal 160" xfId="2006" xr:uid="{FFE09261-3D4E-43D6-A0EE-2AEDDD7ED500}"/>
    <cellStyle name="Normal 161" xfId="2007" xr:uid="{D7E093DF-D7A3-434F-9883-BA194B4277C1}"/>
    <cellStyle name="Normal 162" xfId="2008" xr:uid="{9E303591-E8FA-476E-B5E7-85010E99E673}"/>
    <cellStyle name="Normal 163" xfId="2009" xr:uid="{A7A70E17-62DC-4517-A6BB-F6EA390E76D5}"/>
    <cellStyle name="Normal 164" xfId="2010" xr:uid="{CBE36415-C07B-478B-A904-8022BE74BEF1}"/>
    <cellStyle name="Normal 165" xfId="2011" xr:uid="{7E29C10E-37E8-42AF-82F5-44724767FA34}"/>
    <cellStyle name="Normal 166" xfId="2012" xr:uid="{F0228E5B-2FAB-4CB6-9A35-7133BDA49D91}"/>
    <cellStyle name="Normal 167" xfId="2013" xr:uid="{F724A639-3AAD-45D7-BBFB-1696A974F2C8}"/>
    <cellStyle name="Normal 168" xfId="2014" xr:uid="{41DCF448-93AE-484A-9406-6C6F08CCBD67}"/>
    <cellStyle name="Normal 169" xfId="2015" xr:uid="{591F9310-2908-47F1-8615-AA6B78317575}"/>
    <cellStyle name="Normal 17" xfId="2016" xr:uid="{96BA7618-FFAC-4BB5-A596-0B2841815C13}"/>
    <cellStyle name="Normal 17 2" xfId="2017" xr:uid="{2AC76B7A-B7EA-4205-9345-A59BE0EF3F4B}"/>
    <cellStyle name="Normal 17 3" xfId="2018" xr:uid="{8B8C69B6-0609-4BC5-B4C8-BDCF92D885FF}"/>
    <cellStyle name="Normal 170" xfId="2019" xr:uid="{BDF62DE9-C023-41DD-9C8E-73AC188F1330}"/>
    <cellStyle name="Normal 171" xfId="3096" xr:uid="{BCB5E88A-D15B-4644-99CE-43A61A45F426}"/>
    <cellStyle name="Normal 172" xfId="3109" xr:uid="{4DE2E69A-99B3-4481-9881-28EADF3CEF47}"/>
    <cellStyle name="Normal 18" xfId="2020" xr:uid="{586B3EA4-54D0-421B-AD7D-12C0A220C2B9}"/>
    <cellStyle name="Normal 185 2 2" xfId="2021" xr:uid="{8BD34635-ED63-4619-8B78-B8A07BC26FCA}"/>
    <cellStyle name="Normal 185 3" xfId="2022" xr:uid="{CB91DDD6-FA84-43FA-86D2-E9997A70ECA4}"/>
    <cellStyle name="Normal 185 3 2" xfId="3091" xr:uid="{768D8C4E-7164-4A6D-B383-A329E8DFD4DC}"/>
    <cellStyle name="Normal 185 3 3" xfId="3092" xr:uid="{71218451-0B65-4D1A-B627-E65CA876532F}"/>
    <cellStyle name="Normal 186" xfId="2023" xr:uid="{F7C0E657-F015-4E31-A911-AA762D52EE41}"/>
    <cellStyle name="Normal 187 2" xfId="2024" xr:uid="{459D274B-F6C6-444F-865E-B8437A7A4FC3}"/>
    <cellStyle name="Normal 188" xfId="2025" xr:uid="{B6127060-1CA2-499E-8376-CD38888917CA}"/>
    <cellStyle name="Normal 19" xfId="2026" xr:uid="{068FE0F4-646A-4E80-82DE-A95639D00147}"/>
    <cellStyle name="Normal 2" xfId="2027" xr:uid="{B190D761-ADDB-4CFB-8149-54EEFCE0B1C0}"/>
    <cellStyle name="Normal 2 10" xfId="2028" xr:uid="{25635D35-6675-4E4D-AAB1-9A83726B5117}"/>
    <cellStyle name="Normal 2 10 2" xfId="2029" xr:uid="{6E3FF4BA-2EB6-4FD2-AC19-FEAA38CEF7D4}"/>
    <cellStyle name="Normal 2 10 3" xfId="2030" xr:uid="{58EA72E2-54AF-4D6B-8F9C-166714C57565}"/>
    <cellStyle name="Normal 2 11" xfId="2031" xr:uid="{1445793F-9B07-419B-89EA-FCFC8425033D}"/>
    <cellStyle name="Normal 2 11 2" xfId="2032" xr:uid="{A3AB9EF3-54BB-43F8-83EA-5FAC34B728C7}"/>
    <cellStyle name="Normal 2 11 3" xfId="2033" xr:uid="{CFD92495-E6F2-41BE-BC0E-E3B8085F199A}"/>
    <cellStyle name="Normal 2 12" xfId="2034" xr:uid="{3BA6A8EC-E645-4B12-BBB8-E468E788B255}"/>
    <cellStyle name="Normal 2 13" xfId="3097" xr:uid="{B1DF04BC-8BFF-4F27-8608-B855275A0399}"/>
    <cellStyle name="Normal 2 2" xfId="2035" xr:uid="{55E2D636-4C9F-4C55-9A3D-57247FEC84CD}"/>
    <cellStyle name="Normal 2 2 10" xfId="2036" xr:uid="{8F2D8F52-E7D7-4171-B284-738C3A69F8A0}"/>
    <cellStyle name="Normal 2 2 11" xfId="2037" xr:uid="{2B9FD5AD-8BA6-4368-948A-7F186E5A7005}"/>
    <cellStyle name="Normal 2 2 12" xfId="2038" xr:uid="{081D9672-F1C7-4A65-8607-353CAC6B55B9}"/>
    <cellStyle name="Normal 2 2 13" xfId="3100" xr:uid="{F5EEFB32-21AD-41F8-ADAF-78C7E85472FB}"/>
    <cellStyle name="Normal 2 2 2" xfId="2039" xr:uid="{F6E20830-CB29-47A4-B0A7-092DAD9B1053}"/>
    <cellStyle name="Normal 2 2 2 2" xfId="2040" xr:uid="{810A821B-E33F-4EF2-86CB-221C75DDB3B0}"/>
    <cellStyle name="Normal 2 2 2 3" xfId="2041" xr:uid="{6026A7A8-F278-4F9D-AA0E-5C6F0CFA6799}"/>
    <cellStyle name="Normal 2 2 2 4" xfId="2042" xr:uid="{1CFCDDEF-D01F-4B96-87B1-43F66FBCF4DA}"/>
    <cellStyle name="Normal 2 2 2_data" xfId="2043" xr:uid="{2037CDF4-C227-48E7-A7B2-DA835A75B3D6}"/>
    <cellStyle name="Normal 2 2 3" xfId="2044" xr:uid="{70F82632-05ED-411E-A5E9-816E6BE868EF}"/>
    <cellStyle name="Normal 2 2 3 2" xfId="2045" xr:uid="{EDB99734-7B1D-45E4-973D-E16E6AA0392D}"/>
    <cellStyle name="Normal 2 2 3 3" xfId="2046" xr:uid="{C016C294-C574-4F50-9D3D-387D7D40F7C9}"/>
    <cellStyle name="Normal 2 2 4" xfId="2047" xr:uid="{787980A7-A1D0-4AB3-BD87-C3C6CA094986}"/>
    <cellStyle name="Normal 2 2 4 2" xfId="2048" xr:uid="{6331677E-04B3-4CB9-8106-203E7CCE11CD}"/>
    <cellStyle name="Normal 2 2 4 3" xfId="2049" xr:uid="{9AEA7FF9-ADC1-492D-B54C-E342C5B55445}"/>
    <cellStyle name="Normal 2 2 5" xfId="2050" xr:uid="{32FD0DC6-77A2-44F5-B953-A6191EB41115}"/>
    <cellStyle name="Normal 2 2 6" xfId="2051" xr:uid="{CF213C08-EBEB-4C12-AC59-5E5FDCADD594}"/>
    <cellStyle name="Normal 2 2 7" xfId="2052" xr:uid="{D1526732-5D8A-4FD0-82C6-A15AC243B0C0}"/>
    <cellStyle name="Normal 2 2 8" xfId="2053" xr:uid="{19EA2E63-0993-42DA-9142-E1E48C80DB91}"/>
    <cellStyle name="Normal 2 2 9" xfId="2054" xr:uid="{EEC690A5-BFBA-45BE-A6D3-1075D9A96314}"/>
    <cellStyle name="Normal 2 2_data" xfId="2055" xr:uid="{0DD470B2-EF91-4E26-8437-E3FA1373E178}"/>
    <cellStyle name="Normal 2 3" xfId="2056" xr:uid="{EE51CE16-A86F-4A42-B2B8-C3995AB8789D}"/>
    <cellStyle name="Normal 2 3 2" xfId="2057" xr:uid="{55664647-5C3B-489C-B3DE-AD18370C3DD0}"/>
    <cellStyle name="Normal 2 3 2 2" xfId="2058" xr:uid="{30979777-B282-4A7F-AE7E-31E34B7F8E34}"/>
    <cellStyle name="Normal 2 3 2 3" xfId="2059" xr:uid="{9A827AB0-AFB0-4D9B-A8A8-A4DCA6FF521E}"/>
    <cellStyle name="Normal 2 3 2 4" xfId="2060" xr:uid="{C9600BB5-5E66-4794-B80C-C78BDA620C30}"/>
    <cellStyle name="Normal 2 3 3" xfId="2061" xr:uid="{F8AC9F3A-5C3B-4CD5-B480-FFB1A686C957}"/>
    <cellStyle name="Normal 2 3 4" xfId="2062" xr:uid="{12C21E72-3745-468C-8419-F1D9C71E5BAF}"/>
    <cellStyle name="Normal 2 3 5" xfId="2063" xr:uid="{91E72866-D736-4419-99F3-C43ADCD4EF42}"/>
    <cellStyle name="Normal 2 3 6" xfId="2064" xr:uid="{582E8EAC-E654-4FF7-84F8-1D61A24F15ED}"/>
    <cellStyle name="Normal 2 4" xfId="2065" xr:uid="{62F8335A-0A0B-473F-BFB1-B1345EC3444C}"/>
    <cellStyle name="Normal 2 4 2" xfId="2066" xr:uid="{A659A25D-95D6-4D64-9F67-57FA8F7C4510}"/>
    <cellStyle name="Normal 2 4 2 2" xfId="2067" xr:uid="{CF5B43B5-CF71-4BD0-AEA7-52DF3FDC40BB}"/>
    <cellStyle name="Normal 2 4 3" xfId="2068" xr:uid="{78E49216-7EBD-417B-BF05-9C741A9EECFD}"/>
    <cellStyle name="Normal 2 4 4" xfId="2069" xr:uid="{F5446E41-5D7A-4FB1-A6DC-534522526A8D}"/>
    <cellStyle name="Normal 2 4 5" xfId="2070" xr:uid="{6C4AC94B-C143-4FF3-A415-BC4E766AC0F4}"/>
    <cellStyle name="Normal 2 4 6" xfId="2071" xr:uid="{881EC86C-B5F8-4B6C-8DBB-E6E2874C6E86}"/>
    <cellStyle name="Normal 2 4 7" xfId="2072" xr:uid="{0146D67F-A992-4340-BB7A-902F6CC6E3AF}"/>
    <cellStyle name="Normal 2 4 8" xfId="2073" xr:uid="{90F58F8E-E235-468D-8AF2-C0126988BB5F}"/>
    <cellStyle name="Normal 2 4_data" xfId="2074" xr:uid="{E519AD94-691E-4053-BF01-81690DB51FA0}"/>
    <cellStyle name="Normal 2 5" xfId="2075" xr:uid="{1018115F-0B68-4177-878D-9C0AC00A4442}"/>
    <cellStyle name="Normal 2 5 2" xfId="2076" xr:uid="{8789BCFD-BFDF-43D8-BBF7-0B43107CEE65}"/>
    <cellStyle name="Normal 2 5 2 2" xfId="2077" xr:uid="{64EBB667-49FE-4B21-887F-ABF3E1BB4001}"/>
    <cellStyle name="Normal 2 5 2 3" xfId="2078" xr:uid="{7BA4A3AB-359C-47C2-AFB6-253FA153C28B}"/>
    <cellStyle name="Normal 2 5 2 4" xfId="2079" xr:uid="{B94E5D27-0BB7-4A75-AFEC-A6878CB6B106}"/>
    <cellStyle name="Normal 2 5 2 5" xfId="2080" xr:uid="{B8AF0942-485B-43B2-B863-47619660B0D3}"/>
    <cellStyle name="Normal 2 5 3" xfId="2081" xr:uid="{63557A34-8E41-4EEA-8236-120652649AD6}"/>
    <cellStyle name="Normal 2 5 3 2" xfId="2082" xr:uid="{1CF34A91-7FB5-4070-AB32-83A6E8A236AD}"/>
    <cellStyle name="Normal 2 5 3 3" xfId="2083" xr:uid="{438685BA-877C-4868-BC41-31CED036F6E6}"/>
    <cellStyle name="Normal 2 5 3 4" xfId="2084" xr:uid="{C0072D8E-0ACC-4AF5-9263-7664474D247E}"/>
    <cellStyle name="Normal 2 5 4" xfId="2085" xr:uid="{083EF649-4ECE-4470-B3DD-234AE38F716B}"/>
    <cellStyle name="Normal 2 5 5" xfId="2086" xr:uid="{F84C4AA0-267F-408A-9FC2-BF382E9F5876}"/>
    <cellStyle name="Normal 2 5 6" xfId="2087" xr:uid="{AC74725A-9EF5-4075-9190-F555F5F987B9}"/>
    <cellStyle name="Normal 2 6" xfId="2088" xr:uid="{0DE13140-C6B1-40AE-87DF-195FB27EE2A4}"/>
    <cellStyle name="Normal 2 6 2" xfId="2089" xr:uid="{383AF40C-F747-4ACC-8405-A3CC62B21920}"/>
    <cellStyle name="Normal 2 6 3" xfId="2090" xr:uid="{5D0E0E43-FBBA-41F2-8018-098557680325}"/>
    <cellStyle name="Normal 2 6 4" xfId="2091" xr:uid="{795843F7-77F6-47B6-87D7-E9F572C8F2D5}"/>
    <cellStyle name="Normal 2 6 5" xfId="2092" xr:uid="{4146F496-2BDD-4998-9FE0-1DC84D4F3C97}"/>
    <cellStyle name="Normal 2 7" xfId="2093" xr:uid="{CB1065D6-AD36-4EC5-B4D5-C61BF4CCEE2B}"/>
    <cellStyle name="Normal 2 7 2" xfId="2094" xr:uid="{8BEC1807-E7E5-4E52-9C27-29361B5EE81F}"/>
    <cellStyle name="Normal 2 7 3" xfId="2095" xr:uid="{0FFF417E-C7D7-4033-8808-AFBC7B7C5666}"/>
    <cellStyle name="Normal 2 7 4" xfId="2096" xr:uid="{3FDAB864-FA01-44B8-AACA-C25813839849}"/>
    <cellStyle name="Normal 2 8" xfId="2097" xr:uid="{38121FA4-9845-4987-B0F6-C865DEF1E885}"/>
    <cellStyle name="Normal 2 8 2" xfId="2098" xr:uid="{663051B1-F657-49ED-93FD-241062E85139}"/>
    <cellStyle name="Normal 2 8 3" xfId="2099" xr:uid="{A053E01A-FC80-4FFA-A4C2-8838FC164767}"/>
    <cellStyle name="Normal 2 9" xfId="2100" xr:uid="{2EB4CE9B-28FF-4B50-85FA-CD94D99C8F74}"/>
    <cellStyle name="Normal 2 9 2" xfId="2101" xr:uid="{1DF1BE10-4DC3-4BB8-B47D-33D174FEE8C6}"/>
    <cellStyle name="Normal 2 9 3" xfId="2102" xr:uid="{60414B1B-8B75-4981-926D-2288C6C2BE05}"/>
    <cellStyle name="Normal 2_Bud14 Ancillary" xfId="2103" xr:uid="{89FD4137-00CB-40F4-A9B3-D2E8B40659F0}"/>
    <cellStyle name="Normal 20" xfId="2104" xr:uid="{DCA59958-3071-4DF1-94DF-2CDD0525F99F}"/>
    <cellStyle name="Normal 21" xfId="2105" xr:uid="{946C6437-DCAB-47CB-B123-5B61EA3049C7}"/>
    <cellStyle name="Normal 22" xfId="2106" xr:uid="{FD72E659-65D0-452B-B543-10CD86C0CA8E}"/>
    <cellStyle name="Normal 23" xfId="2107" xr:uid="{F748BC78-7388-415E-9F0C-B13DD6DC4FA3}"/>
    <cellStyle name="Normal 23 2" xfId="2108" xr:uid="{76E7964E-109F-4E69-8BDB-7FAAD6783EDF}"/>
    <cellStyle name="Normal 23 2 2" xfId="2109" xr:uid="{7BB7869E-3836-4032-A932-DFE4F1FBDC1A}"/>
    <cellStyle name="Normal 24" xfId="2110" xr:uid="{1D8BD746-1B3C-461D-B4FD-D3DA58D7C599}"/>
    <cellStyle name="Normal 25" xfId="2111" xr:uid="{F91AB54F-9B25-42DB-8DCD-662A0131D05A}"/>
    <cellStyle name="Normal 26" xfId="2112" xr:uid="{B0C45EDC-C073-4B29-8D71-2154B0253559}"/>
    <cellStyle name="Normal 27" xfId="2113" xr:uid="{4036DE23-748F-4434-90B5-E4D64BCACE9C}"/>
    <cellStyle name="Normal 28" xfId="2114" xr:uid="{7A267E4B-69E7-4B0E-905A-BDA1BE73A7E2}"/>
    <cellStyle name="Normal 29" xfId="2115" xr:uid="{F916770D-A407-474F-832B-C25FA478C1C9}"/>
    <cellStyle name="Normal 3" xfId="2116" xr:uid="{FA44C62A-AE90-40A1-AE26-4083C65C8737}"/>
    <cellStyle name="Normal 3 10" xfId="2117" xr:uid="{25131E57-6E37-4D51-8C61-581136D4B736}"/>
    <cellStyle name="Normal 3 10 2" xfId="2118" xr:uid="{8D72CE20-1675-4F6A-9335-7840BF63F3A9}"/>
    <cellStyle name="Normal 3 10 3" xfId="2119" xr:uid="{77B56AF4-7253-4A3B-B9C0-336BC2CC270B}"/>
    <cellStyle name="Normal 3 11" xfId="2120" xr:uid="{7D7ACADB-A5F4-4769-A07C-E140BC0CB830}"/>
    <cellStyle name="Normal 3 12" xfId="2121" xr:uid="{B9B9120D-A5B8-490F-86C4-0DB1EC6BFE72}"/>
    <cellStyle name="Normal 3 13" xfId="2122" xr:uid="{8FD9C328-AC3F-424A-9253-DF199021223C}"/>
    <cellStyle name="Normal 3 2" xfId="2123" xr:uid="{E81436E7-1BAA-4701-95F3-20C3700A2133}"/>
    <cellStyle name="Normal 3 2 2" xfId="2124" xr:uid="{56B92704-34C3-4475-8915-290624A141AB}"/>
    <cellStyle name="Normal 3 2 2 2" xfId="2125" xr:uid="{FA402BEE-59D8-4E50-A925-FA9DE0BEE8E4}"/>
    <cellStyle name="Normal 3 2 2 2 2" xfId="2126" xr:uid="{C6C7CDBA-7A3B-4293-A6A6-3ECC00EC61F4}"/>
    <cellStyle name="Normal 3 2 2 2 2 2" xfId="2127" xr:uid="{851849C6-0491-4EE0-9EAD-492CB2C0056E}"/>
    <cellStyle name="Normal 3 2 2 2 2 2 2" xfId="2128" xr:uid="{EFC66967-3D89-4D24-B559-98117BBCE60E}"/>
    <cellStyle name="Normal 3 2 2 2 2 2 2 2" xfId="2129" xr:uid="{AB25C9CA-1CAC-4B8F-815A-7B514EE4F85A}"/>
    <cellStyle name="Normal 3 2 2 2 2 2 3" xfId="2130" xr:uid="{6DDBBFB0-3005-4D5A-B0CD-B8ADEDFFCB6C}"/>
    <cellStyle name="Normal 3 2 2 2 2 3" xfId="2131" xr:uid="{EF49C759-4180-43D3-A67A-292B6F990792}"/>
    <cellStyle name="Normal 3 2 2 2 2 3 2" xfId="2132" xr:uid="{1C7E9E90-4A0E-4871-A705-E0538A8720D7}"/>
    <cellStyle name="Normal 3 2 2 2 2 4" xfId="2133" xr:uid="{858D8EB3-2CEA-4673-B909-CF33B734F195}"/>
    <cellStyle name="Normal 3 2 2 2 3" xfId="2134" xr:uid="{F0A25478-B998-4266-A275-2CC74B35F8B5}"/>
    <cellStyle name="Normal 3 2 2 2 3 2" xfId="2135" xr:uid="{A7230ABC-CBCA-43C0-8C9A-5D6FE9E33408}"/>
    <cellStyle name="Normal 3 2 2 2 3 2 2" xfId="2136" xr:uid="{7752595C-C59C-45C0-8889-A2EA4AF1769B}"/>
    <cellStyle name="Normal 3 2 2 2 3 3" xfId="2137" xr:uid="{CA7E3533-5074-4A6A-AB1E-78E6520B31AF}"/>
    <cellStyle name="Normal 3 2 2 2 4" xfId="2138" xr:uid="{B525BC2D-12DE-44CD-934C-6E90F4F5AC76}"/>
    <cellStyle name="Normal 3 2 2 2 4 2" xfId="2139" xr:uid="{435C2E86-03F0-4C27-98CE-54F75D06F5D8}"/>
    <cellStyle name="Normal 3 2 2 2 5" xfId="2140" xr:uid="{D1DCD5B6-28C9-45C3-93A5-D753F7B6A15A}"/>
    <cellStyle name="Normal 3 2 2 3" xfId="2141" xr:uid="{CE41C0A7-D03C-41D2-9C0B-9684F5A79AF5}"/>
    <cellStyle name="Normal 3 2 2 3 2" xfId="2142" xr:uid="{24D78439-816D-4D8D-B5C9-3B5CAEAE7639}"/>
    <cellStyle name="Normal 3 2 2 3 2 2" xfId="2143" xr:uid="{D7897F63-594B-4DAD-B941-030CA1E5C408}"/>
    <cellStyle name="Normal 3 2 2 3 2 2 2" xfId="2144" xr:uid="{719348BA-E192-4C72-A8D7-57D35BC5E0CF}"/>
    <cellStyle name="Normal 3 2 2 3 2 3" xfId="2145" xr:uid="{3E583D9E-B0D8-48DB-AB8B-A7ECD6D25B4B}"/>
    <cellStyle name="Normal 3 2 2 3 3" xfId="2146" xr:uid="{ECC9F8C5-081B-4588-AA52-3F45F81F1FCC}"/>
    <cellStyle name="Normal 3 2 2 3 3 2" xfId="2147" xr:uid="{3CDF20C7-E168-4E1C-818D-544F14A71569}"/>
    <cellStyle name="Normal 3 2 2 3 4" xfId="2148" xr:uid="{EEAF0EC7-961C-4704-9321-E36DCA073F27}"/>
    <cellStyle name="Normal 3 2 2 4" xfId="2149" xr:uid="{566048A9-88D4-4574-91B4-306CD59E5E51}"/>
    <cellStyle name="Normal 3 2 2 4 2" xfId="2150" xr:uid="{7E99E61C-33D1-4750-ADBB-E9C49FBEB8A8}"/>
    <cellStyle name="Normal 3 2 2 4 2 2" xfId="2151" xr:uid="{265FC7CE-8BB3-46EE-83B2-089E22812045}"/>
    <cellStyle name="Normal 3 2 2 4 2 2 2" xfId="2152" xr:uid="{667B1535-2764-470A-8E30-20501F37C64E}"/>
    <cellStyle name="Normal 3 2 2 4 2 3" xfId="2153" xr:uid="{FF89DE3B-91E5-4D28-ABA1-AD67A4055542}"/>
    <cellStyle name="Normal 3 2 2 4 3" xfId="2154" xr:uid="{7D8BB6D3-E8F1-41A0-A43B-A984197EF5B1}"/>
    <cellStyle name="Normal 3 2 2 4 3 2" xfId="2155" xr:uid="{905AA512-9984-4CBB-A0CF-D0D853BD13D0}"/>
    <cellStyle name="Normal 3 2 2 4 4" xfId="2156" xr:uid="{99C2F6AF-8D6C-42ED-8B8B-27D36ACE2107}"/>
    <cellStyle name="Normal 3 2 2 5" xfId="2157" xr:uid="{4498BB89-B864-421F-BB6E-449085AE8AD8}"/>
    <cellStyle name="Normal 3 2 2 5 2" xfId="2158" xr:uid="{BEE51D17-757E-4A5D-9F72-C9A1FA2C0514}"/>
    <cellStyle name="Normal 3 2 2 5 2 2" xfId="2159" xr:uid="{83B48AB1-609B-4246-9911-7675D393D58B}"/>
    <cellStyle name="Normal 3 2 2 5 3" xfId="2160" xr:uid="{0D02E111-E960-4183-B6F6-5EF79C356ABD}"/>
    <cellStyle name="Normal 3 2 2 6" xfId="2161" xr:uid="{B8C92B9F-8386-4A1C-ACE4-3AB3142E1929}"/>
    <cellStyle name="Normal 3 2 2 6 2" xfId="2162" xr:uid="{3260E8EF-D31A-4CDC-9866-35DCE47F277B}"/>
    <cellStyle name="Normal 3 2 2 7" xfId="2163" xr:uid="{448E3CC3-30EB-409C-8729-C233346100BF}"/>
    <cellStyle name="Normal 3 2 3" xfId="2164" xr:uid="{F7777BA1-D894-4509-935A-8A819AB5ED7E}"/>
    <cellStyle name="Normal 3 2 3 2" xfId="2165" xr:uid="{7C5FAA0D-6F92-4C14-80F6-9DDB4A0CAB19}"/>
    <cellStyle name="Normal 3 2 3 2 2" xfId="2166" xr:uid="{5D45C365-D40D-40AA-BE41-20DE39C46F84}"/>
    <cellStyle name="Normal 3 2 3 2 2 2" xfId="2167" xr:uid="{775C7476-F9B4-417F-AFD5-9EA2F38521C7}"/>
    <cellStyle name="Normal 3 2 3 2 2 2 2" xfId="2168" xr:uid="{5CBB1704-5138-4B40-9702-D4042231D721}"/>
    <cellStyle name="Normal 3 2 3 2 2 3" xfId="2169" xr:uid="{99AF9D42-CDB4-4C0B-94DF-30DD6C9016C8}"/>
    <cellStyle name="Normal 3 2 3 2 3" xfId="2170" xr:uid="{E7BF92E8-01DC-4D3E-9763-7B6C8A6AC278}"/>
    <cellStyle name="Normal 3 2 3 2 3 2" xfId="2171" xr:uid="{295FF3BD-3268-49ED-B0CD-E560D8C9EFAB}"/>
    <cellStyle name="Normal 3 2 3 2 4" xfId="2172" xr:uid="{022A9854-6F60-4993-806D-F7EE340E3649}"/>
    <cellStyle name="Normal 3 2 3 3" xfId="2173" xr:uid="{7700AAF2-49A7-441A-B865-0911529CEB94}"/>
    <cellStyle name="Normal 3 2 3 3 2" xfId="2174" xr:uid="{25DA516C-F5DE-49FD-AC94-CC821CC1F880}"/>
    <cellStyle name="Normal 3 2 3 3 2 2" xfId="2175" xr:uid="{23A667DB-1BE6-4F2E-A657-630BC601DFC6}"/>
    <cellStyle name="Normal 3 2 3 3 3" xfId="2176" xr:uid="{DAF30434-34BF-4654-B415-029CB07034FE}"/>
    <cellStyle name="Normal 3 2 3 4" xfId="2177" xr:uid="{A9DAD83A-794B-43DA-9D86-8B1B4BFD87F9}"/>
    <cellStyle name="Normal 3 2 3 4 2" xfId="2178" xr:uid="{54ECC5F7-3ACB-4911-A85A-053015940E3C}"/>
    <cellStyle name="Normal 3 2 3 5" xfId="2179" xr:uid="{24CE464B-2CF2-4A3D-86A6-60BDF0737405}"/>
    <cellStyle name="Normal 3 2 4" xfId="2180" xr:uid="{75987B48-2C41-473A-B3E9-2A9A632A8BAB}"/>
    <cellStyle name="Normal 3 2 4 2" xfId="2181" xr:uid="{CBEB7D61-625F-4B8E-A049-7107BA099904}"/>
    <cellStyle name="Normal 3 2 4 2 2" xfId="2182" xr:uid="{CBF5A475-03EA-4BC5-94FF-9414E6B35175}"/>
    <cellStyle name="Normal 3 2 4 2 2 2" xfId="2183" xr:uid="{E3306583-26D8-4ECD-8560-381F26D79D31}"/>
    <cellStyle name="Normal 3 2 4 2 3" xfId="2184" xr:uid="{215CFF85-F58D-4D26-A9FD-A9F609C6EA89}"/>
    <cellStyle name="Normal 3 2 4 3" xfId="2185" xr:uid="{4538E28C-B035-4376-901F-57D2F660E618}"/>
    <cellStyle name="Normal 3 2 4 3 2" xfId="2186" xr:uid="{137BD8E3-4E03-4095-B4DD-B07BAE517707}"/>
    <cellStyle name="Normal 3 2 4 4" xfId="2187" xr:uid="{71AFBB2A-FD07-435A-B8B6-D899AAF96349}"/>
    <cellStyle name="Normal 3 2 5" xfId="2188" xr:uid="{3C15C0BE-159C-4BDA-81C9-E371D3203D02}"/>
    <cellStyle name="Normal 3 2 6" xfId="2189" xr:uid="{D36F4CB6-D186-4BA6-BB07-197F24C0AFCD}"/>
    <cellStyle name="Normal 3 2 6 2" xfId="2190" xr:uid="{61483AB5-5D0A-4906-932A-D42CCD492C4C}"/>
    <cellStyle name="Normal 3 2 6 2 2" xfId="2191" xr:uid="{CDB29061-AE22-45DE-90B1-A0F7515E3A19}"/>
    <cellStyle name="Normal 3 2 6 2 2 2" xfId="2192" xr:uid="{578F230E-3E8C-4CFD-A3EE-DC3612986D5B}"/>
    <cellStyle name="Normal 3 2 6 2 3" xfId="2193" xr:uid="{7A86FF38-7069-4020-8E86-310ACDE3C111}"/>
    <cellStyle name="Normal 3 2 6 3" xfId="2194" xr:uid="{F40B7711-5978-41B5-9782-FFBEA49568C6}"/>
    <cellStyle name="Normal 3 2 6 3 2" xfId="2195" xr:uid="{363A3339-0FE9-4F5E-B041-86FE7503FC38}"/>
    <cellStyle name="Normal 3 2 6 4" xfId="2196" xr:uid="{9130C17B-782D-4597-9F90-06A5E5F97B55}"/>
    <cellStyle name="Normal 3 2 7" xfId="2197" xr:uid="{1A5E2A1F-19F5-4272-B74C-03C8ADC4977F}"/>
    <cellStyle name="Normal 3 2 7 2" xfId="2198" xr:uid="{CB842CBD-B758-41DE-9E14-4C74972617CA}"/>
    <cellStyle name="Normal 3 2 7 2 2" xfId="2199" xr:uid="{71169295-40D2-47ED-A7F1-B7F843BF1963}"/>
    <cellStyle name="Normal 3 2 7 2 2 2" xfId="2200" xr:uid="{BA4F4446-FC4B-4862-86CF-EECACB02A4F9}"/>
    <cellStyle name="Normal 3 2 7 2 3" xfId="2201" xr:uid="{CA13A26E-E862-4EC6-A7FD-0713C221B4C9}"/>
    <cellStyle name="Normal 3 2 7 3" xfId="2202" xr:uid="{81D0F847-F1B5-45F7-945B-9B43247768BB}"/>
    <cellStyle name="Normal 3 2 7 3 2" xfId="2203" xr:uid="{E8A86343-EE47-4C94-9AAA-20111BD61AAC}"/>
    <cellStyle name="Normal 3 2 7 4" xfId="2204" xr:uid="{084B21BB-AD4F-452B-AEA6-8B69DAFF3925}"/>
    <cellStyle name="Normal 3 2 7 5" xfId="2205" xr:uid="{7DF514EB-84B7-4BFE-94AC-BE4AA34BC10F}"/>
    <cellStyle name="Normal 3 2 8" xfId="2206" xr:uid="{50EC97E1-23D6-4884-9AB4-EF06DE926F36}"/>
    <cellStyle name="Normal 3 2 8 2" xfId="2207" xr:uid="{787A7610-20A6-44EA-9B58-4AFDE534CEC1}"/>
    <cellStyle name="Normal 3 2 8 3" xfId="2208" xr:uid="{123F2E23-035A-4977-91D4-E24BFDEA394D}"/>
    <cellStyle name="Normal 3 2_data" xfId="2209" xr:uid="{83BB1834-82F9-4B5B-9882-2EFE9818B0ED}"/>
    <cellStyle name="Normal 3 3" xfId="2210" xr:uid="{D67CB246-BD62-4D33-B59C-E222F85A20A9}"/>
    <cellStyle name="Normal 3 3 2" xfId="2211" xr:uid="{8B796EA0-D31C-4040-9A80-A76BB61007A1}"/>
    <cellStyle name="Normal 3 3 2 2" xfId="2212" xr:uid="{019AC0CD-6D85-4529-B059-624469E35D48}"/>
    <cellStyle name="Normal 3 3 2 2 2" xfId="2213" xr:uid="{0B3098D8-D9C9-492F-96E8-4056CDDCFE31}"/>
    <cellStyle name="Normal 3 3 2 2 2 2" xfId="2214" xr:uid="{23B1109F-FB0E-4B96-8CA5-1502FB9A217A}"/>
    <cellStyle name="Normal 3 3 2 2 2 2 2" xfId="2215" xr:uid="{9B5AD603-0AEC-47CF-A710-2F1671A79463}"/>
    <cellStyle name="Normal 3 3 2 2 2 3" xfId="2216" xr:uid="{3C937AF7-6EA3-4BB2-B712-9A005BB7595E}"/>
    <cellStyle name="Normal 3 3 2 2 3" xfId="2217" xr:uid="{99132380-225D-4978-8A2F-5CDBFB1D5107}"/>
    <cellStyle name="Normal 3 3 2 2 3 2" xfId="2218" xr:uid="{7885D79F-0E68-4342-8925-5E38510A2A9E}"/>
    <cellStyle name="Normal 3 3 2 2 4" xfId="2219" xr:uid="{D012E237-41B1-4587-90C4-88269D5BB353}"/>
    <cellStyle name="Normal 3 3 2 3" xfId="2220" xr:uid="{4C712002-2BA2-4044-A3A0-FBFC3DE58030}"/>
    <cellStyle name="Normal 3 3 2 3 2" xfId="2221" xr:uid="{EEC2C7C7-360E-43DF-81AE-7E996EDCE46F}"/>
    <cellStyle name="Normal 3 3 2 3 2 2" xfId="2222" xr:uid="{C65BD879-BADF-41A5-8A96-AA61EBF0E128}"/>
    <cellStyle name="Normal 3 3 2 3 3" xfId="2223" xr:uid="{811CDBBF-BBAD-43BB-8D0D-6A39A10E299A}"/>
    <cellStyle name="Normal 3 3 2 3 3 2" xfId="2224" xr:uid="{0C52F58A-AE55-4D13-AEED-5B82D81A7EF5}"/>
    <cellStyle name="Normal 3 3 2 3 3 2 2" xfId="2225" xr:uid="{8AEB1E80-2F1B-4CB3-908D-49EDCFC6D7E5}"/>
    <cellStyle name="Normal 3 3 2 3 3 3" xfId="2226" xr:uid="{8A0F5B49-977B-4196-9C0C-965B445B869F}"/>
    <cellStyle name="Normal 3 3 2 4" xfId="2227" xr:uid="{978483AC-2BE3-4B97-833E-7F25E2EBCD18}"/>
    <cellStyle name="Normal 3 3 2 4 2" xfId="2228" xr:uid="{24AFC55C-488B-43E9-82BA-916AE378F1E1}"/>
    <cellStyle name="Normal 3 3 2 4 2 2" xfId="2229" xr:uid="{D4A9351A-C294-46E8-96B1-9B1F665FE9B7}"/>
    <cellStyle name="Normal 3 3 2 4 2 2 2" xfId="2230" xr:uid="{C9894671-B3FF-4771-8D21-76F58DC5B7DA}"/>
    <cellStyle name="Normal 3 3 2 4 2 3" xfId="2231" xr:uid="{96B36D18-2448-4CD2-8B7E-A6ACE4157FEC}"/>
    <cellStyle name="Normal 3 3 2 5" xfId="2232" xr:uid="{BC9AE9C6-F1D1-41AF-934D-90F54514E75F}"/>
    <cellStyle name="Normal 3 3 2 5 2" xfId="2233" xr:uid="{7FACEE4B-7501-478A-B12C-0EF587E4C046}"/>
    <cellStyle name="Normal 3 3 2 6" xfId="2234" xr:uid="{44F5BB19-056F-486A-A2AE-3240ECAEE9B9}"/>
    <cellStyle name="Normal 3 3 3" xfId="2235" xr:uid="{70567938-895E-43D1-82D8-CA26C0FB98D1}"/>
    <cellStyle name="Normal 3 3 3 2" xfId="2236" xr:uid="{B7975BF6-CBBC-4829-90C0-E6EC2206F6EA}"/>
    <cellStyle name="Normal 3 3 3 2 2" xfId="2237" xr:uid="{F3106653-2062-41FC-B67D-3692ACC6A86A}"/>
    <cellStyle name="Normal 3 3 3 2 2 2" xfId="2238" xr:uid="{8EEBD988-5F6D-4BD8-86E0-0FB0F01812B8}"/>
    <cellStyle name="Normal 3 3 3 2 3" xfId="2239" xr:uid="{FE3A77A4-926F-4507-9EDC-CF481EBAD48E}"/>
    <cellStyle name="Normal 3 3 3 3" xfId="2240" xr:uid="{E0A389F1-B2CE-4A04-8A55-422F8B7CC18C}"/>
    <cellStyle name="Normal 3 3 3 3 2" xfId="2241" xr:uid="{7574FD76-CA8D-4031-A24C-0CD5547883CE}"/>
    <cellStyle name="Normal 3 3 3 4" xfId="2242" xr:uid="{1D1471C2-C5C2-42DC-AA4A-A7C95EBC0935}"/>
    <cellStyle name="Normal 3 3 4" xfId="2243" xr:uid="{F3CFEC7C-A9EC-498E-858B-CB957273D25F}"/>
    <cellStyle name="Normal 3 3 4 2" xfId="2244" xr:uid="{49B7977A-73DF-4D3A-A4B7-3A613ABAACD2}"/>
    <cellStyle name="Normal 3 3 4 2 2" xfId="2245" xr:uid="{6E61920D-904E-4092-83B0-BB7F99939FC9}"/>
    <cellStyle name="Normal 3 3 4 2 2 2" xfId="2246" xr:uid="{AF29DA9E-ECEF-4020-9DBC-AB30B644DB6E}"/>
    <cellStyle name="Normal 3 3 4 2 3" xfId="2247" xr:uid="{0C375CB9-B499-414C-AF7C-44F492725E45}"/>
    <cellStyle name="Normal 3 3 4 3" xfId="2248" xr:uid="{D5DF03D1-0235-4214-A608-8DCD337182B7}"/>
    <cellStyle name="Normal 3 3 4 3 2" xfId="2249" xr:uid="{B9452C6E-4995-4D28-8831-CC691D57EDCC}"/>
    <cellStyle name="Normal 3 3 4 4" xfId="2250" xr:uid="{87967E38-9B62-4F96-9241-F90B05564954}"/>
    <cellStyle name="Normal 3 3 5" xfId="2251" xr:uid="{CD2A1D45-8D9F-47EB-9B20-6260142E6567}"/>
    <cellStyle name="Normal 3 3 5 2" xfId="2252" xr:uid="{75422C6A-AF01-43B3-ACE9-C08C9C248AE8}"/>
    <cellStyle name="Normal 3 3 5 2 2" xfId="2253" xr:uid="{3C2BD6DE-C7A2-4EAA-ABF1-CBFC450A9A70}"/>
    <cellStyle name="Normal 3 3 5 2 2 2" xfId="2254" xr:uid="{8B6BECD0-AE21-4537-84FE-D76B8CCDC989}"/>
    <cellStyle name="Normal 3 3 5 2 3" xfId="2255" xr:uid="{00755CEB-9AC5-405B-9280-3132580FD48A}"/>
    <cellStyle name="Normal 3 3 5 3" xfId="2256" xr:uid="{FDAFEE01-4373-4099-A938-6E0E18D57027}"/>
    <cellStyle name="Normal 3 3 5 3 2" xfId="2257" xr:uid="{FA819969-B65A-411A-A2EA-11832B6349F3}"/>
    <cellStyle name="Normal 3 3 5 4" xfId="2258" xr:uid="{27709AA6-B7A5-4C33-B335-026C79EF9D26}"/>
    <cellStyle name="Normal 3 3 5 5" xfId="2259" xr:uid="{99FBB65A-1F96-48C7-9C6A-C447003F9B59}"/>
    <cellStyle name="Normal 3 3 6" xfId="2260" xr:uid="{2D3F8685-6A12-44A6-94E5-8A4BAD1834AC}"/>
    <cellStyle name="Normal 3 3 7" xfId="2261" xr:uid="{C6F44998-994C-4993-B386-9A8F2A1AD65C}"/>
    <cellStyle name="Normal 3 3 8" xfId="2262" xr:uid="{E0596106-7777-44EE-A78C-141E4A43835C}"/>
    <cellStyle name="Normal 3 3_data" xfId="2263" xr:uid="{22273473-D597-4F89-AEC2-A86564F91526}"/>
    <cellStyle name="Normal 3 4" xfId="2264" xr:uid="{8478CEBB-C527-4835-8861-136094387669}"/>
    <cellStyle name="Normal 3 4 2" xfId="2265" xr:uid="{ADC9586E-D36F-41B6-884E-C1D3A2F40787}"/>
    <cellStyle name="Normal 3 4 2 2" xfId="2266" xr:uid="{B47F7DD6-ACA1-4670-A8D6-455E2D948F5D}"/>
    <cellStyle name="Normal 3 4 2 2 2" xfId="2267" xr:uid="{1A9E3B5E-6C3A-4309-B619-1B2A592070F5}"/>
    <cellStyle name="Normal 3 4 2 2 2 2" xfId="2268" xr:uid="{E9E043A5-75E2-4B4C-9F52-7C770DF352EC}"/>
    <cellStyle name="Normal 3 4 2 2 2 2 2" xfId="2269" xr:uid="{271F2AED-5F8F-4BEA-B007-613447255050}"/>
    <cellStyle name="Normal 3 4 2 2 2 3" xfId="2270" xr:uid="{7B65977F-5A93-4767-B3EA-E8502570E894}"/>
    <cellStyle name="Normal 3 4 2 2 3" xfId="2271" xr:uid="{42322AA4-5E52-4611-8FE7-BA12B908C600}"/>
    <cellStyle name="Normal 3 4 2 2 3 2" xfId="2272" xr:uid="{9D15DF52-C684-4ACD-8381-B216662B7D9B}"/>
    <cellStyle name="Normal 3 4 2 2 4" xfId="2273" xr:uid="{BFA2587C-622E-4B61-BA98-9CE9DF22D747}"/>
    <cellStyle name="Normal 3 4 2 3" xfId="2274" xr:uid="{660FF2EF-D82E-4895-99AE-FF6D2CB3C0AA}"/>
    <cellStyle name="Normal 3 4 2 3 2" xfId="2275" xr:uid="{A5AF76C7-711D-40D7-821C-CCA6F6A1C607}"/>
    <cellStyle name="Normal 3 4 2 3 2 2" xfId="2276" xr:uid="{ECC28A87-0EC1-41B2-BFA8-A7F6B781CD55}"/>
    <cellStyle name="Normal 3 4 2 3 3" xfId="2277" xr:uid="{CA301BCF-60FC-4E53-A0E6-56E2378AFE99}"/>
    <cellStyle name="Normal 3 4 2 4" xfId="2278" xr:uid="{21734E5E-ACD1-4837-8EE5-4C6599962D16}"/>
    <cellStyle name="Normal 3 4 2 4 2" xfId="2279" xr:uid="{498D43C1-7E2C-4190-8899-F856E0EC8184}"/>
    <cellStyle name="Normal 3 4 2 5" xfId="2280" xr:uid="{A29D64A5-C00F-4735-AFB5-9B9C4593E060}"/>
    <cellStyle name="Normal 3 4 3" xfId="2281" xr:uid="{EDBB73EF-2ABA-44F4-9E47-15A914967199}"/>
    <cellStyle name="Normal 3 4 3 2" xfId="2282" xr:uid="{C75D6AEB-AE88-4523-987E-46C8031B726D}"/>
    <cellStyle name="Normal 3 4 3 2 2" xfId="2283" xr:uid="{A7EA33C0-3F30-44F4-8F98-D3F205A5DDBC}"/>
    <cellStyle name="Normal 3 4 3 2 2 2" xfId="2284" xr:uid="{CBC4FF6F-76C1-4840-B523-98B67ABB41F6}"/>
    <cellStyle name="Normal 3 4 3 2 3" xfId="2285" xr:uid="{8F4B7F57-1303-4145-AED7-EC132F27C92E}"/>
    <cellStyle name="Normal 3 4 3 3" xfId="2286" xr:uid="{1D74C723-9142-4C17-AD07-8440935E0D39}"/>
    <cellStyle name="Normal 3 4 3 3 2" xfId="2287" xr:uid="{7443C8C2-9C81-4351-976A-2C174FCA3D14}"/>
    <cellStyle name="Normal 3 4 3 4" xfId="2288" xr:uid="{A86A5E53-0148-42A9-B6B7-B412765DC71F}"/>
    <cellStyle name="Normal 3 4 3 5" xfId="2289" xr:uid="{BFC028F3-711C-43C3-BAEA-DFE522F9C0F5}"/>
    <cellStyle name="Normal 3 4 4" xfId="2290" xr:uid="{8F466EB7-BB65-4F2C-88D1-01D5FBBCE57A}"/>
    <cellStyle name="Normal 3 4 4 2" xfId="2291" xr:uid="{65C07384-B5F6-4B52-9352-A1EB966206F6}"/>
    <cellStyle name="Normal 3 4 4 2 2" xfId="2292" xr:uid="{21B02EAD-C22D-49F2-A934-193A0BBCA9E9}"/>
    <cellStyle name="Normal 3 4 4 2 2 2" xfId="2293" xr:uid="{F6A55C97-26DF-4C69-BFF9-6B0E879C6521}"/>
    <cellStyle name="Normal 3 4 4 2 3" xfId="2294" xr:uid="{015C55AB-9A96-4696-8A05-1948CAE215BB}"/>
    <cellStyle name="Normal 3 4 4 3" xfId="2295" xr:uid="{4D377FCB-335F-47FC-B783-D92C7AECE9D1}"/>
    <cellStyle name="Normal 3 4 4 3 2" xfId="2296" xr:uid="{0FF704CB-774D-4FF2-A1CB-44ED409D280D}"/>
    <cellStyle name="Normal 3 4 4 4" xfId="2297" xr:uid="{102EE0B5-CB13-4A91-92BF-F87A119E0C19}"/>
    <cellStyle name="Normal 3 4 5" xfId="2298" xr:uid="{0C93FAB4-32D5-407B-BB09-0E848DFAE682}"/>
    <cellStyle name="Normal 3 4 5 2" xfId="2299" xr:uid="{C88E87AA-72FC-4D4E-8406-5AACCF07A476}"/>
    <cellStyle name="Normal 3 4 5 2 2" xfId="2300" xr:uid="{FC8779E3-2437-41E6-9B29-0A50E16512A9}"/>
    <cellStyle name="Normal 3 4 5 2 2 2" xfId="2301" xr:uid="{35700ADC-DF7B-4CF8-BD84-E759DF985AC3}"/>
    <cellStyle name="Normal 3 4 5 2 3" xfId="2302" xr:uid="{A414B9B5-9A8A-45AA-8CCF-75CA8A87CB74}"/>
    <cellStyle name="Normal 3 4 5 3" xfId="2303" xr:uid="{7477BD7B-946F-4FFB-9C3A-BAA6883FFB21}"/>
    <cellStyle name="Normal 3 4 5 3 2" xfId="2304" xr:uid="{961AF82E-0CCA-417B-A2C6-579C50FD4125}"/>
    <cellStyle name="Normal 3 4 5 4" xfId="2305" xr:uid="{9460F44C-4082-41C3-B6DA-82CEAB21EE59}"/>
    <cellStyle name="Normal 3 4 6" xfId="2306" xr:uid="{856477FA-EF9C-4338-AD18-F19B3F7C3083}"/>
    <cellStyle name="Normal 3 4 7" xfId="2307" xr:uid="{D8BB50A1-67B4-45FE-B10D-2C924C9DA11F}"/>
    <cellStyle name="Normal 3 5" xfId="2308" xr:uid="{D49354DE-85E4-494D-8E3C-7B5CD4596648}"/>
    <cellStyle name="Normal 3 5 2" xfId="2309" xr:uid="{361E52DF-0D36-4A2E-A962-A3AAA4A2F712}"/>
    <cellStyle name="Normal 3 5 2 2" xfId="2310" xr:uid="{823CD4A5-5E3E-4AF6-8F11-CBA60A3CA4D0}"/>
    <cellStyle name="Normal 3 5 2 2 2" xfId="2311" xr:uid="{3F9DD57C-213A-4D34-BB9E-B9E5C5DC31FF}"/>
    <cellStyle name="Normal 3 5 2 2 2 2" xfId="2312" xr:uid="{17B37C8D-6DDA-4ADB-A351-02198FF29D2C}"/>
    <cellStyle name="Normal 3 5 2 2 3" xfId="2313" xr:uid="{28584BCD-1A96-4990-9713-38A1E74D1DD8}"/>
    <cellStyle name="Normal 3 5 2 3" xfId="2314" xr:uid="{9506690E-BFF2-4C62-8F25-63A279217D71}"/>
    <cellStyle name="Normal 3 5 2 3 2" xfId="2315" xr:uid="{C8D98004-2FFB-4805-9BB2-6FB2C818D691}"/>
    <cellStyle name="Normal 3 5 2 4" xfId="2316" xr:uid="{D1D5F086-5A26-405F-B6C5-BBC5FE0E45DC}"/>
    <cellStyle name="Normal 3 5 3" xfId="2317" xr:uid="{DA816FA3-E839-4B6A-B2EC-ECB0B9779924}"/>
    <cellStyle name="Normal 3 5 3 2" xfId="2318" xr:uid="{C5FE0C4E-1A6C-415B-93DB-94CCFF1156BA}"/>
    <cellStyle name="Normal 3 5 3 2 2" xfId="2319" xr:uid="{F367B351-BCD4-419E-98F2-3C7033B606D9}"/>
    <cellStyle name="Normal 3 5 3 3" xfId="2320" xr:uid="{C6B8FDB2-32F6-4035-ABCE-293F20AAFCA3}"/>
    <cellStyle name="Normal 3 5 4" xfId="2321" xr:uid="{6B9ACA1D-FB21-4FA6-8650-B15ED748739D}"/>
    <cellStyle name="Normal 3 5 4 2" xfId="2322" xr:uid="{E89E1E3D-BEE3-48FA-96E4-9D3D07770989}"/>
    <cellStyle name="Normal 3 5 5" xfId="2323" xr:uid="{B0336A02-631D-47F6-83FC-54EDC3B23CA7}"/>
    <cellStyle name="Normal 3 6" xfId="2324" xr:uid="{96BE922F-669C-4F0D-800A-D1DB6405E0D6}"/>
    <cellStyle name="Normal 3 6 2" xfId="2325" xr:uid="{51CD340C-B40B-4E1F-A6AC-F13A278DE73B}"/>
    <cellStyle name="Normal 3 6 2 2" xfId="2326" xr:uid="{6B2DBFE1-9BDA-4123-80A9-A78208EE2BB3}"/>
    <cellStyle name="Normal 3 6 2 2 2" xfId="2327" xr:uid="{C7D2CB24-B9AE-4028-9C3E-06CA5E82E6A4}"/>
    <cellStyle name="Normal 3 6 2 3" xfId="2328" xr:uid="{DAAD87E5-7391-4BBB-A2F7-AC23C88FA937}"/>
    <cellStyle name="Normal 3 6 3" xfId="2329" xr:uid="{F83CC2CB-798D-4A73-B173-294A9801445C}"/>
    <cellStyle name="Normal 3 6 3 2" xfId="2330" xr:uid="{A98AFCD4-C44A-4454-A226-34EC4B723234}"/>
    <cellStyle name="Normal 3 6 4" xfId="2331" xr:uid="{F1EA96E9-2990-4F02-B20B-9FD3F60D95EC}"/>
    <cellStyle name="Normal 3 7" xfId="2332" xr:uid="{40FB0793-A32A-4B42-980F-F09705F0E00B}"/>
    <cellStyle name="Normal 3 7 2" xfId="2333" xr:uid="{F458B430-CF63-43AF-A345-7C198A4E0E1A}"/>
    <cellStyle name="Normal 3 7 3" xfId="2334" xr:uid="{35F6BF6A-BF41-45A3-BD10-0D912879EB21}"/>
    <cellStyle name="Normal 3 8" xfId="2335" xr:uid="{9CE2ACA7-8125-4922-8044-E2DFF63EEAA5}"/>
    <cellStyle name="Normal 3 8 2" xfId="2336" xr:uid="{B2EB1F97-90BE-4798-A487-D0FF7207B5B7}"/>
    <cellStyle name="Normal 3 8 2 2" xfId="2337" xr:uid="{91AE0A1A-5144-4B95-9841-2F66556CC229}"/>
    <cellStyle name="Normal 3 8 2 2 2" xfId="2338" xr:uid="{E3320C22-CF34-41F9-860C-4FC77E1C0442}"/>
    <cellStyle name="Normal 3 8 2 3" xfId="2339" xr:uid="{9E4DA636-2890-4B0E-8AE1-71021F53A4F1}"/>
    <cellStyle name="Normal 3 8 3" xfId="2340" xr:uid="{D42A0CB4-E4FC-48F2-B9BB-1E3BEC1D3835}"/>
    <cellStyle name="Normal 3 8 3 2" xfId="2341" xr:uid="{1208DF81-9392-44F2-B3D1-9339BAFF8E8E}"/>
    <cellStyle name="Normal 3 8 4" xfId="2342" xr:uid="{359C916B-973F-4FE0-9DD7-B9B3422C4D29}"/>
    <cellStyle name="Normal 3 8 5" xfId="2343" xr:uid="{2D2B9E87-FEA5-4143-B6DA-3BC9848C07F5}"/>
    <cellStyle name="Normal 3 9" xfId="2344" xr:uid="{F5BAC0B4-BBE0-48EF-8C87-CE460BF1A1DE}"/>
    <cellStyle name="Normal 3 9 2" xfId="2345" xr:uid="{2E1E5D5E-218E-4642-A4C4-4181413875EB}"/>
    <cellStyle name="Normal 3 9 2 2" xfId="2346" xr:uid="{0CC22FDA-394E-4FD1-AE98-A745C2704D3E}"/>
    <cellStyle name="Normal 3 9 2 2 2" xfId="2347" xr:uid="{0C0B5DC0-B909-4433-8EC1-6FC7DFE1EE32}"/>
    <cellStyle name="Normal 3 9 2 3" xfId="2348" xr:uid="{2173DD83-DB76-46A4-8F4C-CDA5F0813AA3}"/>
    <cellStyle name="Normal 3 9 3" xfId="2349" xr:uid="{BAD45978-21FA-4362-B342-065B858DFB74}"/>
    <cellStyle name="Normal 3 9 3 2" xfId="2350" xr:uid="{92A71274-D0F2-4D8D-8E60-2FCE6D2E7F86}"/>
    <cellStyle name="Normal 3 9 4" xfId="2351" xr:uid="{8A368E5E-B79E-4BA2-958E-9B1F59B7B6E2}"/>
    <cellStyle name="Normal 3 9 5" xfId="2352" xr:uid="{0B0C0196-894E-4553-9B0A-C3693D1C82E6}"/>
    <cellStyle name="Normal 3_2013 2" xfId="2353" xr:uid="{0605FB98-3F5C-4F37-AEC2-ABFE32A107E4}"/>
    <cellStyle name="Normal 30" xfId="2354" xr:uid="{A8FDC91C-CB83-4B75-AD4A-53D7A6C798A4}"/>
    <cellStyle name="Normal 31" xfId="2355" xr:uid="{07B2DCEA-9B1C-488F-BD27-78CF88E91192}"/>
    <cellStyle name="Normal 32" xfId="2356" xr:uid="{DA0F9BC0-5F0E-4DD5-9792-0E002DF74B4E}"/>
    <cellStyle name="Normal 33" xfId="2357" xr:uid="{5F254E4D-1132-4085-99F1-3B9CB4311888}"/>
    <cellStyle name="Normal 33 2" xfId="2358" xr:uid="{B3E35995-EFDE-412D-A0EB-EB2C5E247E1A}"/>
    <cellStyle name="Normal 34" xfId="2359" xr:uid="{CB7CC2B6-E8F8-4DF4-AF6B-67DCAEDB3E34}"/>
    <cellStyle name="Normal 35" xfId="2360" xr:uid="{97ED7937-6126-418B-940C-3A30EEB3D80B}"/>
    <cellStyle name="Normal 36" xfId="2361" xr:uid="{046F9770-BF87-4CDA-8DD7-9694B7320CE4}"/>
    <cellStyle name="Normal 37" xfId="2362" xr:uid="{43F20E0D-949A-40E9-9627-63D4ABCB5CB6}"/>
    <cellStyle name="Normal 38" xfId="2363" xr:uid="{9BB3236A-98D2-4782-AE2A-EB136E62767C}"/>
    <cellStyle name="Normal 39" xfId="2364" xr:uid="{34B1E59B-E59A-4409-8450-2C0361075DA3}"/>
    <cellStyle name="Normal 4" xfId="2365" xr:uid="{13042FC4-9BD5-4C20-A973-2AEC839823D4}"/>
    <cellStyle name="Normal 4 2" xfId="2366" xr:uid="{265687D9-C3A8-4128-A252-1EA07E91D5C9}"/>
    <cellStyle name="Normal 4 2 2" xfId="2367" xr:uid="{78B9648D-D8CD-4119-8AB4-8DEDE1A93D16}"/>
    <cellStyle name="Normal 4 2 2 2" xfId="2368" xr:uid="{77ADFDE5-571D-4FD6-AF71-CF351825B827}"/>
    <cellStyle name="Normal 4 2 2 2 2" xfId="2369" xr:uid="{498E9FC7-1806-43DE-8BF5-D3315D6B3121}"/>
    <cellStyle name="Normal 4 2 2 3" xfId="2370" xr:uid="{F334781A-2B11-4363-8AEA-E09B29F22F8C}"/>
    <cellStyle name="Normal 4 2 3" xfId="2371" xr:uid="{44DA1297-8985-42EB-9508-12DB949A0957}"/>
    <cellStyle name="Normal 4 2 3 2" xfId="2372" xr:uid="{8358CA1C-6788-482E-AA10-22104055CD20}"/>
    <cellStyle name="Normal 4 2 3 2 2" xfId="2373" xr:uid="{11E322A2-FEEC-47EA-BAA7-3B474C891415}"/>
    <cellStyle name="Normal 4 2 3 3" xfId="2374" xr:uid="{178DAC83-4D31-4FD9-B76E-B4AB42202AB8}"/>
    <cellStyle name="Normal 4 2 3 4" xfId="2375" xr:uid="{7C8B3D70-1D4D-4A6D-8322-5E06F2BB3B40}"/>
    <cellStyle name="Normal 4 2 4" xfId="2376" xr:uid="{A9FD5343-5700-4B48-B61A-BBBEDC2C4343}"/>
    <cellStyle name="Normal 4 2 4 2" xfId="2377" xr:uid="{EB48C156-8209-452F-AEC4-11413CA3A8E7}"/>
    <cellStyle name="Normal 4 2 5" xfId="2378" xr:uid="{DA72FBCC-4647-43DA-9958-FD08CAC33AC1}"/>
    <cellStyle name="Normal 4 3" xfId="2379" xr:uid="{3B7D45C0-B466-484C-9E17-8A517FC0F69F}"/>
    <cellStyle name="Normal 4 3 2" xfId="2380" xr:uid="{F5878694-9E97-4AB5-B0C2-25F71D8DD1C5}"/>
    <cellStyle name="Normal 4 3 2 2" xfId="2381" xr:uid="{F21EE473-5954-444E-8C37-85F99E6C262F}"/>
    <cellStyle name="Normal 4 3 2 2 2" xfId="2382" xr:uid="{429408DF-A2A5-4408-921D-98E5C32F2E37}"/>
    <cellStyle name="Normal 4 3 3" xfId="2383" xr:uid="{B858BA63-EF21-4441-9D65-265D8940E4A7}"/>
    <cellStyle name="Normal 4 3 4" xfId="2384" xr:uid="{ECAE7ED1-4B87-4ED3-A509-41EE8ED6CDB0}"/>
    <cellStyle name="Normal 4 4" xfId="2385" xr:uid="{C845A7F7-C0F9-4097-B847-6385C547FD70}"/>
    <cellStyle name="Normal 4 4 2" xfId="2386" xr:uid="{A9AA8B4A-4F2C-4280-869C-B2C4C4305157}"/>
    <cellStyle name="Normal 4 4 2 2" xfId="2387" xr:uid="{E69B8505-299E-4BFA-8655-883EB336E6E1}"/>
    <cellStyle name="Normal 4 4 3" xfId="2388" xr:uid="{6E81AB36-B999-4F81-9E7E-54F1A578C7A8}"/>
    <cellStyle name="Normal 4 4 4" xfId="2389" xr:uid="{F8FB455D-2240-4C06-BA36-79829AF25E1E}"/>
    <cellStyle name="Normal 4 5" xfId="2390" xr:uid="{451B1B71-4A3E-4E5B-93CA-4A7B64531168}"/>
    <cellStyle name="Normal 4 6" xfId="2391" xr:uid="{61077439-ADA1-4ADA-912B-17D105347B46}"/>
    <cellStyle name="Normal 4 7" xfId="2392" xr:uid="{8270745A-4FBD-4F00-9A1D-393BDAF1BF15}"/>
    <cellStyle name="Normal 4 8" xfId="2393" xr:uid="{0951E54D-FB9B-4211-9F0F-83D0B37E70D1}"/>
    <cellStyle name="Normal 4 9" xfId="2394" xr:uid="{F8033BEC-1386-4764-9039-730E50D7E1A0}"/>
    <cellStyle name="Normal 4_data" xfId="2395" xr:uid="{0961139F-EEA0-4799-8D73-BCA2001B138C}"/>
    <cellStyle name="Normal 40" xfId="2396" xr:uid="{5FEDCF7F-6F4D-48CF-B035-B00D8256644E}"/>
    <cellStyle name="Normal 41" xfId="2397" xr:uid="{A68BAAE6-AFF5-4F94-81B4-5EDBD59ACB9F}"/>
    <cellStyle name="Normal 41 2 2" xfId="2398" xr:uid="{EA10CD63-F7AE-45C1-889F-B4279E9F7550}"/>
    <cellStyle name="Normal 42" xfId="2399" xr:uid="{DEABAE2A-B719-48B0-8E4C-2A99D42C14E8}"/>
    <cellStyle name="Normal 42 2" xfId="2400" xr:uid="{4A7A30E3-9D04-4930-A498-17F613E927EC}"/>
    <cellStyle name="Normal 42 3" xfId="2401" xr:uid="{D0FE495E-B37E-4DFA-B334-4881DA8C1895}"/>
    <cellStyle name="Normal 42 4" xfId="2402" xr:uid="{5FA4F7BD-3417-47E8-BF5D-7AB4CBB3E6BD}"/>
    <cellStyle name="Normal 43" xfId="2403" xr:uid="{47DBCB14-B12B-4C19-9983-C31DC06B7A80}"/>
    <cellStyle name="Normal 44" xfId="2404" xr:uid="{263AA986-B9F7-419A-A1C9-41453779C617}"/>
    <cellStyle name="Normal 45" xfId="2405" xr:uid="{3F7F3D07-EFBF-447A-9B29-1785F07E5815}"/>
    <cellStyle name="Normal 46" xfId="2406" xr:uid="{BED934DE-E044-428B-8056-33DC9A379893}"/>
    <cellStyle name="Normal 47" xfId="2407" xr:uid="{41FDA396-8B9F-4880-85CC-CE8C3CF3E5D0}"/>
    <cellStyle name="Normal 48" xfId="2408" xr:uid="{B00E02EB-896E-4915-A2C3-2BB6A8C24E0A}"/>
    <cellStyle name="Normal 49" xfId="2409" xr:uid="{B46DB67E-AB62-4BB2-BD66-BDA43A6AF86B}"/>
    <cellStyle name="Normal 5" xfId="2410" xr:uid="{59CA6C65-BF07-4715-8093-0D2DD85EDE28}"/>
    <cellStyle name="Normal 5 10" xfId="2411" xr:uid="{5C93220E-6C41-4D39-AF1E-7DAED75E21C6}"/>
    <cellStyle name="Normal 5 11" xfId="2412" xr:uid="{B984C0ED-1686-4D37-AFB2-AC45131CC011}"/>
    <cellStyle name="Normal 5 12" xfId="2413" xr:uid="{B87AD04A-7A18-4B41-AA79-9E4FCE302795}"/>
    <cellStyle name="Normal 5 2" xfId="2414" xr:uid="{B4F22E54-F094-4B00-9CFC-4C0BD6F59FEE}"/>
    <cellStyle name="Normal 5 2 2" xfId="2415" xr:uid="{5F468213-E1BC-486B-B875-58A6F739981F}"/>
    <cellStyle name="Normal 5 2 3" xfId="2416" xr:uid="{1F65721F-33C7-4F86-9064-764AEEAEB64C}"/>
    <cellStyle name="Normal 5 2_data" xfId="2417" xr:uid="{0D07675E-863A-4D72-9B00-6FC2F08A354D}"/>
    <cellStyle name="Normal 5 3" xfId="2418" xr:uid="{A2433D63-CAEA-4584-8D21-02DC76483CAC}"/>
    <cellStyle name="Normal 5 4" xfId="2419" xr:uid="{2EB3AC18-45F5-428D-A767-F0831E7533AD}"/>
    <cellStyle name="Normal 5 5" xfId="2420" xr:uid="{F1328860-2419-43EE-A249-143E2E7E9D1B}"/>
    <cellStyle name="Normal 5 6" xfId="2421" xr:uid="{75A5C743-D2DD-422C-B4B0-AF69B78C516B}"/>
    <cellStyle name="Normal 5 7" xfId="2422" xr:uid="{96EBD818-70DF-4A35-AA46-6CB1FB6B7D40}"/>
    <cellStyle name="Normal 5 8" xfId="2423" xr:uid="{F3776371-0AE9-4B1C-9DA8-984B19BDE371}"/>
    <cellStyle name="Normal 5 9" xfId="2424" xr:uid="{132680AB-79C9-44FF-9119-73F20F22358F}"/>
    <cellStyle name="Normal 5_2013 2" xfId="2425" xr:uid="{462CD93E-C8AE-41AA-9D35-CF674C09EDB8}"/>
    <cellStyle name="Normal 50" xfId="2426" xr:uid="{9DB54109-67B5-4220-A0D9-0D1B5A0AFFE6}"/>
    <cellStyle name="Normal 51" xfId="2427" xr:uid="{377552DF-9344-4412-848A-69325EB0BDDC}"/>
    <cellStyle name="Normal 52" xfId="2428" xr:uid="{D24C2A68-5479-4EC4-A83C-9686EC290250}"/>
    <cellStyle name="Normal 53" xfId="2429" xr:uid="{DAE2F4EF-857A-4B65-984B-3BAB7871B2D7}"/>
    <cellStyle name="Normal 54" xfId="2430" xr:uid="{07F9826E-12C9-4F04-9F41-ABC063420749}"/>
    <cellStyle name="Normal 55" xfId="2431" xr:uid="{23C6AFEE-00CA-4E3C-ABD0-62A882386A35}"/>
    <cellStyle name="Normal 56" xfId="2432" xr:uid="{6C7F437C-25E2-4F5E-8F2D-1B2B35016299}"/>
    <cellStyle name="Normal 57" xfId="2433" xr:uid="{FC949D5D-149A-47E3-ACB0-C667FCF130A2}"/>
    <cellStyle name="Normal 58" xfId="2434" xr:uid="{6DAF5739-426F-4405-A34C-F026D1E9EDD6}"/>
    <cellStyle name="Normal 59" xfId="2435" xr:uid="{CF8E8FA3-6ADC-4D74-8AB3-8E564D6299F5}"/>
    <cellStyle name="Normal 6" xfId="2436" xr:uid="{165B42D9-06D4-4925-989A-A82962B3770E}"/>
    <cellStyle name="Normal 6 2" xfId="2437" xr:uid="{9729BA65-6D6D-4F7C-8ACD-2EC108DDE1FF}"/>
    <cellStyle name="Normal 6 2 2" xfId="2438" xr:uid="{2470A844-8FF8-461F-AD5D-ACF5978C1802}"/>
    <cellStyle name="Normal 6 2 2 2" xfId="2439" xr:uid="{9C5CD512-785C-413D-9B55-FE90C519A6E7}"/>
    <cellStyle name="Normal 6 2 2 3" xfId="2440" xr:uid="{E6BEA73F-F100-41B4-B689-A59630952999}"/>
    <cellStyle name="Normal 6 2 3" xfId="2441" xr:uid="{16F9FCAC-9BD7-4FB9-B411-1EA419BA9A86}"/>
    <cellStyle name="Normal 6 2 3 2" xfId="2442" xr:uid="{F5EC89B9-439D-48AC-B0A5-FEFAC5CFAB1B}"/>
    <cellStyle name="Normal 6 2 4" xfId="2443" xr:uid="{0CC57896-5E84-45CD-972F-B90DD513C1F6}"/>
    <cellStyle name="Normal 6 3" xfId="2444" xr:uid="{A7D68E30-55BA-489F-8022-8554956C3344}"/>
    <cellStyle name="Normal 6 4" xfId="2445" xr:uid="{4F6C9F30-C227-4922-A822-2D196BB8614C}"/>
    <cellStyle name="Normal 6 5" xfId="2446" xr:uid="{871EC5E7-3183-49D9-AC5D-31AC99F35E95}"/>
    <cellStyle name="Normal 6 6" xfId="2447" xr:uid="{0378B6A0-DB7E-4237-BA6D-0778BF98BC1F}"/>
    <cellStyle name="Normal 6 7" xfId="2448" xr:uid="{5A094FE5-E732-4401-8BF7-57501129EDD8}"/>
    <cellStyle name="Normal 6 8" xfId="2449" xr:uid="{0994C067-DB89-432F-A882-23FBD201F930}"/>
    <cellStyle name="Normal 6 9" xfId="2450" xr:uid="{220A74F7-A9F4-488E-AD72-E0D394DD6B96}"/>
    <cellStyle name="Normal 6_data" xfId="2451" xr:uid="{273EED30-8FB9-487A-824D-E148BD7D4709}"/>
    <cellStyle name="Normal 60" xfId="2452" xr:uid="{11556333-26DE-4091-B5C3-B79A13C0278F}"/>
    <cellStyle name="Normal 61" xfId="2453" xr:uid="{D34BE8D9-DF99-4F2A-9C0A-FCAD5FD4DB78}"/>
    <cellStyle name="Normal 62" xfId="2454" xr:uid="{22DF97A5-5512-4C61-886F-94533CBB283B}"/>
    <cellStyle name="Normal 63" xfId="2455" xr:uid="{DC6344B4-84D0-4197-9DC3-F76847E0800F}"/>
    <cellStyle name="Normal 63 2" xfId="2456" xr:uid="{D748FED0-FF16-4804-A67B-5ED2A442E56F}"/>
    <cellStyle name="Normal 63 2 2" xfId="2457" xr:uid="{22C604E6-9226-411B-9602-821ED1B5AF57}"/>
    <cellStyle name="Normal 63 3" xfId="2458" xr:uid="{21E26C9A-3590-4D94-8538-CDCAF84BCEE5}"/>
    <cellStyle name="Normal 64" xfId="2459" xr:uid="{55708654-6D77-451D-8E0A-319E728D193A}"/>
    <cellStyle name="Normal 65" xfId="2460" xr:uid="{77EDD9D8-A4BE-4F97-843E-A2C721714FCF}"/>
    <cellStyle name="Normal 66" xfId="2461" xr:uid="{21110923-7E0D-4165-9697-C56F2E273612}"/>
    <cellStyle name="Normal 67" xfId="2462" xr:uid="{EEC33CF8-F5D7-45CD-903B-436198CE40AA}"/>
    <cellStyle name="Normal 68" xfId="2463" xr:uid="{C3B7D2F6-4778-45B7-A010-4C00123BB1E6}"/>
    <cellStyle name="Normal 69" xfId="2464" xr:uid="{E70522CC-6084-414B-8A4E-7171D3D45E43}"/>
    <cellStyle name="Normal 7" xfId="2465" xr:uid="{194EA858-40D7-48A8-8B63-6120FB32CB5A}"/>
    <cellStyle name="Normal 7 2" xfId="2466" xr:uid="{EC1084C4-C8D4-4DC0-B9D8-34A2905B3CA2}"/>
    <cellStyle name="Normal 7 2 2" xfId="2467" xr:uid="{01FC8D64-6CE8-4934-A04D-99A0829BD58F}"/>
    <cellStyle name="Normal 7 2 3" xfId="2468" xr:uid="{68764C16-1DFA-4B83-872F-4DB435229646}"/>
    <cellStyle name="Normal 7 3" xfId="2469" xr:uid="{04AAF7DC-9C36-40C8-B936-F3918FE0773D}"/>
    <cellStyle name="Normal 7 3 2" xfId="2470" xr:uid="{16D61482-724D-4C23-888A-FE277CE1775A}"/>
    <cellStyle name="Normal 7 3 2 2" xfId="2471" xr:uid="{ACC3B63D-D572-4F12-BF3C-FBCE43C5AE77}"/>
    <cellStyle name="Normal 7 3 3" xfId="2472" xr:uid="{35C693B2-0B53-4E69-A975-DA29A0117C8E}"/>
    <cellStyle name="Normal 7 3 4" xfId="2473" xr:uid="{3C31BD49-0195-4FB4-817F-ABA56E06B8AD}"/>
    <cellStyle name="Normal 7 4" xfId="2474" xr:uid="{9986657E-2536-4D82-8AF7-CB8B37BD63F0}"/>
    <cellStyle name="Normal 7 5" xfId="2475" xr:uid="{4E72E975-4C45-48BA-B27D-A60EE285939E}"/>
    <cellStyle name="Normal 7_data" xfId="2476" xr:uid="{BEA08E56-B705-48BC-B9B3-D9BF60C39F79}"/>
    <cellStyle name="Normal 70" xfId="2477" xr:uid="{9BB84DEF-50AB-4FAC-BB1F-4BFC78C9CA0D}"/>
    <cellStyle name="Normal 71" xfId="2478" xr:uid="{5487E5DE-6ACE-4531-B885-7016A8F9E33A}"/>
    <cellStyle name="Normal 72" xfId="2479" xr:uid="{1406105D-ADC8-4E1E-94AA-2C57275E2087}"/>
    <cellStyle name="Normal 73" xfId="2480" xr:uid="{E453357B-1D6B-4BBB-B6B0-A46232C36846}"/>
    <cellStyle name="Normal 74" xfId="2481" xr:uid="{668EAEAF-9D78-41E7-B3E8-75836E1BDFAF}"/>
    <cellStyle name="Normal 75" xfId="2482" xr:uid="{A496EDE8-7728-4328-8213-CFEC41826E20}"/>
    <cellStyle name="Normal 76" xfId="2483" xr:uid="{A79F48BA-DAD7-4CCA-B577-DA7F3BEE5B90}"/>
    <cellStyle name="Normal 77" xfId="2484" xr:uid="{71E310F3-D6A9-4237-89DB-4E334AF0C8E1}"/>
    <cellStyle name="Normal 78" xfId="2485" xr:uid="{9A299F23-A644-4CE2-A018-38073537A6C5}"/>
    <cellStyle name="Normal 79" xfId="2486" xr:uid="{7681E7AB-7D59-4737-8B8F-9D8A43E373AB}"/>
    <cellStyle name="Normal 8" xfId="2487" xr:uid="{BEA35215-AD9F-4BE4-8964-EF3E979D7F85}"/>
    <cellStyle name="Normal 8 2" xfId="2488" xr:uid="{90953004-8731-4BED-BE0B-670C67203095}"/>
    <cellStyle name="Normal 8 2 2" xfId="2489" xr:uid="{CF2611BA-4B38-49F1-B3D4-5FCDA51A9C7B}"/>
    <cellStyle name="Normal 8 2 2 2" xfId="2490" xr:uid="{B6D6EE66-8F68-4A38-9BD0-385EB18D90A2}"/>
    <cellStyle name="Normal 8 2 2 2 2" xfId="2491" xr:uid="{1DFB337B-0827-4619-8768-4681D6B582D9}"/>
    <cellStyle name="Normal 8 2 2 2 2 2" xfId="2492" xr:uid="{113AE2A4-3B78-4DF0-A1DC-00BD2A63D0FB}"/>
    <cellStyle name="Normal 8 2 2 2 2 2 2" xfId="2493" xr:uid="{515F8FD0-09B9-4011-9281-B65EA7D2043A}"/>
    <cellStyle name="Normal 8 2 2 2 2 3" xfId="2494" xr:uid="{08F374F9-77E6-46E2-AA0B-A97E35BAB95C}"/>
    <cellStyle name="Normal 8 2 2 2 3" xfId="2495" xr:uid="{CB3DD3A2-BC75-4340-AFF7-42110BE4E319}"/>
    <cellStyle name="Normal 8 2 2 2 3 2" xfId="2496" xr:uid="{0CA2250B-279E-4889-B143-CEBFED4DE9B4}"/>
    <cellStyle name="Normal 8 2 2 2 4" xfId="2497" xr:uid="{D2D31A45-055E-4365-A87C-012249EA39AB}"/>
    <cellStyle name="Normal 8 2 2 3" xfId="2498" xr:uid="{23F90A30-8ECF-4FED-800A-71D1D0A269DE}"/>
    <cellStyle name="Normal 8 2 2 3 2" xfId="2499" xr:uid="{C54923C6-F265-4852-B75A-40660F5E93A0}"/>
    <cellStyle name="Normal 8 2 2 3 2 2" xfId="2500" xr:uid="{F31D5EB1-F221-46C3-B80A-70C9AA6F7D6B}"/>
    <cellStyle name="Normal 8 2 2 3 3" xfId="2501" xr:uid="{2995853F-25CE-4200-AC2E-089A7A7C6F66}"/>
    <cellStyle name="Normal 8 2 2 4" xfId="2502" xr:uid="{F7E2C98C-9921-479D-8283-F1FDB875CD5B}"/>
    <cellStyle name="Normal 8 2 2 4 2" xfId="2503" xr:uid="{0CF67535-D53D-4603-B3DA-6DB40531CB2E}"/>
    <cellStyle name="Normal 8 2 2 5" xfId="2504" xr:uid="{5ACD78EF-CC09-4871-B500-618A68AD5141}"/>
    <cellStyle name="Normal 8 2 3" xfId="2505" xr:uid="{BF9CB8CF-2BE8-41D6-B5D1-A2F11AFBB3E1}"/>
    <cellStyle name="Normal 8 2 3 2" xfId="2506" xr:uid="{E85CEA19-7A1E-4F23-930B-5AABE164B5EC}"/>
    <cellStyle name="Normal 8 2 3 2 2" xfId="2507" xr:uid="{65E21E96-C1D7-422B-AA50-F2B54ABF19A0}"/>
    <cellStyle name="Normal 8 2 3 2 2 2" xfId="2508" xr:uid="{9706ECD1-281B-4CAB-A72E-7E27FB80FC45}"/>
    <cellStyle name="Normal 8 2 3 2 3" xfId="2509" xr:uid="{248D8162-F741-46AF-B344-B12C1B334A8F}"/>
    <cellStyle name="Normal 8 2 3 3" xfId="2510" xr:uid="{9363D61C-780A-44D4-870F-92B7D0E9C53D}"/>
    <cellStyle name="Normal 8 2 3 3 2" xfId="2511" xr:uid="{8E047D0A-89C7-4D53-B13A-962030691652}"/>
    <cellStyle name="Normal 8 2 3 4" xfId="2512" xr:uid="{FBF0EB85-27A1-4C56-96F4-A7C727E694B7}"/>
    <cellStyle name="Normal 8 2 3 5" xfId="2513" xr:uid="{916A4C58-9F0D-49A5-8C51-03DCBDB9E2E3}"/>
    <cellStyle name="Normal 8 2 4" xfId="2514" xr:uid="{9BCBE695-4C33-420C-A0AD-02FFED7D4750}"/>
    <cellStyle name="Normal 8 2 4 2" xfId="2515" xr:uid="{CF5B0C09-B98E-446C-9748-EA7412DB3F71}"/>
    <cellStyle name="Normal 8 2 4 2 2" xfId="2516" xr:uid="{A0735C57-7B83-4C32-B053-789E703D3A02}"/>
    <cellStyle name="Normal 8 2 4 2 2 2" xfId="2517" xr:uid="{973B02DA-4127-41B6-BDD3-B96F28532482}"/>
    <cellStyle name="Normal 8 2 4 2 3" xfId="2518" xr:uid="{169E7142-F6A6-4F84-8DAA-8EFDD206E32C}"/>
    <cellStyle name="Normal 8 2 4 3" xfId="2519" xr:uid="{3F49E3BD-F613-440C-875E-737FA83F0675}"/>
    <cellStyle name="Normal 8 2 4 3 2" xfId="2520" xr:uid="{905402C2-1216-4E23-AC34-00161CD8D5AE}"/>
    <cellStyle name="Normal 8 2 4 4" xfId="2521" xr:uid="{73E3FEF1-8B4F-4838-8EA9-83D0257631C9}"/>
    <cellStyle name="Normal 8 2 5" xfId="2522" xr:uid="{FFF206D5-A1E3-45F4-B062-8496F179B1BC}"/>
    <cellStyle name="Normal 8 2 5 2" xfId="2523" xr:uid="{78D050F1-6B95-4783-A052-70FC50A41B52}"/>
    <cellStyle name="Normal 8 2 5 2 2" xfId="2524" xr:uid="{FF31BF81-D91D-4EA1-A934-9FF3F4E21BD2}"/>
    <cellStyle name="Normal 8 2 5 3" xfId="2525" xr:uid="{F9527DFF-6F59-4A1C-9619-DF814E6CD20D}"/>
    <cellStyle name="Normal 8 2 6" xfId="2526" xr:uid="{F903C11D-1575-4B2D-802B-72606F4E0F7D}"/>
    <cellStyle name="Normal 8 2 6 2" xfId="2527" xr:uid="{3F6DDC9F-4326-499A-B7BD-48EDCC36221E}"/>
    <cellStyle name="Normal 8 2 7" xfId="2528" xr:uid="{4A34FF02-631F-4B79-AFC0-1E89B344BBB8}"/>
    <cellStyle name="Normal 8 3" xfId="2529" xr:uid="{9A4488F5-7924-4BA9-A994-B5FE3223582B}"/>
    <cellStyle name="Normal 8 3 2" xfId="2530" xr:uid="{C6754862-09CC-4192-98E4-7B2BB51D82E2}"/>
    <cellStyle name="Normal 8 3 2 2" xfId="2531" xr:uid="{6CC42EEB-E532-4171-AC02-3EEF10AD5F1A}"/>
    <cellStyle name="Normal 8 3 2 2 2" xfId="2532" xr:uid="{4F2BF259-D37A-4CBF-A08F-91DCF55D84A5}"/>
    <cellStyle name="Normal 8 3 2 2 2 2" xfId="2533" xr:uid="{9B1EB158-CDBE-4405-87AD-68D9AE1CE1ED}"/>
    <cellStyle name="Normal 8 3 2 2 3" xfId="2534" xr:uid="{03427229-D9C0-421A-8FE1-AE47306CCAB3}"/>
    <cellStyle name="Normal 8 3 2 3" xfId="2535" xr:uid="{C7115FDB-39D1-4F94-B195-E95FBE37EBCA}"/>
    <cellStyle name="Normal 8 3 2 3 2" xfId="2536" xr:uid="{719D5B47-0ADD-439A-B77B-9CE448D0F52C}"/>
    <cellStyle name="Normal 8 3 2 4" xfId="2537" xr:uid="{3D51FBBC-3E5F-4A81-BA5C-3E665ABEA942}"/>
    <cellStyle name="Normal 8 3 2 5" xfId="2538" xr:uid="{0325987F-4401-4EB7-863B-2DC154D960FD}"/>
    <cellStyle name="Normal 8 3 3" xfId="2539" xr:uid="{4B689CBF-DFBE-43BA-AB88-ACE446EE3A05}"/>
    <cellStyle name="Normal 8 3 3 2" xfId="2540" xr:uid="{A07B3ABC-57B7-45DB-A2FC-2A77ECD41FB0}"/>
    <cellStyle name="Normal 8 3 3 2 2" xfId="2541" xr:uid="{EC62EE50-A396-41A9-A5B3-B431143D5EBA}"/>
    <cellStyle name="Normal 8 3 3 3" xfId="2542" xr:uid="{DF773935-2447-40B9-B2B9-ACF645D61C52}"/>
    <cellStyle name="Normal 8 3 4" xfId="2543" xr:uid="{8B08E994-2A8A-43E3-A4C9-7630296892E1}"/>
    <cellStyle name="Normal 8 3 4 2" xfId="2544" xr:uid="{5CFDD5DB-7EEB-4A28-82B9-DD9E0DCDC9B2}"/>
    <cellStyle name="Normal 8 3 5" xfId="2545" xr:uid="{8C03A2F8-A7C4-4E3D-99B1-13F268C00C5E}"/>
    <cellStyle name="Normal 8 4" xfId="2546" xr:uid="{1E3AC68F-B4BA-4B69-9C2A-B26247DB03E9}"/>
    <cellStyle name="Normal 8 4 2" xfId="2547" xr:uid="{01AB1226-3BC6-4E72-A027-817256530C46}"/>
    <cellStyle name="Normal 8 4 2 2" xfId="2548" xr:uid="{7CEE6F5E-297F-4EB4-A660-B0286860158F}"/>
    <cellStyle name="Normal 8 4 2 2 2" xfId="2549" xr:uid="{4084AC92-8D2D-4E82-A90E-8334CA6952E7}"/>
    <cellStyle name="Normal 8 4 2 3" xfId="2550" xr:uid="{96DF3A59-8667-4614-8ECB-1994F8C0EAF9}"/>
    <cellStyle name="Normal 8 4 2 4" xfId="2551" xr:uid="{4F16BAB5-11B0-407F-BFF6-65DF3E0775F6}"/>
    <cellStyle name="Normal 8 4 3" xfId="2552" xr:uid="{57AD1E69-A9BA-4EDB-B521-BDAE57DE54B0}"/>
    <cellStyle name="Normal 8 4 3 2" xfId="2553" xr:uid="{4D9BE7C5-4BAC-46EC-A8F2-CA57EBB6261D}"/>
    <cellStyle name="Normal 8 4 4" xfId="2554" xr:uid="{B15299E3-6C3B-4019-BC94-E1F2741D0340}"/>
    <cellStyle name="Normal 8 5" xfId="2555" xr:uid="{1C0F96D7-5B05-4A77-AE16-A6F8C492CB50}"/>
    <cellStyle name="Normal 8 5 2" xfId="2556" xr:uid="{5F3BEC0B-8B83-4AC3-BEF5-29444D339BEE}"/>
    <cellStyle name="Normal 8 5 2 2" xfId="2557" xr:uid="{4B64635D-C038-4241-AF06-23B0A20ADCD6}"/>
    <cellStyle name="Normal 8 5 2 2 2" xfId="2558" xr:uid="{D1374188-2C39-4682-8E91-E7FF8A3E8489}"/>
    <cellStyle name="Normal 8 5 2 3" xfId="2559" xr:uid="{CA8D74A1-2D2A-43A8-92BC-20852623A03C}"/>
    <cellStyle name="Normal 8 5 3" xfId="2560" xr:uid="{2E396517-4F41-4713-A06E-423C19FB8873}"/>
    <cellStyle name="Normal 8 5 3 2" xfId="2561" xr:uid="{CA9AA896-7443-4352-9FA2-1D162F3C7EEA}"/>
    <cellStyle name="Normal 8 5 4" xfId="2562" xr:uid="{67322A5B-FDA5-467C-BAD7-E48CEA727A4E}"/>
    <cellStyle name="Normal 8 5 5" xfId="2563" xr:uid="{4EE75456-632E-49B1-8AE3-19AEE0E3B17D}"/>
    <cellStyle name="Normal 8 6" xfId="2564" xr:uid="{A4CD3C03-8DE4-40BF-B18B-C5C69CCE859D}"/>
    <cellStyle name="Normal 8 6 2" xfId="2565" xr:uid="{781E36EE-7B2C-4964-89D2-245F25A06ED9}"/>
    <cellStyle name="Normal 8 6 2 2" xfId="2566" xr:uid="{C5AF696B-B552-4F7F-8B7C-EFC9F07231C3}"/>
    <cellStyle name="Normal 8 6 3" xfId="2567" xr:uid="{934C60D4-5311-4B93-B941-276A30FA9625}"/>
    <cellStyle name="Normal 8 7" xfId="2568" xr:uid="{892A9AF6-9B53-4DE1-A2ED-90935B798186}"/>
    <cellStyle name="Normal 8 7 2" xfId="2569" xr:uid="{3FFD61AE-20F4-4127-A7E1-774042389EF6}"/>
    <cellStyle name="Normal 8 7 2 2" xfId="2570" xr:uid="{BA54DC32-5A72-4374-BC4E-1628B5518E1F}"/>
    <cellStyle name="Normal 8 7 3" xfId="2571" xr:uid="{FC632669-BC6D-40C7-A679-6B5D65AE1DCB}"/>
    <cellStyle name="Normal 8 8" xfId="2572" xr:uid="{CB485510-2C3F-49BE-A4DC-7F4A4D0DDEA0}"/>
    <cellStyle name="Normal 8 8 2" xfId="2573" xr:uid="{B58DB0B7-4397-439D-9829-443F1DACA270}"/>
    <cellStyle name="Normal 8 9" xfId="2574" xr:uid="{59A5FC7F-0250-47EC-8EDB-F0701BD55404}"/>
    <cellStyle name="Normal 8_data" xfId="2575" xr:uid="{7385F430-D7AD-4E4F-84A0-379C7B2C9D9D}"/>
    <cellStyle name="Normal 80" xfId="2576" xr:uid="{2A37D3BD-EDD1-4EF5-82FF-9E7F08855E31}"/>
    <cellStyle name="Normal 81" xfId="2577" xr:uid="{B4C69E6D-31DE-4A4E-A9A6-99A3D2A86D51}"/>
    <cellStyle name="Normal 82" xfId="2578" xr:uid="{B34FD3C2-C992-456D-9719-1B1D562006D2}"/>
    <cellStyle name="Normal 83" xfId="2579" xr:uid="{478B19FE-5575-4A51-BD4F-1A7C1CE95769}"/>
    <cellStyle name="Normal 84" xfId="2580" xr:uid="{2C854371-7E2F-476F-8FCC-F2AE203876E0}"/>
    <cellStyle name="Normal 85" xfId="2581" xr:uid="{75DE1A62-C27A-4E74-A437-667B11DFDBD3}"/>
    <cellStyle name="Normal 86" xfId="2582" xr:uid="{995942B4-3C09-48B0-BA23-D0BFFE66B4B7}"/>
    <cellStyle name="Normal 87" xfId="2583" xr:uid="{C7EE0A8C-CA9E-4409-8389-A0A7DB1F5393}"/>
    <cellStyle name="Normal 88" xfId="2584" xr:uid="{D943617C-272E-48F1-992B-0F24E21C45F9}"/>
    <cellStyle name="Normal 89" xfId="2585" xr:uid="{04EB48D1-066C-4C0F-A46E-AC0F9862C2C6}"/>
    <cellStyle name="Normal 9" xfId="2586" xr:uid="{8E849101-673D-4EC7-AB6B-F577EDED87BF}"/>
    <cellStyle name="Normal 9 2" xfId="2587" xr:uid="{28A2CD62-C344-4F3E-B7CB-154E456527E0}"/>
    <cellStyle name="Normal 9 2 2" xfId="2588" xr:uid="{26D00AB9-010C-4813-A69B-CF8876D0A69E}"/>
    <cellStyle name="Normal 9 2 3" xfId="2589" xr:uid="{5F505BF1-E3ED-4934-89E0-241EB3CCE638}"/>
    <cellStyle name="Normal 9 3" xfId="2590" xr:uid="{C1CEB75C-4095-4170-9BF9-7FCCB553BD97}"/>
    <cellStyle name="Normal 9 4" xfId="2591" xr:uid="{ACC4789E-16B9-45B1-A8CC-E563F5CE63D1}"/>
    <cellStyle name="Normal 9 5" xfId="2592" xr:uid="{5B178D83-B93D-48BD-A931-922476984051}"/>
    <cellStyle name="Normal 9_data" xfId="2593" xr:uid="{29DCA74C-9784-4B83-9102-70E3EFF8FFBD}"/>
    <cellStyle name="Normal 90" xfId="2594" xr:uid="{187BAFF9-C78C-4E29-8937-1DC94442B4A2}"/>
    <cellStyle name="Normal 91" xfId="2595" xr:uid="{323D4F3C-9DE3-40C9-ADBD-8A2DE6AB20D5}"/>
    <cellStyle name="Normal 92" xfId="2596" xr:uid="{467BB8ED-F378-4EF0-ADB3-018163D06212}"/>
    <cellStyle name="Normal 93" xfId="2597" xr:uid="{CA16FD0F-365C-4973-A5B9-9F8C99ED6B41}"/>
    <cellStyle name="Normal 94" xfId="2598" xr:uid="{C612F7A6-7606-4929-8117-D0A7D4DB6BD2}"/>
    <cellStyle name="Normal 95" xfId="2599" xr:uid="{59269183-9BCF-4CF8-BE69-F114B0CA3E11}"/>
    <cellStyle name="Normal 96" xfId="2600" xr:uid="{0DC4C030-CE14-4FF5-BF3A-74BF153385B0}"/>
    <cellStyle name="Normal 97" xfId="2601" xr:uid="{37DC8C19-91A6-4D08-9514-EC834A7AC6EB}"/>
    <cellStyle name="Normal 98" xfId="2602" xr:uid="{5834EA96-FFB2-4198-A825-03693993BAA7}"/>
    <cellStyle name="Normal 99" xfId="2603" xr:uid="{2DB7ADD4-7C1E-4A86-9822-4EC74AF850DA}"/>
    <cellStyle name="Note 2" xfId="2604" xr:uid="{BDB2A8AA-1826-438D-9F51-E99CEAEDCCE6}"/>
    <cellStyle name="Note 2 10" xfId="2605" xr:uid="{8F54952D-C0D2-4873-950A-125A56622001}"/>
    <cellStyle name="Note 2 2" xfId="2606" xr:uid="{469C156D-75B8-43F1-B3A3-C035718B0341}"/>
    <cellStyle name="Note 2 2 2" xfId="2607" xr:uid="{6003D178-7540-4ED7-A5D9-9A900F1BF068}"/>
    <cellStyle name="Note 2 2 2 2" xfId="2608" xr:uid="{F909A2E5-6DE1-4B09-A7EB-29EA9B15BCC9}"/>
    <cellStyle name="Note 2 2 2 2 2" xfId="2609" xr:uid="{BAB709C3-0727-4803-BB7B-92C6B0179CBD}"/>
    <cellStyle name="Note 2 2 2 2 2 2" xfId="2610" xr:uid="{7235D4D7-944F-4B78-AA7D-37A7BF4D590B}"/>
    <cellStyle name="Note 2 2 2 2 2 2 2" xfId="2611" xr:uid="{98C9CDD2-989E-4769-BAD8-86ECB1025206}"/>
    <cellStyle name="Note 2 2 2 2 2 3" xfId="2612" xr:uid="{09911DCB-6FC3-4EDC-A017-06A095ACFD2B}"/>
    <cellStyle name="Note 2 2 2 2 3" xfId="2613" xr:uid="{919545E3-65EC-4F48-8AC3-1B93A788EE1D}"/>
    <cellStyle name="Note 2 2 2 2 3 2" xfId="2614" xr:uid="{4AAF4C26-ECAC-410B-89F7-6F1904B4E5A3}"/>
    <cellStyle name="Note 2 2 2 2 4" xfId="2615" xr:uid="{9766DBF3-425B-4877-9FE3-97D762DAEDD8}"/>
    <cellStyle name="Note 2 2 2 3" xfId="2616" xr:uid="{393DB9F7-CF3A-4563-9DB7-085D60A18C58}"/>
    <cellStyle name="Note 2 2 2 3 2" xfId="2617" xr:uid="{D49FD25D-BCD0-4691-B748-25508EA6C9A7}"/>
    <cellStyle name="Note 2 2 2 3 2 2" xfId="2618" xr:uid="{31909534-CC38-4EA1-BCEC-2D999A92495C}"/>
    <cellStyle name="Note 2 2 2 3 3" xfId="2619" xr:uid="{AEA272B0-35B6-489A-955E-4790B1050F51}"/>
    <cellStyle name="Note 2 2 2 4" xfId="2620" xr:uid="{4AF9580B-514D-4988-BC26-8F12D352DFCA}"/>
    <cellStyle name="Note 2 2 2 4 2" xfId="2621" xr:uid="{59C31735-70DB-4675-A34A-EA55C8A530A5}"/>
    <cellStyle name="Note 2 2 2 5" xfId="2622" xr:uid="{988E989C-C5E3-4327-BC65-7CEDD97ED254}"/>
    <cellStyle name="Note 2 2 3" xfId="2623" xr:uid="{416F970B-CFC5-4641-9114-6C01673EC76B}"/>
    <cellStyle name="Note 2 2 3 2" xfId="2624" xr:uid="{3C82FD47-0D90-45BC-956C-188EC666EDCE}"/>
    <cellStyle name="Note 2 2 3 2 2" xfId="2625" xr:uid="{95681DFD-B97C-41FF-A36A-119262CA5B03}"/>
    <cellStyle name="Note 2 2 3 2 2 2" xfId="2626" xr:uid="{1C81954D-31FC-4826-9C2E-FE6AC42BB607}"/>
    <cellStyle name="Note 2 2 3 2 3" xfId="2627" xr:uid="{2999AA51-22A5-46BF-B68E-558410E1259E}"/>
    <cellStyle name="Note 2 2 3 3" xfId="2628" xr:uid="{B552CFA6-43F3-44DA-86B4-0BD9F53306A3}"/>
    <cellStyle name="Note 2 2 3 3 2" xfId="2629" xr:uid="{D63C7D95-9C65-4458-9F37-F92C9EA1FD2A}"/>
    <cellStyle name="Note 2 2 3 4" xfId="2630" xr:uid="{2FDACEE7-0E92-4959-AD8F-4BDA6ACFAD9C}"/>
    <cellStyle name="Note 2 2 4" xfId="2631" xr:uid="{3ED3B7E1-DF23-4BEA-A74B-9A1D063FD021}"/>
    <cellStyle name="Note 2 2 4 2" xfId="2632" xr:uid="{AEB66085-027C-4A43-BF25-F36D775492F6}"/>
    <cellStyle name="Note 2 2 4 2 2" xfId="2633" xr:uid="{112D6D2B-8AC2-41C7-A663-909A50E8D93C}"/>
    <cellStyle name="Note 2 2 4 2 2 2" xfId="2634" xr:uid="{504DDEC8-FEE7-46F3-9E53-630162C0D316}"/>
    <cellStyle name="Note 2 2 4 2 3" xfId="2635" xr:uid="{E85537CB-6108-47F6-A9EE-2E633D85153F}"/>
    <cellStyle name="Note 2 2 4 3" xfId="2636" xr:uid="{4DCB835E-A155-47CE-AD77-1C9D9BF44A68}"/>
    <cellStyle name="Note 2 2 4 3 2" xfId="2637" xr:uid="{3AD8B3B1-D1DC-4B8F-97DC-96EE91B9A558}"/>
    <cellStyle name="Note 2 2 4 4" xfId="2638" xr:uid="{94F58D3A-3EEA-4E95-892A-76E32C5777F1}"/>
    <cellStyle name="Note 2 2 5" xfId="2639" xr:uid="{3708209A-2C91-40B8-BEF7-D8FAB94AA906}"/>
    <cellStyle name="Note 2 2 5 2" xfId="2640" xr:uid="{BE922DC7-077D-442A-8E83-9CA24250DFC4}"/>
    <cellStyle name="Note 2 2 5 2 2" xfId="2641" xr:uid="{7ABD3240-64CF-4CF0-975E-3DE6676DAC05}"/>
    <cellStyle name="Note 2 2 5 3" xfId="2642" xr:uid="{D1ED5495-F0E6-4F27-8398-52E4FADFBF7A}"/>
    <cellStyle name="Note 2 2 6" xfId="2643" xr:uid="{5E9D2568-DC36-429A-93F2-71B84003C54E}"/>
    <cellStyle name="Note 2 2 6 2" xfId="2644" xr:uid="{4D6BA70D-9D3A-42EA-948C-4A4975E7A356}"/>
    <cellStyle name="Note 2 2 7" xfId="2645" xr:uid="{E2B8FEA7-6170-4558-B9BE-0ABAA8800D02}"/>
    <cellStyle name="Note 2 2 8" xfId="2646" xr:uid="{2A1CA97B-FD50-4AE3-91A7-07DA3E898C6E}"/>
    <cellStyle name="Note 2 3" xfId="2647" xr:uid="{EFC07ED8-2F38-4B7B-80BB-BA75BDFF1787}"/>
    <cellStyle name="Note 2 3 2" xfId="2648" xr:uid="{2BFA96E4-182F-4A47-A08E-31F31F52352B}"/>
    <cellStyle name="Note 2 3 2 2" xfId="2649" xr:uid="{D733D11B-DD59-4D67-80BE-012EB5173778}"/>
    <cellStyle name="Note 2 3 2 2 2" xfId="2650" xr:uid="{64FC8082-8061-405A-859B-53152F3B6C8B}"/>
    <cellStyle name="Note 2 3 2 2 2 2" xfId="2651" xr:uid="{34BB05EE-48BF-4402-B451-8396A4E495CE}"/>
    <cellStyle name="Note 2 3 2 2 3" xfId="2652" xr:uid="{6551F8F8-3F3B-4260-B4CB-EF9429E6F61C}"/>
    <cellStyle name="Note 2 3 2 3" xfId="2653" xr:uid="{3E7858AB-28D9-4710-88BA-4C156D02BE2F}"/>
    <cellStyle name="Note 2 3 2 3 2" xfId="2654" xr:uid="{3BC937BB-0F03-4AC9-A9BB-4FACB5AF8E87}"/>
    <cellStyle name="Note 2 3 2 4" xfId="2655" xr:uid="{8EB1DC5C-4085-42D7-B181-434872C52C91}"/>
    <cellStyle name="Note 2 3 3" xfId="2656" xr:uid="{188DA8C6-DBB0-4018-B75F-4C22147059C0}"/>
    <cellStyle name="Note 2 3 3 2" xfId="2657" xr:uid="{406BFC7B-2613-4A64-BBCA-1D487811A6BB}"/>
    <cellStyle name="Note 2 3 3 2 2" xfId="2658" xr:uid="{F2353C98-368E-4990-9991-5CCDC7E32A98}"/>
    <cellStyle name="Note 2 3 3 3" xfId="2659" xr:uid="{08C59D62-0F0F-440E-9F18-DF4414736DEE}"/>
    <cellStyle name="Note 2 3 4" xfId="2660" xr:uid="{D8CFF3EF-3599-4591-8F44-00709719D6C0}"/>
    <cellStyle name="Note 2 3 4 2" xfId="2661" xr:uid="{5A9D33D5-06F1-4DA9-AE8B-57E74581C90E}"/>
    <cellStyle name="Note 2 3 5" xfId="2662" xr:uid="{DA52E006-E99D-47BF-B771-A4E8B8D00816}"/>
    <cellStyle name="Note 2 3 6" xfId="2663" xr:uid="{B5EBF134-0DE7-4901-9D07-B8FDC818FD77}"/>
    <cellStyle name="Note 2 4" xfId="2664" xr:uid="{9582FE6D-9059-4F93-8BDB-49434EC7DE05}"/>
    <cellStyle name="Note 2 4 2" xfId="2665" xr:uid="{A48E5426-2CF2-4E09-AEDB-0A881E31D535}"/>
    <cellStyle name="Note 2 4 2 2" xfId="2666" xr:uid="{7792469A-5D70-4C06-AD69-9EE67643D6D2}"/>
    <cellStyle name="Note 2 4 2 2 2" xfId="2667" xr:uid="{84A7E33F-5006-43C1-B677-CD5C80A531CF}"/>
    <cellStyle name="Note 2 4 2 3" xfId="2668" xr:uid="{9D6529CB-E128-4C8E-82B7-0539DBB763F6}"/>
    <cellStyle name="Note 2 4 3" xfId="2669" xr:uid="{BC663BF7-10D9-41A7-9F59-6332BB223500}"/>
    <cellStyle name="Note 2 4 3 2" xfId="2670" xr:uid="{B753A4EA-C79B-4AA3-A237-E37FDB1CFA8F}"/>
    <cellStyle name="Note 2 4 4" xfId="2671" xr:uid="{64B35110-66BF-4668-BCE7-5799202B18E4}"/>
    <cellStyle name="Note 2 5" xfId="2672" xr:uid="{B61AA4F5-83B7-46E7-936C-22F6B235362D}"/>
    <cellStyle name="Note 2 5 2" xfId="2673" xr:uid="{AA65F5FD-8E05-411C-AF58-FFFA73FDE327}"/>
    <cellStyle name="Note 2 5 2 2" xfId="2674" xr:uid="{01B63264-A0A6-4C20-82B2-90E9C4B686BA}"/>
    <cellStyle name="Note 2 5 2 2 2" xfId="2675" xr:uid="{DA93AE1C-EB62-4185-878A-018C9FF7E68E}"/>
    <cellStyle name="Note 2 5 2 3" xfId="2676" xr:uid="{8897CB94-A4BE-4DB2-9E42-E962E40A2492}"/>
    <cellStyle name="Note 2 5 3" xfId="2677" xr:uid="{BAF45EBD-260E-4109-9353-BDEA482974D9}"/>
    <cellStyle name="Note 2 5 3 2" xfId="2678" xr:uid="{44288775-1C91-4930-9F1A-D2D557DCBE75}"/>
    <cellStyle name="Note 2 5 4" xfId="2679" xr:uid="{07D7E13B-53D8-4764-92F0-2432202F5A6D}"/>
    <cellStyle name="Note 2 6" xfId="2680" xr:uid="{5A3BCC3D-4628-4013-84F0-74EAC1C9A5EE}"/>
    <cellStyle name="Note 2 6 2" xfId="2681" xr:uid="{840BA6C1-C1DC-4A40-9BA9-05E3EAAFEAA6}"/>
    <cellStyle name="Note 2 6 2 2" xfId="2682" xr:uid="{5FD8D471-61C9-44D9-9F7A-93B6C152821A}"/>
    <cellStyle name="Note 2 6 3" xfId="2683" xr:uid="{F9D450FF-628F-433A-9A0E-0AC417309F32}"/>
    <cellStyle name="Note 2 7" xfId="2684" xr:uid="{5AAFD2B6-AFCB-4802-A166-59449A6AD2B2}"/>
    <cellStyle name="Note 2 7 2" xfId="2685" xr:uid="{A22397D3-C0D9-4B81-9AFA-4C6F0CCD4096}"/>
    <cellStyle name="Note 2 7 2 2" xfId="2686" xr:uid="{774EFEE3-226C-4F81-BBF9-120293C5A187}"/>
    <cellStyle name="Note 2 7 3" xfId="2687" xr:uid="{76EA3CC3-6608-4252-8C7A-3BD45C633889}"/>
    <cellStyle name="Note 2 8" xfId="2688" xr:uid="{C8CC048F-1638-4F30-81E9-7E910AFD9519}"/>
    <cellStyle name="Note 2 8 2" xfId="2689" xr:uid="{789734A0-F9D2-455D-BAE2-521C36F6469E}"/>
    <cellStyle name="Note 2 9" xfId="2690" xr:uid="{FED1C822-7C8F-4029-B03B-2F10BC779B4D}"/>
    <cellStyle name="Note 2_data" xfId="2691" xr:uid="{E2A81DEE-DCCC-4483-8CBD-84D611E5DD79}"/>
    <cellStyle name="Note 3" xfId="2692" xr:uid="{75661B9E-CA2A-45C1-95B0-7C8049037CB8}"/>
    <cellStyle name="Note 3 2" xfId="2693" xr:uid="{DDD955B1-2F85-43B6-B90C-A3BCBF883595}"/>
    <cellStyle name="Note 3 2 2" xfId="2694" xr:uid="{A3C99B53-C9C4-4915-8E66-A93B7EB42F19}"/>
    <cellStyle name="Note 3 2 2 2" xfId="2695" xr:uid="{10BDB4F2-C426-4F4A-BA3E-029752427906}"/>
    <cellStyle name="Note 3 2 2 2 2" xfId="2696" xr:uid="{6D15C7AF-D910-4617-9380-2033195E178B}"/>
    <cellStyle name="Note 3 2 2 2 2 2" xfId="2697" xr:uid="{8D12128D-263E-494B-8AF6-A01D5DC9D19C}"/>
    <cellStyle name="Note 3 2 2 2 3" xfId="2698" xr:uid="{C4885E95-AAD3-41D5-B8F9-1F5889F9E6D4}"/>
    <cellStyle name="Note 3 2 2 3" xfId="2699" xr:uid="{657EB32C-E21A-46E3-8589-D878828E318A}"/>
    <cellStyle name="Note 3 2 2 3 2" xfId="2700" xr:uid="{94B53DB5-441F-4CF1-BC30-DBA49992C974}"/>
    <cellStyle name="Note 3 2 2 4" xfId="2701" xr:uid="{C1E0752E-A912-4C9D-87F7-586E4E44B6FC}"/>
    <cellStyle name="Note 3 2 3" xfId="2702" xr:uid="{F5F9F53B-886E-42C1-A22B-900828C07451}"/>
    <cellStyle name="Note 3 2 3 2" xfId="2703" xr:uid="{F3891725-F931-4269-B8E5-F7C457DFAE8B}"/>
    <cellStyle name="Note 3 2 3 2 2" xfId="2704" xr:uid="{00E8B8E2-3D7C-4577-AFFF-66F911CFA695}"/>
    <cellStyle name="Note 3 2 3 3" xfId="2705" xr:uid="{5ECAF540-F2E3-4F36-8C3E-275791C2F8BE}"/>
    <cellStyle name="Note 3 2 4" xfId="2706" xr:uid="{0B705015-8B28-4020-A771-98DDBFBB7424}"/>
    <cellStyle name="Note 3 2 4 2" xfId="2707" xr:uid="{E65F9B7A-25C4-4DCE-AFB1-EC5F00343D14}"/>
    <cellStyle name="Note 3 2 5" xfId="2708" xr:uid="{6E5050AF-E061-4444-97AB-22C0E431479D}"/>
    <cellStyle name="Note 3 2 6" xfId="2709" xr:uid="{2E0B0797-C8E4-4CE3-8B6A-A4B03D7F0B17}"/>
    <cellStyle name="Note 3 3" xfId="2710" xr:uid="{CCB85436-A664-41D6-A7C6-66B313889DF8}"/>
    <cellStyle name="Note 3 3 2" xfId="2711" xr:uid="{E427651A-85BD-4E09-976F-8A4B8BCC8E89}"/>
    <cellStyle name="Note 3 3 2 2" xfId="2712" xr:uid="{6CD0BDB6-7241-494F-8084-8B423B952616}"/>
    <cellStyle name="Note 3 3 2 2 2" xfId="2713" xr:uid="{4B755E5F-C9A0-47A4-9BA3-211D91D54C4E}"/>
    <cellStyle name="Note 3 3 2 3" xfId="2714" xr:uid="{17AFFE30-F3DB-431B-AFF6-A177F23B5499}"/>
    <cellStyle name="Note 3 3 3" xfId="2715" xr:uid="{20953DB4-CDD7-4676-9543-A59631EC331F}"/>
    <cellStyle name="Note 3 3 3 2" xfId="2716" xr:uid="{4E5FC37F-015C-4A20-88DF-9EF0CD8FA955}"/>
    <cellStyle name="Note 3 3 4" xfId="2717" xr:uid="{74E14E20-2E0F-421C-B1ED-A79AEAB8CF18}"/>
    <cellStyle name="Note 3 4" xfId="2718" xr:uid="{23BA437C-0A0D-47D2-9120-B47FC39874D7}"/>
    <cellStyle name="Note 3 4 2" xfId="2719" xr:uid="{9F2D303C-1D01-4B1E-9B2D-56CD0E4C30C5}"/>
    <cellStyle name="Note 3 4 2 2" xfId="2720" xr:uid="{3695314C-D58F-41CA-BF47-45EDD76DD880}"/>
    <cellStyle name="Note 3 4 2 2 2" xfId="2721" xr:uid="{C3537AFB-AF6C-4066-8406-7D32B2EC2B6A}"/>
    <cellStyle name="Note 3 4 2 3" xfId="2722" xr:uid="{1FC540D2-867F-4359-8031-0FF98D3862B8}"/>
    <cellStyle name="Note 3 4 3" xfId="2723" xr:uid="{7F5DA593-287C-4F6B-9F14-7C5780EEBB4B}"/>
    <cellStyle name="Note 3 4 3 2" xfId="2724" xr:uid="{1483D4F5-A923-4845-A2B2-CDECE4FF0B7B}"/>
    <cellStyle name="Note 3 4 4" xfId="2725" xr:uid="{066EF828-9E16-4FC5-9D9C-EF4EBECB234B}"/>
    <cellStyle name="Note 3 5" xfId="2726" xr:uid="{00BCF5A9-1512-476F-A7F4-FAACF458D0C4}"/>
    <cellStyle name="Note 3 5 2" xfId="2727" xr:uid="{E2AF3520-2402-4583-BEAB-14EFF913BD7B}"/>
    <cellStyle name="Note 3 5 2 2" xfId="2728" xr:uid="{201F3FBE-7946-47B8-820A-074A0C235C69}"/>
    <cellStyle name="Note 3 5 3" xfId="2729" xr:uid="{078A54B5-671C-4234-A32E-CE3F60AD9861}"/>
    <cellStyle name="Note 3 6" xfId="2730" xr:uid="{21CA46A6-A373-4FB6-AE06-111344F58D6F}"/>
    <cellStyle name="Note 3 6 2" xfId="2731" xr:uid="{BB19B245-0260-40E1-8EC9-F30856C31337}"/>
    <cellStyle name="Note 3 6 2 2" xfId="2732" xr:uid="{33ED5ADD-57F5-4290-86DD-8322C70ABACB}"/>
    <cellStyle name="Note 3 6 3" xfId="2733" xr:uid="{08F66DA8-122A-4DDB-87AD-AC382BC313F4}"/>
    <cellStyle name="Note 3 7" xfId="2734" xr:uid="{6FEACBC8-512A-4C29-B654-7762CD2B125C}"/>
    <cellStyle name="Note 3 7 2" xfId="2735" xr:uid="{6DB3AA96-F0BC-4CD7-94A7-A80990FDEAB7}"/>
    <cellStyle name="Note 3 8" xfId="2736" xr:uid="{EEB0D78C-BC78-4448-AD2C-0C740D376C82}"/>
    <cellStyle name="Note 3 9" xfId="2737" xr:uid="{4F97F2D3-9846-4F6F-8690-627199C9796A}"/>
    <cellStyle name="Note 3_data" xfId="2738" xr:uid="{51D4D53F-99AF-403B-978B-34B0510C1294}"/>
    <cellStyle name="Note 4" xfId="2739" xr:uid="{EB39D399-7DD2-4B1C-A397-4F5C1E8CE8F4}"/>
    <cellStyle name="Note 4 2" xfId="2740" xr:uid="{02BAF64F-E777-4E2B-BF6D-CC329474574E}"/>
    <cellStyle name="Note 4 2 2" xfId="2741" xr:uid="{82820DC7-7055-4BF6-B030-F611D121749E}"/>
    <cellStyle name="Note 4 2 3" xfId="2742" xr:uid="{9894570B-7066-4788-B353-6448584474B4}"/>
    <cellStyle name="Note 4 3" xfId="2743" xr:uid="{B3CEF961-95BB-4939-83CA-A27213F7DEF0}"/>
    <cellStyle name="Note 4 4" xfId="2744" xr:uid="{532FCA62-F924-4BBE-9C51-D312A0F7A494}"/>
    <cellStyle name="Note 5" xfId="2745" xr:uid="{20342958-256E-4A76-AF82-353E05AE5C19}"/>
    <cellStyle name="Note 5 2" xfId="2746" xr:uid="{1B5E12B7-0197-4F51-88F6-7EA0407B301C}"/>
    <cellStyle name="Note 5 2 2" xfId="2747" xr:uid="{89428C48-38BF-4882-99C8-4F8F28F0950F}"/>
    <cellStyle name="Note 5 2 3" xfId="2748" xr:uid="{1045DD86-87E8-4971-BF83-9063926FF279}"/>
    <cellStyle name="Note 5 3" xfId="2749" xr:uid="{A5C4A3AA-3014-4A4A-B64B-677AD42E2B48}"/>
    <cellStyle name="Note 5 4" xfId="2750" xr:uid="{EFC9A282-5651-4BE9-9016-BEE57D5AEBD0}"/>
    <cellStyle name="Note 6" xfId="2751" xr:uid="{4673180E-64D3-4336-AC12-9901AD7846A4}"/>
    <cellStyle name="Note 6 2" xfId="2752" xr:uid="{2EB07D2D-C5E8-4DDD-920A-B459797704DE}"/>
    <cellStyle name="Note 6 2 2" xfId="2753" xr:uid="{60BBE34B-9316-4F88-86EE-D4B7F729A613}"/>
    <cellStyle name="Note 6 3" xfId="2754" xr:uid="{E6789CF8-E059-4A1B-B94B-49C61BFF1CEC}"/>
    <cellStyle name="Number" xfId="2755" xr:uid="{B48C746F-68E5-476F-86B1-B65F26D7D1A3}"/>
    <cellStyle name="Number Cell" xfId="2756" xr:uid="{E336561D-F00E-4B28-812D-89D99A1FA39B}"/>
    <cellStyle name="Output 2" xfId="2757" xr:uid="{8168275C-2C1B-4B7E-9AFF-DA18CBB287E3}"/>
    <cellStyle name="Output 2 2" xfId="2758" xr:uid="{EA433CF2-0FB0-49BC-B407-494C6B3B99B6}"/>
    <cellStyle name="Output 2_data" xfId="2759" xr:uid="{4FBE851F-5D0A-4E2D-95AD-5CCD43BE84E7}"/>
    <cellStyle name="Output 3" xfId="2760" xr:uid="{3F3E8A61-7D8E-4325-BD4C-862377EB65E6}"/>
    <cellStyle name="Output 3 2" xfId="2761" xr:uid="{5053459E-D46E-4C3A-ADC7-027A9DE5F372}"/>
    <cellStyle name="OUTPUT AMOUNTS_Page 4" xfId="2762" xr:uid="{04943824-9999-4CAE-9007-BAE1556CC924}"/>
    <cellStyle name="OUTPUT COLUMN HEADINGS_054_UHHS_Stmnt_of_Ops_BudVar" xfId="2763" xr:uid="{636CF676-A191-4F4C-BB7B-35DE0BCF9B16}"/>
    <cellStyle name="OUTPUT LINE ITEMS_Page 4" xfId="2764" xr:uid="{8266CB93-7CF0-4799-B2F4-45D1BE357315}"/>
    <cellStyle name="OUTPUT REPORT HEADING_054_UHHS_Stmnt_of_Ops_BudVar" xfId="2765" xr:uid="{CAE53399-9DF5-4D0A-BAB6-63370890BD64}"/>
    <cellStyle name="OUTPUT REPORT TITLE_054_UHHS_Stmnt_of_Ops_BudVar" xfId="2766" xr:uid="{041EF611-1E61-4683-BDC2-D66D6B411E3A}"/>
    <cellStyle name="Pct0" xfId="2767" xr:uid="{D16F6E3A-F450-42C1-A65B-771994BA2F61}"/>
    <cellStyle name="Pct1" xfId="2768" xr:uid="{D25121AD-EEBA-4820-99B9-1340C03B765F}"/>
    <cellStyle name="Pct2" xfId="2769" xr:uid="{24B2E43C-1EC0-4FC4-A10F-97B9E860C7C8}"/>
    <cellStyle name="Percent" xfId="2770" builtinId="5"/>
    <cellStyle name="Percent [2]" xfId="2771" xr:uid="{DC8730D4-E259-4D3A-9D72-DAE563957BC8}"/>
    <cellStyle name="Percent 10" xfId="2772" xr:uid="{1D37453D-71B9-4FB2-A89B-0BD4973B8BD1}"/>
    <cellStyle name="Percent 11" xfId="2773" xr:uid="{3CAB2BBC-8F54-4D16-AADC-D90FD3649141}"/>
    <cellStyle name="Percent 11 2" xfId="2774" xr:uid="{1BB0A0D6-3D0A-4928-9E16-1B3DFBC3862F}"/>
    <cellStyle name="Percent 11 3" xfId="2775" xr:uid="{48D43C27-4174-48ED-AA76-6B526358C7F2}"/>
    <cellStyle name="Percent 11 4" xfId="3104" xr:uid="{B08519D0-9EEB-4341-B129-68841E5EFF09}"/>
    <cellStyle name="Percent 12" xfId="2776" xr:uid="{AC6ACABC-96E4-416F-9229-0B55DA4D1899}"/>
    <cellStyle name="Percent 13" xfId="2777" xr:uid="{F422124C-67CE-40E7-A43F-565C5EF96D4D}"/>
    <cellStyle name="Percent 14" xfId="2778" xr:uid="{2B7B75BE-997D-4353-9479-C9818AFB8772}"/>
    <cellStyle name="Percent 15" xfId="2779" xr:uid="{5E12970C-826F-49B4-B5B1-00DEBD822641}"/>
    <cellStyle name="Percent 16" xfId="2780" xr:uid="{3542A1E7-A2E0-4B88-9DB9-D26CD7644A75}"/>
    <cellStyle name="Percent 17" xfId="2781" xr:uid="{522AB92A-49F9-449C-8675-067A75D857B7}"/>
    <cellStyle name="Percent 18" xfId="2782" xr:uid="{E9370A6A-BC52-4209-87AC-2FBDCB86B96B}"/>
    <cellStyle name="Percent 19" xfId="2783" xr:uid="{16152ED6-5D0F-465F-83D6-A845600DA762}"/>
    <cellStyle name="Percent 2" xfId="2784" xr:uid="{3D3316EB-433B-47BB-A7E5-0A1B5EEB02AE}"/>
    <cellStyle name="Percent 2 2" xfId="2785" xr:uid="{3C51516B-96DF-41C6-B5A3-971154F47BD2}"/>
    <cellStyle name="Percent 2 2 2" xfId="2786" xr:uid="{1CDFD48A-2182-429A-9D47-B2AF9AF742CF}"/>
    <cellStyle name="Percent 2 2 3" xfId="2787" xr:uid="{DF549183-D198-4D00-9F06-3768F2E06628}"/>
    <cellStyle name="Percent 2 2 4" xfId="2788" xr:uid="{3EAD6281-2D2E-4931-952B-78F1FD5B6F0D}"/>
    <cellStyle name="Percent 2 2 5" xfId="2789" xr:uid="{84BE4768-4383-4AB5-805D-7832B2FF64F9}"/>
    <cellStyle name="Percent 2 2 6" xfId="2790" xr:uid="{4C3A1D1A-127F-47C9-9208-BCAAFC5B5A7D}"/>
    <cellStyle name="Percent 2 2 7" xfId="2791" xr:uid="{E5186D53-257D-425D-A5CF-2E6FA8089FB2}"/>
    <cellStyle name="Percent 2 3" xfId="2792" xr:uid="{0A3B4394-59F2-4843-BD39-1366CCBE4076}"/>
    <cellStyle name="Percent 2 3 2" xfId="2793" xr:uid="{F5D8162D-5E62-4C6B-92FC-69179F649AC2}"/>
    <cellStyle name="Percent 2 3 2 2" xfId="2794" xr:uid="{5081009D-92A7-49B6-A5EB-018F95DA55D9}"/>
    <cellStyle name="Percent 2 3 2 3" xfId="2795" xr:uid="{537AAE40-EC74-42B0-A762-BB90E06647DD}"/>
    <cellStyle name="Percent 2 3 2 3 2" xfId="2796" xr:uid="{E261A680-166E-4BBE-B5E5-ABD54DA6BBC5}"/>
    <cellStyle name="Percent 2 3 3" xfId="2797" xr:uid="{124475A2-99BE-4147-BDB4-1D0B6A48B3B5}"/>
    <cellStyle name="Percent 2 3 4" xfId="2798" xr:uid="{AADCBD38-5664-4A0E-B84F-C9ADCFBCACAD}"/>
    <cellStyle name="Percent 2 4" xfId="2799" xr:uid="{A3EF8663-E50C-47DD-9079-B3FBB6B1CF8C}"/>
    <cellStyle name="Percent 2 4 2" xfId="2800" xr:uid="{F01B8CC9-10E7-4751-905E-2E7A38BA5383}"/>
    <cellStyle name="Percent 2 4 2 2" xfId="2801" xr:uid="{AD7786F1-1AA8-4F58-8B3F-EAA06044D608}"/>
    <cellStyle name="Percent 2 4 2 2 2" xfId="2802" xr:uid="{12552CDC-5753-43FB-AD8A-201F00A342B3}"/>
    <cellStyle name="Percent 2 4 2 3" xfId="2803" xr:uid="{CB219B48-31A9-4D8E-AA44-84290FB50C41}"/>
    <cellStyle name="Percent 2 4 3" xfId="2804" xr:uid="{950DD7C7-05E0-4B25-AF5F-4CBD06AD0B10}"/>
    <cellStyle name="Percent 2 4 3 2" xfId="2805" xr:uid="{863CD9E8-D5DC-4042-BBA7-D35A7A28B04C}"/>
    <cellStyle name="Percent 2 4 3 2 2" xfId="2806" xr:uid="{2A2B28FA-3293-403E-BC5F-180C38897221}"/>
    <cellStyle name="Percent 2 4 3 3" xfId="2807" xr:uid="{5E8934A7-1AAF-4859-A6C3-029B43C15A58}"/>
    <cellStyle name="Percent 2 4 4" xfId="2808" xr:uid="{DC135974-3A84-432D-9877-1CBD66F91335}"/>
    <cellStyle name="Percent 2 4 4 2" xfId="2809" xr:uid="{B32F05F6-4C7A-436A-A09B-66F1B00B7211}"/>
    <cellStyle name="Percent 2 4 4 2 2" xfId="2810" xr:uid="{B148109E-283D-46E0-9927-12AF6E57D815}"/>
    <cellStyle name="Percent 2 4 4 3" xfId="2811" xr:uid="{B511940A-159C-4F9E-BC81-A52D89E852AE}"/>
    <cellStyle name="Percent 2 4 5" xfId="2812" xr:uid="{91DC1B1A-4B8F-4A77-9BF6-EA57A5BFA0F7}"/>
    <cellStyle name="Percent 2 4 6" xfId="2813" xr:uid="{67296846-ECD4-4409-9A46-3EAD174C0626}"/>
    <cellStyle name="Percent 2 4 6 2" xfId="2814" xr:uid="{6626BA96-37C5-4B2C-A72C-865907D55ADB}"/>
    <cellStyle name="Percent 2 4 7" xfId="2815" xr:uid="{26D588D6-C64A-4DCC-A153-DD2F64C6D352}"/>
    <cellStyle name="Percent 2 4 8" xfId="2816" xr:uid="{1BC9D7B3-7E54-4B93-BA40-3F592F04DC83}"/>
    <cellStyle name="Percent 2 5" xfId="2817" xr:uid="{B9DE861F-EABB-4746-9521-186DC1F1374E}"/>
    <cellStyle name="Percent 2 5 2" xfId="2818" xr:uid="{416E6B41-235D-46B7-8CC3-127A4E7BA3C4}"/>
    <cellStyle name="Percent 2 5 3" xfId="2819" xr:uid="{1D892E06-943A-454E-9435-9FBE0E684F0F}"/>
    <cellStyle name="Percent 2 6" xfId="2820" xr:uid="{C6BA3BAF-569B-461A-B248-BFA0FAA060DB}"/>
    <cellStyle name="Percent 2 6 2" xfId="2821" xr:uid="{C07F5F7C-E688-4D03-91DD-28571BD2EBBC}"/>
    <cellStyle name="Percent 2 7" xfId="2822" xr:uid="{45462B70-6275-4A0F-BDF8-7BDFC6513085}"/>
    <cellStyle name="Percent 2 8" xfId="2823" xr:uid="{01FD257E-A5CB-4AEC-B617-F2C17FB1847B}"/>
    <cellStyle name="Percent 2 9" xfId="2824" xr:uid="{F09A476D-60C3-48DC-92E2-C1EEDF04E718}"/>
    <cellStyle name="Percent 20" xfId="2825" xr:uid="{1F8091D6-C36C-4197-89CB-C32E3F0FF44D}"/>
    <cellStyle name="Percent 21" xfId="2826" xr:uid="{E1A11E62-A3DF-4464-B4E3-6087B576AB94}"/>
    <cellStyle name="Percent 22" xfId="2827" xr:uid="{4A7CC799-D916-49F0-85A3-56F63ADC6D80}"/>
    <cellStyle name="Percent 23" xfId="2828" xr:uid="{289B8F9B-0F2A-4607-A4E5-002099EF4C62}"/>
    <cellStyle name="Percent 24" xfId="2829" xr:uid="{5B5CB9B2-65D4-4A6A-8896-83F359B668B0}"/>
    <cellStyle name="Percent 25" xfId="2830" xr:uid="{58931A63-B08C-4C4A-9597-8AB2043D4E4C}"/>
    <cellStyle name="Percent 26" xfId="2831" xr:uid="{1220DCB7-7B4E-4691-AC36-2DB52E0D5A23}"/>
    <cellStyle name="Percent 27" xfId="2832" xr:uid="{A2E78CD0-F35E-4BBD-85D0-88C6EAE819D4}"/>
    <cellStyle name="Percent 28" xfId="2833" xr:uid="{92DE8DBB-DDE3-4ABD-9354-4A800D00961E}"/>
    <cellStyle name="Percent 29" xfId="2834" xr:uid="{9F68B49C-3BF6-4D9E-8C24-3A634351AE48}"/>
    <cellStyle name="Percent 3" xfId="2835" xr:uid="{F5E39DC8-1D1B-4982-9033-9B4669E1C5DF}"/>
    <cellStyle name="Percent 3 2" xfId="2836" xr:uid="{15B53AE5-8C5D-454F-AC7A-4A368409A9E3}"/>
    <cellStyle name="Percent 3 2 2" xfId="2837" xr:uid="{846B3367-6C51-419E-9D4C-B2D4BB56616C}"/>
    <cellStyle name="Percent 3 2 3" xfId="2838" xr:uid="{7539FDD4-A7F6-4DF1-BA43-4A92B21D9500}"/>
    <cellStyle name="Percent 3 3" xfId="2839" xr:uid="{90093F9A-D24E-4332-87FC-D4046F5E1EF0}"/>
    <cellStyle name="Percent 3 3 2" xfId="2840" xr:uid="{1C3B3043-AE6D-4D8C-8518-578A186F8131}"/>
    <cellStyle name="Percent 3 4" xfId="2841" xr:uid="{710CFB3D-C594-45F5-9965-382901A2B640}"/>
    <cellStyle name="Percent 3 5" xfId="2842" xr:uid="{B65A1EB2-131B-4ED2-BC4D-00D3582B7372}"/>
    <cellStyle name="Percent 30" xfId="2843" xr:uid="{7A8F3AA5-91EC-43C7-92F4-BECFAD723A9F}"/>
    <cellStyle name="Percent 31" xfId="2844" xr:uid="{B23B60CB-3334-47EA-8FF8-322BFBF1C245}"/>
    <cellStyle name="Percent 32" xfId="2845" xr:uid="{2FAEFFCF-92CD-4C54-B45C-075D616D0263}"/>
    <cellStyle name="Percent 33" xfId="2846" xr:uid="{8DCA318A-EFFE-43F0-9F2A-20CD746EDE75}"/>
    <cellStyle name="Percent 34" xfId="2847" xr:uid="{D81E2E9C-B3FC-457B-B7F9-24549868B128}"/>
    <cellStyle name="Percent 35" xfId="2848" xr:uid="{C4D6B7ED-DA66-46E7-85EE-298E555B101A}"/>
    <cellStyle name="Percent 36" xfId="2849" xr:uid="{FDD2EDAC-3A06-4B19-AC6B-69D5EEFD6D73}"/>
    <cellStyle name="Percent 37" xfId="2850" xr:uid="{090FDE7C-99A0-4F4B-A117-96D77D536C55}"/>
    <cellStyle name="Percent 38" xfId="2851" xr:uid="{89348E34-16E8-41ED-9008-249CB6BA7B5E}"/>
    <cellStyle name="Percent 39" xfId="2852" xr:uid="{482C56F2-B0BE-4450-9BAA-13A12136385B}"/>
    <cellStyle name="Percent 4" xfId="2853" xr:uid="{83907B2D-EBBA-4BFD-8B9A-BC7E26D487F1}"/>
    <cellStyle name="Percent 4 2" xfId="2854" xr:uid="{6D306F83-E339-496B-865E-DAAD45513588}"/>
    <cellStyle name="Percent 4 2 2" xfId="2855" xr:uid="{50EEF0F4-D536-4C61-8E86-88D1D291425E}"/>
    <cellStyle name="Percent 4 2 2 2" xfId="2856" xr:uid="{F4D435A4-CB35-4827-A454-3833DBA1A452}"/>
    <cellStyle name="Percent 4 2 2 3" xfId="2857" xr:uid="{F8FF9D6F-F4F7-4296-9573-BD49E7E8FAB4}"/>
    <cellStyle name="Percent 4 2 3" xfId="2858" xr:uid="{ED7E602D-F3ED-4658-8780-A8214198A71A}"/>
    <cellStyle name="Percent 4 2 4" xfId="2859" xr:uid="{6847CB85-3FE3-43B0-A9DC-95D0EEF4191F}"/>
    <cellStyle name="Percent 4 3" xfId="2860" xr:uid="{0B8B248A-474C-48AD-ABF0-E240137417A4}"/>
    <cellStyle name="Percent 4 3 2" xfId="2861" xr:uid="{F7B2B935-E07C-4278-BF22-6F5525ED08C2}"/>
    <cellStyle name="Percent 4 3 2 2" xfId="2862" xr:uid="{2FF54341-DA2D-4C7C-832A-62AE29EAEC94}"/>
    <cellStyle name="Percent 4 3 3" xfId="2863" xr:uid="{56CA3A7A-DD78-4398-9E1E-B3E0C454F45A}"/>
    <cellStyle name="Percent 4 3 4" xfId="2864" xr:uid="{1ED633D0-CF4C-4DCC-80FD-DB9EA6CEA0B6}"/>
    <cellStyle name="Percent 4 4" xfId="2865" xr:uid="{77111245-9F65-4A82-9C91-E3A76E3478C1}"/>
    <cellStyle name="Percent 4 5" xfId="2866" xr:uid="{9B7C58C6-E7C2-4246-9710-77AA2213EC5F}"/>
    <cellStyle name="Percent 4 6" xfId="2867" xr:uid="{2F2BF8DE-1751-4F62-B608-7DDF264CAA07}"/>
    <cellStyle name="Percent 4 7" xfId="2868" xr:uid="{02DAC3C8-7452-4F85-AF34-51D9F5973A9B}"/>
    <cellStyle name="Percent 4 8" xfId="2869" xr:uid="{FCD1F799-002E-4CD8-919A-CFECB83F2305}"/>
    <cellStyle name="Percent 40" xfId="2870" xr:uid="{A344B141-FF10-4C61-9A3B-2D452A1A4B82}"/>
    <cellStyle name="Percent 41" xfId="2871" xr:uid="{57A582C3-0130-4A0D-ADF4-847C89145F82}"/>
    <cellStyle name="Percent 42" xfId="2872" xr:uid="{0CAB43C8-3BEB-42F4-B94E-0DF24C6ABD4A}"/>
    <cellStyle name="Percent 43" xfId="2873" xr:uid="{483CDE2A-6695-44B5-8FA6-9F51C57D8CD4}"/>
    <cellStyle name="Percent 44" xfId="3093" xr:uid="{8C9856C5-2034-453F-84BE-96772D0A1E8F}"/>
    <cellStyle name="Percent 45" xfId="3108" xr:uid="{CF38C102-A47D-4E02-B52D-7238C2AF4221}"/>
    <cellStyle name="Percent 5" xfId="2874" xr:uid="{7ED7C7E7-8A92-44E1-8CE0-0033006E1F76}"/>
    <cellStyle name="Percent 5 2" xfId="2875" xr:uid="{CDBAA219-2188-4EA7-ADA5-09524C31F999}"/>
    <cellStyle name="Percent 5 2 2" xfId="2876" xr:uid="{313D6FC7-AB96-41C5-A913-95F11E037549}"/>
    <cellStyle name="Percent 5 2 3" xfId="2877" xr:uid="{C741C745-81B8-4044-92A9-3BDCF2263BF2}"/>
    <cellStyle name="Percent 5 3" xfId="2878" xr:uid="{0B545C01-3A7D-47A5-90E1-34E4C9A3B9EF}"/>
    <cellStyle name="Percent 5 4" xfId="2879" xr:uid="{956BBD83-8A40-443A-A184-5979751D5807}"/>
    <cellStyle name="Percent 5 5" xfId="2880" xr:uid="{2F785553-CB40-41C0-9951-98C6783E0D87}"/>
    <cellStyle name="Percent 5 6" xfId="2881" xr:uid="{181C3E3F-4CD1-4566-8D7E-6DF52E9F3BC0}"/>
    <cellStyle name="Percent 6" xfId="2882" xr:uid="{51AF64A6-3B5E-482D-9024-56ABD3F1E527}"/>
    <cellStyle name="Percent 6 2" xfId="2883" xr:uid="{EFEB8D2A-E7B1-4C09-A5EE-3AE13BF24F1F}"/>
    <cellStyle name="Percent 6 2 2" xfId="2884" xr:uid="{67B18F6A-6862-4D30-AE54-8DA6621CB8D3}"/>
    <cellStyle name="Percent 6 2 3" xfId="2885" xr:uid="{26721153-CD42-4FC1-8788-D93938951D21}"/>
    <cellStyle name="Percent 6 3" xfId="2886" xr:uid="{64202BB2-8D7D-4448-8CD9-12796C7186F9}"/>
    <cellStyle name="Percent 6 4" xfId="2887" xr:uid="{5E4F23B1-3AD9-4DD7-B9C1-73DA562F203F}"/>
    <cellStyle name="Percent 6 5" xfId="2888" xr:uid="{A64F6700-591D-480C-B7CB-DCFECD818B04}"/>
    <cellStyle name="Percent 7" xfId="2889" xr:uid="{A270EF30-1A8E-489C-B580-F3C3ABB0BD64}"/>
    <cellStyle name="Percent 7 2" xfId="2890" xr:uid="{61CE22EB-C95D-4B2D-88C0-66908D5D4EF0}"/>
    <cellStyle name="Percent 7 2 2" xfId="2891" xr:uid="{EC5BA7C0-631F-4DD8-8A56-5B76C27F607E}"/>
    <cellStyle name="Percent 7 2 3" xfId="2892" xr:uid="{BCE8D670-CE2A-446F-A116-17902BEC4788}"/>
    <cellStyle name="Percent 7 3" xfId="2893" xr:uid="{CF23C3FD-726C-425C-93D3-843A8EA0D82E}"/>
    <cellStyle name="Percent 7 4" xfId="2894" xr:uid="{15587D81-5F90-42FF-AD76-74BC13142B61}"/>
    <cellStyle name="Percent 7 5" xfId="2895" xr:uid="{FDB414D4-3B8C-4250-A24C-859D0EB282A3}"/>
    <cellStyle name="Percent 8" xfId="2896" xr:uid="{9A4C93E8-EE73-4B11-8BBB-44F25E0AA472}"/>
    <cellStyle name="Percent 8 2" xfId="2897" xr:uid="{9309D44B-75A2-434D-8BA7-D2DBD2BF5D46}"/>
    <cellStyle name="Percent 8 2 2" xfId="2898" xr:uid="{5B69B30F-F8BE-4862-B7A0-6910267E9EBD}"/>
    <cellStyle name="Percent 8 2 3" xfId="2899" xr:uid="{0D37779B-F42C-4B45-BFF9-1D1116DC4AE8}"/>
    <cellStyle name="Percent 8 3" xfId="2900" xr:uid="{6276BB9C-0071-4996-BCBA-68285F769240}"/>
    <cellStyle name="Percent 8 4" xfId="2901" xr:uid="{5475B01A-5873-4EC6-946D-679CF19A6C20}"/>
    <cellStyle name="Percent 8 5" xfId="2902" xr:uid="{2A353040-CCAE-4BD7-912F-105EAA29C022}"/>
    <cellStyle name="Percent 9" xfId="2903" xr:uid="{1783B65A-82DD-4830-812D-D19AEE815361}"/>
    <cellStyle name="Percent 9 2" xfId="2904" xr:uid="{87723B7B-7B5F-48A9-8109-E163A319B58E}"/>
    <cellStyle name="Percent 9 3" xfId="2905" xr:uid="{A3E01F8F-FA3C-4FD1-9D1B-CDE08A504E66}"/>
    <cellStyle name="Percent Cell" xfId="2906" xr:uid="{02C73F3A-5C7E-41C7-B7D9-8A4D85401FCB}"/>
    <cellStyle name="Place Cursor Here" xfId="2907" xr:uid="{AD699E41-1FD8-4269-933B-EFBD9894EE1F}"/>
    <cellStyle name="Place Cursor Here (A)" xfId="2908" xr:uid="{E29B6F32-7E43-4A68-9E8C-B891FB19F430}"/>
    <cellStyle name="Place Cursor Here (B)" xfId="2909" xr:uid="{D0273090-EC04-4BFA-99D5-9496FFA62735}"/>
    <cellStyle name="Place Cursor Here 2" xfId="2910" xr:uid="{86A02D21-FCDD-4420-9320-314DAF3BD516}"/>
    <cellStyle name="Print" xfId="2911" xr:uid="{BB170CEE-FF51-45A1-A4BF-B6A87274B3C6}"/>
    <cellStyle name="PRM" xfId="2912" xr:uid="{44B930B3-D303-45E7-830A-86D1B36BA20F}"/>
    <cellStyle name="PSChar" xfId="2913" xr:uid="{C8316CB5-11D5-4DCC-AFF4-1DB19BFBDD37}"/>
    <cellStyle name="PSChar 2" xfId="2914" xr:uid="{3C763860-6D35-43F9-AA41-881B8C8FB75A}"/>
    <cellStyle name="PSDate" xfId="2915" xr:uid="{7885AE4F-6314-4556-BF96-CC86AD331BEA}"/>
    <cellStyle name="PSDec" xfId="2916" xr:uid="{3DC940B4-CA3B-46A8-91C7-06DCF4D95A39}"/>
    <cellStyle name="PSHeading" xfId="2917" xr:uid="{8318CEC6-FCA5-4E8E-8A2B-D36F5D5B2694}"/>
    <cellStyle name="PSHeading 2" xfId="2918" xr:uid="{97F02C27-D117-40C5-8BCD-5095E50DA56E}"/>
    <cellStyle name="PSInt" xfId="2919" xr:uid="{998705E9-9E54-4165-A781-7E46B1532E78}"/>
    <cellStyle name="PSSpacer" xfId="2920" xr:uid="{0BE9AA1D-2D39-4F2F-95B0-D776D080D24E}"/>
    <cellStyle name="Red Flag" xfId="2921" xr:uid="{7C200F5D-906E-468D-814D-5DEF65D25D89}"/>
    <cellStyle name="Red Flag (A)" xfId="2922" xr:uid="{8205225C-1031-4101-B8F8-C88CFFC0A5BD}"/>
    <cellStyle name="Red Flag (B)" xfId="2923" xr:uid="{272FD59F-8772-47B0-8BC3-66DF0AB42745}"/>
    <cellStyle name="RISKbottomEdge" xfId="2924" xr:uid="{19200332-6F62-4CD5-B8E2-2E43576E99B7}"/>
    <cellStyle name="RISKbottomEdge 2" xfId="2925" xr:uid="{155BDC73-33B4-4403-A0A5-DC968C3B5B18}"/>
    <cellStyle name="RISKnormLabel" xfId="2926" xr:uid="{93D7A10B-1BA9-4C12-897B-71E91ED67EE9}"/>
    <cellStyle name="RISKnormLabel 2" xfId="2927" xr:uid="{9FDDE7AF-DF0A-483C-9A17-C97758A8A3A9}"/>
    <cellStyle name="Row Height" xfId="2928" xr:uid="{DCC58EF7-2E12-4AF9-AF24-4FE2E1D022F6}"/>
    <cellStyle name="Save" xfId="2929" xr:uid="{75501AEA-EE9C-4742-A8E2-989BEC4702AB}"/>
    <cellStyle name="SD1" xfId="2930" xr:uid="{C25FF3AB-A758-4E20-9930-704C2F79630B}"/>
    <cellStyle name="SD2" xfId="2931" xr:uid="{EA26B5A0-06A3-4DAA-A03B-2582DFD1B84A}"/>
    <cellStyle name="SD3" xfId="2932" xr:uid="{83E58ECA-2601-46FF-8E64-7B85E28067CC}"/>
    <cellStyle name="SD4" xfId="2933" xr:uid="{19D387D6-2770-4D60-AB1B-9F395CEE12B1}"/>
    <cellStyle name="SD5" xfId="2934" xr:uid="{0A083229-3BDE-40BF-B5AF-A02FBE662986}"/>
    <cellStyle name="Section Header" xfId="2935" xr:uid="{904F1C26-BB93-4023-B5C9-D7149EC7168F}"/>
    <cellStyle name="Section Header 2" xfId="2936" xr:uid="{278803F5-09EA-46EC-956C-46DF3803504A}"/>
    <cellStyle name="Section Header 2 2" xfId="2937" xr:uid="{E751D475-D5F7-4F57-8CC8-870F6CD90A60}"/>
    <cellStyle name="Section Header 3" xfId="2938" xr:uid="{AC3F3174-B386-4464-9C10-DD8C57E6C1C5}"/>
    <cellStyle name="Section Header 3 2" xfId="2939" xr:uid="{CDD74E76-FA98-452B-A8F1-75BEC6E61356}"/>
    <cellStyle name="Section Header 4" xfId="2940" xr:uid="{83155EC5-98D8-470C-A5E8-91ACA1878B93}"/>
    <cellStyle name="Section Total Label" xfId="2941" xr:uid="{8D5A5330-5030-4131-AEB2-3D7CE007ED45}"/>
    <cellStyle name="Section Total Pct" xfId="2942" xr:uid="{D8C96D23-8A6C-4C82-A926-1C1F85470837}"/>
    <cellStyle name="Section Total#" xfId="2943" xr:uid="{D7DBA135-8C67-4131-86AE-958216E5CA6B}"/>
    <cellStyle name="Simple1" xfId="2944" xr:uid="{82FE1550-A5A9-4143-BF7B-74BAD3A4F057}"/>
    <cellStyle name="Simple13" xfId="2945" xr:uid="{1AC7749F-B65E-4380-BFF2-C25A168C29F0}"/>
    <cellStyle name="Simple2" xfId="2946" xr:uid="{1E8223A5-DD38-4FBD-A0EA-2A494C1C931D}"/>
    <cellStyle name="Simple3" xfId="2947" xr:uid="{99887FF4-6511-4956-9269-7BECF2E8E5AE}"/>
    <cellStyle name="Single Line Title" xfId="2948" xr:uid="{15023B83-630A-4AAD-871E-919B8CC209C1}"/>
    <cellStyle name="Single Line Title 2" xfId="2949" xr:uid="{A200BC0B-43A4-4049-8DB9-A4B3BD9F73E1}"/>
    <cellStyle name="Single Line Title 2 2" xfId="2950" xr:uid="{51AA4859-A6B5-41E7-B4AD-EB58877735F0}"/>
    <cellStyle name="Single Line Title 3" xfId="2951" xr:uid="{5F785443-121A-4446-8F17-14C282416757}"/>
    <cellStyle name="Single Line Title 3 2" xfId="2952" xr:uid="{FE7F5782-9FFD-4CB9-ACBF-B51DFC5F0009}"/>
    <cellStyle name="Single Line Title 4" xfId="2953" xr:uid="{BDD2864A-0C9B-419D-BA58-5941FAA93C40}"/>
    <cellStyle name="STYL0 - Style1" xfId="2954" xr:uid="{947DE365-AA01-4C15-A1E8-96353219DA62}"/>
    <cellStyle name="STYL1 - Style2" xfId="2955" xr:uid="{5B9A9D69-0178-4A5C-9F9E-30EE8C8FD328}"/>
    <cellStyle name="STYL2 - Style3" xfId="2956" xr:uid="{FD281DFE-004F-4D22-A919-C4300A649645}"/>
    <cellStyle name="STYL3 - Style4" xfId="2957" xr:uid="{FC036128-0F72-445A-A9FD-C2A080A472A7}"/>
    <cellStyle name="STYL4 - Style5" xfId="2958" xr:uid="{B1E7F1A1-492B-4CB6-90E2-8DAE017561C2}"/>
    <cellStyle name="STYL5 - Style6" xfId="2959" xr:uid="{42C835EB-A65C-4D06-B03D-8F85EA161913}"/>
    <cellStyle name="STYL6 - Style7" xfId="2960" xr:uid="{A2D87A1B-EC46-4AE8-9078-2D87F716EEB2}"/>
    <cellStyle name="STYL7 - Style8" xfId="2961" xr:uid="{7EC0C8A8-BC04-4335-A64D-95D63CC26BBB}"/>
    <cellStyle name="Style 1" xfId="2962" xr:uid="{0DB03A5E-846A-4BB2-AB38-517FE8564C16}"/>
    <cellStyle name="Style 1 2" xfId="2963" xr:uid="{1001818D-BB11-44FA-B586-017577CD51C5}"/>
    <cellStyle name="STYLE1" xfId="2964" xr:uid="{C839021D-CD5E-4072-8F42-FB7B6EF369BF}"/>
    <cellStyle name="STYLE1 2" xfId="2965" xr:uid="{40635863-80FA-4953-AD88-EF9AFB4032BB}"/>
    <cellStyle name="STYLE2" xfId="2966" xr:uid="{A8ED1CA6-B413-455F-861E-ED7BF5248240}"/>
    <cellStyle name="STYLE2 2" xfId="2967" xr:uid="{E373DAEB-A45E-4E38-B420-0DADB2DE7DC7}"/>
    <cellStyle name="STYLE2_North Market Target Template 061109 v6 pla" xfId="2968" xr:uid="{E7A312D2-F3CA-44A4-9BB7-C0D421F81B9C}"/>
    <cellStyle name="STYLE3" xfId="2969" xr:uid="{A478886E-6553-496C-B34C-B572AE547100}"/>
    <cellStyle name="STYLE4" xfId="2970" xr:uid="{B77EC7EC-4C09-4C70-912D-356D0690252C}"/>
    <cellStyle name="STYLE5" xfId="2971" xr:uid="{BF4443BD-23B5-41D5-9B8D-E99F53BCEA11}"/>
    <cellStyle name="STYLE6" xfId="2972" xr:uid="{2B6E10A6-4915-4BB5-AFD1-A30EDB6EA64D}"/>
    <cellStyle name="STYLE7" xfId="2973" xr:uid="{48111640-49FE-493C-97CD-AFB3E29F8E1B}"/>
    <cellStyle name="STYLE8" xfId="2974" xr:uid="{4E36A03D-7328-4467-A67B-431C4B5B1B04}"/>
    <cellStyle name="Sub-Section Header" xfId="2975" xr:uid="{AE581231-D0DD-4092-9482-1B71AEF00909}"/>
    <cellStyle name="Sub-Section Total" xfId="2976" xr:uid="{4AF78A73-13FF-4C93-BC61-30FA46C568B1}"/>
    <cellStyle name="Sub-Section Total #" xfId="2977" xr:uid="{0BB3A345-4F16-4CFF-9983-2103B7A7B50C}"/>
    <cellStyle name="Sub-Section Total # 2" xfId="2978" xr:uid="{11A544CA-3767-49BB-99D3-32A428C1EE4F}"/>
    <cellStyle name="Sub-Section Total # 2 2" xfId="2979" xr:uid="{69FB8D0B-F3FC-4216-9E34-A0A9A0078577}"/>
    <cellStyle name="Sub-Section Total # 3" xfId="2980" xr:uid="{A4FA4C90-8DA4-456E-BDED-D985B233C28D}"/>
    <cellStyle name="Sub-Section Total # 3 2" xfId="2981" xr:uid="{046611CD-D70D-443D-9FFA-EF55C1BC36B7}"/>
    <cellStyle name="Sub-Section Total # 4" xfId="2982" xr:uid="{FDF832EE-7C2E-461F-80D5-02EC54BA34BC}"/>
    <cellStyle name="Sub-Section Total 2" xfId="2983" xr:uid="{12B69B74-84CD-43FD-8BD9-1E0C6EEA4797}"/>
    <cellStyle name="Sub-Section Total 2 2" xfId="2984" xr:uid="{5A2DD238-C753-4447-817A-F3027B4AA114}"/>
    <cellStyle name="Sub-Section Total 3" xfId="2985" xr:uid="{4BA6DF64-FBD9-48D9-9BE3-B0ADDD9B6AE0}"/>
    <cellStyle name="Sub-Section Total 3 2" xfId="2986" xr:uid="{29AAF635-7E58-4E8E-AC93-436CB580BB6F}"/>
    <cellStyle name="Sub-Section Total 4" xfId="2987" xr:uid="{9C983F15-3097-4F08-8FF3-FBB03B4CB44B}"/>
    <cellStyle name="Sub-Section Total 5" xfId="2988" xr:uid="{9F4BFECC-1B4C-4530-AB82-BDA51D757A9C}"/>
    <cellStyle name="Sub-Section Total Pct" xfId="2989" xr:uid="{E1ABB270-8799-4FBD-8CEC-8DFCB3037917}"/>
    <cellStyle name="Sub-Section Total Pct 2" xfId="2990" xr:uid="{A8028FEC-9768-464D-9403-341C2146134B}"/>
    <cellStyle name="Sub-Section Total Pct 2 2" xfId="2991" xr:uid="{5F08E544-8296-471E-BB91-106CA8D338D8}"/>
    <cellStyle name="Sub-Section Total Pct 3" xfId="2992" xr:uid="{27337848-3E78-4B25-B3E1-2CD81973EA71}"/>
    <cellStyle name="Sub-Section Total Pct 3 2" xfId="2993" xr:uid="{818DD47E-1801-421F-A6BD-BD31B8652D35}"/>
    <cellStyle name="Sub-Section Total Pct 4" xfId="2994" xr:uid="{14625298-5330-470F-9C00-5AE4D33FC3A1}"/>
    <cellStyle name="Subtle1" xfId="2995" xr:uid="{CA5480A1-09E4-4B00-9990-5E53B0FCBCD2}"/>
    <cellStyle name="Subtle13" xfId="2996" xr:uid="{ADF3BE95-81C6-4586-9FB5-A7F662319B8A}"/>
    <cellStyle name="Subtle2" xfId="2997" xr:uid="{10531A58-FC68-45BC-BA6F-D44AE03A2C8B}"/>
    <cellStyle name="Subtle3" xfId="2998" xr:uid="{67711D04-0824-40EA-AC9B-21E29EEA09BE}"/>
    <cellStyle name="Subtle4||0||1||0||1" xfId="2999" xr:uid="{A20D01CD-ED22-49E3-888A-333F3AD728B6}"/>
    <cellStyle name="Subtle5||0||1||0||1" xfId="3000" xr:uid="{58923E70-4286-4F14-B5FA-DC6447758B91}"/>
    <cellStyle name="Tab Hdr Date" xfId="3001" xr:uid="{5B274A16-FEBC-4102-98C3-4548CE03CBD1}"/>
    <cellStyle name="Tab Hdr Left" xfId="3002" xr:uid="{CA158D1E-7D0E-4CA3-824A-A22608C9AE3A}"/>
    <cellStyle name="Tab Hdr Right" xfId="3003" xr:uid="{D3FCE947-FB56-4102-97F6-FDFB7B853906}"/>
    <cellStyle name="Tab header" xfId="3004" xr:uid="{D0C65506-6EC2-4CA4-BB0C-56A03D868D67}"/>
    <cellStyle name="table body" xfId="3005" xr:uid="{2113AAE5-8AF1-4D20-BF11-04F3D9438F70}"/>
    <cellStyle name="table body 2" xfId="3006" xr:uid="{20A85F93-AFC1-4138-BBA7-E88315600DB8}"/>
    <cellStyle name="table heading" xfId="3007" xr:uid="{AC488A41-2973-4397-8681-62DE865BCD1B}"/>
    <cellStyle name="table heading 2" xfId="3008" xr:uid="{6945294E-205B-48CF-B3BA-7814242E22A0}"/>
    <cellStyle name="Text_Bold" xfId="3009" xr:uid="{1D3776BC-2C4B-4B15-9049-EC8EBB4AEF11}"/>
    <cellStyle name="Title 2" xfId="3010" xr:uid="{3DADF37B-1AEB-43C1-9D4C-09269CCC2A62}"/>
    <cellStyle name="Title 2 2" xfId="3011" xr:uid="{B2E3232D-7411-459C-B52B-7E7AE3254513}"/>
    <cellStyle name="Title 2 3" xfId="3012" xr:uid="{7014D066-E5D3-4D50-B589-A24E37869DC3}"/>
    <cellStyle name="Title 3" xfId="3013" xr:uid="{144F4BDE-5EF8-4D31-921E-93DF77A1CC95}"/>
    <cellStyle name="Title 3 2" xfId="3014" xr:uid="{B6F3DDA4-8FFC-455E-98C3-D9AB6AB27939}"/>
    <cellStyle name="Title 3 3" xfId="3015" xr:uid="{FDE28C80-19E4-41A0-8E18-DB888DC319C4}"/>
    <cellStyle name="Title 4" xfId="3016" xr:uid="{D852E13F-98BA-4EB6-BF74-1C6192D7AC4B}"/>
    <cellStyle name="Title Double Line" xfId="3017" xr:uid="{585FE437-7D3E-4C7E-9BC0-8EF1428045B2}"/>
    <cellStyle name="Title Double Line 2" xfId="3018" xr:uid="{E46C049A-73A0-403B-8F91-2391C275AE4E}"/>
    <cellStyle name="Title Double Line 2 2" xfId="3019" xr:uid="{384E10DC-EE0E-42B1-9132-E9D7AD68687D}"/>
    <cellStyle name="Title Double Line 3" xfId="3020" xr:uid="{37E54A5B-15FF-4E8C-AD09-DEC5DBE52318}"/>
    <cellStyle name="Title Double Line 3 2" xfId="3021" xr:uid="{9202100D-D994-4FBD-B91D-B667D0680585}"/>
    <cellStyle name="Title Double Line 4" xfId="3022" xr:uid="{0034C3AB-3468-4BE6-A98E-F9D89C094BF3}"/>
    <cellStyle name="Title Double Subtitle" xfId="3023" xr:uid="{D1CAD0F8-D1E0-4EA0-B6AF-E78B520AE0A4}"/>
    <cellStyle name="Title Double Subtitle 2" xfId="3024" xr:uid="{60BA4B32-5B63-47E3-9BAD-56731BB63D99}"/>
    <cellStyle name="Title Double Subtitle 2 2" xfId="3025" xr:uid="{4E7BB93B-741E-4A8A-ADE9-87FA8A1BA15B}"/>
    <cellStyle name="Title Double Subtitle 3" xfId="3026" xr:uid="{CBB37834-D1D3-4BD7-AEA4-0E27AF4474BD}"/>
    <cellStyle name="Title Double Subtitle 3 2" xfId="3027" xr:uid="{02183F49-5A3E-412F-A5D7-28226FBD6BE6}"/>
    <cellStyle name="Title Double Subtitle 4" xfId="3028" xr:uid="{850EF4E4-1B2C-4D14-A3E1-83112F9817BE}"/>
    <cellStyle name="Title Single" xfId="3029" xr:uid="{39423342-BEE6-47AD-BBD0-3C733C59EB2D}"/>
    <cellStyle name="Title Single 2" xfId="3030" xr:uid="{3B4E9A2E-B7C5-4A36-BF57-A1CB1739BAF3}"/>
    <cellStyle name="Title Single 2 2" xfId="3031" xr:uid="{10DE9F5C-77B7-423E-8B8B-FEA443B27C59}"/>
    <cellStyle name="Title Single 3" xfId="3032" xr:uid="{E92A45F4-424F-4989-95F6-B072C4B1FC56}"/>
    <cellStyle name="Title Single 3 2" xfId="3033" xr:uid="{BE64012E-C8B4-49CA-AA77-D96D45C1609C}"/>
    <cellStyle name="Title Single 4" xfId="3034" xr:uid="{3FC7A42D-E3B3-4EAA-A51F-F3B3B876E38D}"/>
    <cellStyle name="Title Single 5" xfId="3035" xr:uid="{580FE6A6-0035-46FF-9A7F-FADB73204EB9}"/>
    <cellStyle name="Title12" xfId="3036" xr:uid="{7E6C9FF8-04A1-4479-9120-0869D9DDE221}"/>
    <cellStyle name="Title3" xfId="3037" xr:uid="{BA8177A6-5FCA-440B-9192-2A834B9F987B}"/>
    <cellStyle name="Total 2" xfId="3038" xr:uid="{12C63C29-9F15-4D60-91C3-22661B746553}"/>
    <cellStyle name="Total 2 2" xfId="3039" xr:uid="{0F257A97-7A8D-40F0-A2D3-2DFA178FC51F}"/>
    <cellStyle name="Total 2_data" xfId="3040" xr:uid="{23C00248-306B-49B9-9E9C-E8D68252B529}"/>
    <cellStyle name="Total 3" xfId="3041" xr:uid="{4B5E68AD-2201-4657-A80D-83D8597DFBA4}"/>
    <cellStyle name="Total 3 2" xfId="3042" xr:uid="{D70D5F59-F464-4831-A16F-E36B515AB30E}"/>
    <cellStyle name="Unprot" xfId="3043" xr:uid="{257FD584-A7B2-46E5-BE92-0A3700ACF89C}"/>
    <cellStyle name="Unprot$" xfId="3044" xr:uid="{D77F9C4B-8EBF-4E24-9785-62D8CD9C2918}"/>
    <cellStyle name="Unprotect" xfId="3045" xr:uid="{3B03D9E7-B652-4EB0-94F6-775C3B5CC51F}"/>
    <cellStyle name="VW1" xfId="3046" xr:uid="{F8830B61-CF8E-46EE-8399-F89FD18AC957}"/>
    <cellStyle name="VW2" xfId="3047" xr:uid="{95E0CF04-AE3B-4D93-9A51-C035E4C117A0}"/>
    <cellStyle name="VW3" xfId="3048" xr:uid="{67E72E12-7B6A-49C9-85A8-D3BC473087A5}"/>
    <cellStyle name="VW4" xfId="3049" xr:uid="{16AF51B2-4CA3-46DC-B242-8E67566E5B2F}"/>
    <cellStyle name="VW5" xfId="3050" xr:uid="{1263595B-36FC-40D2-9B80-AA1733C6C498}"/>
    <cellStyle name="Warning Text 2" xfId="3051" xr:uid="{44776E56-816B-42E3-8558-B8775C09355E}"/>
    <cellStyle name="Warning Text 3" xfId="3052" xr:uid="{81A2BBF9-2C20-437F-8B44-70E65A8A7658}"/>
    <cellStyle name="WC1" xfId="3053" xr:uid="{3D46ABA8-94F1-4871-915E-A6D04DDD3349}"/>
    <cellStyle name="WC1 ($0)" xfId="3054" xr:uid="{0C971F25-CAE8-449B-817C-EF1CCF0B569F}"/>
    <cellStyle name="WC1 ($0.00)" xfId="3055" xr:uid="{2A50AC6C-BCFF-4655-8ABA-1503926D3905}"/>
    <cellStyle name="WC1 (0)" xfId="3056" xr:uid="{6211EDCF-D64B-4129-9FAB-A13B6DA74F54}"/>
    <cellStyle name="WC1 (0,)" xfId="3057" xr:uid="{347D5D5D-2FFC-43D4-9F6F-938DB3E6D4CF}"/>
    <cellStyle name="WC1 (0.0%)" xfId="3058" xr:uid="{0475AA9C-A72C-4EE3-A425-BE6E7D3B114E}"/>
    <cellStyle name="WC1 (0.0)" xfId="3059" xr:uid="{8270043D-8229-4A42-A0E3-B746B9980878}"/>
    <cellStyle name="WC1 (0.00%)" xfId="3060" xr:uid="{007CDEEA-7728-4BE5-8987-E4BACFC49971}"/>
    <cellStyle name="WC1 (0.00)" xfId="3061" xr:uid="{8D5DB4E5-5220-47F2-86B3-979DF5F18FFF}"/>
    <cellStyle name="WC1 (0.000)" xfId="3062" xr:uid="{AB366B51-48E0-4B90-AF50-6B194BE5C53B}"/>
    <cellStyle name="WC1 (0.000) 2" xfId="3063" xr:uid="{8BC57CB5-DDF3-4A52-82C4-DB2B6404BEE4}"/>
    <cellStyle name="WC1 (0.000) 3" xfId="3064" xr:uid="{66D89771-C4E7-44FF-A205-20377EA09E44}"/>
    <cellStyle name="WC1 (0.0000)" xfId="3065" xr:uid="{911B1072-BD08-456A-9A4D-E74A0E751D2B}"/>
    <cellStyle name="WC1 (0.0000) 2" xfId="3066" xr:uid="{080457DF-F967-4C39-8F1E-317F7DB92B14}"/>
    <cellStyle name="WC1 (0.0000) 3" xfId="3067" xr:uid="{4446F7FE-130C-4E01-AFDA-697343783BFF}"/>
    <cellStyle name="WC1 (A)" xfId="3068" xr:uid="{08EDCCD7-E0A7-4E2B-9C86-E66BDDCD34F1}"/>
    <cellStyle name="WC1 (B)" xfId="3069" xr:uid="{71B6729E-2D64-4365-B2D2-AFE379C7EEC9}"/>
    <cellStyle name="WC1 (C)" xfId="3070" xr:uid="{50AABBDD-A610-42EB-B102-F3C391204F8C}"/>
    <cellStyle name="WC1 (MDY)" xfId="3071" xr:uid="{3793A87A-C4C6-428B-8D89-127884057866}"/>
    <cellStyle name="WC1 (MY)" xfId="3072" xr:uid="{61FF535B-774A-4998-ACB4-B6440DB9B2E3}"/>
    <cellStyle name="WC2" xfId="3073" xr:uid="{A3363E7E-DFEE-4FDA-880E-5259419DF9F2}"/>
    <cellStyle name="WC2 ($0)" xfId="3074" xr:uid="{FAF1C487-C09E-466F-A199-B8A40AB996C6}"/>
    <cellStyle name="WC2 ($0.00)" xfId="3075" xr:uid="{F15A9E03-61AC-4491-ABD0-68BA36460FFC}"/>
    <cellStyle name="WC2 (0)" xfId="3076" xr:uid="{EA4D2C1B-FC81-4B00-B5D9-EA39339F8F22}"/>
    <cellStyle name="WC2 (0,)" xfId="3077" xr:uid="{7AB58FF1-FAB1-453F-A178-3A20647ECCAB}"/>
    <cellStyle name="WC2 (0.0%)" xfId="3078" xr:uid="{3207DFA6-B0CF-463B-A6A7-FB2D4914EA3E}"/>
    <cellStyle name="WC2 (0.0)" xfId="3079" xr:uid="{731121F2-DAAF-4EAB-9A12-9CEA01E3399A}"/>
    <cellStyle name="WC2 (0.00%)" xfId="3080" xr:uid="{998619CA-1E9C-4DE7-9D4E-66AC3C71E42E}"/>
    <cellStyle name="WC2 (0.00)" xfId="3081" xr:uid="{6B89DAD6-CE95-4A59-A60E-725858E0B7C1}"/>
    <cellStyle name="WC2 (0.000)" xfId="3082" xr:uid="{8F694A7D-16C7-4EF3-A9D2-C7F3D1E0C57A}"/>
    <cellStyle name="WC2 (0.0000)" xfId="3083" xr:uid="{0A993A74-5EC0-4EAC-A766-19C87F55A74C}"/>
    <cellStyle name="WC2 (B)" xfId="3084" xr:uid="{70029996-13FC-43DF-8FD4-4B5FFE17C208}"/>
    <cellStyle name="WC2 (C)" xfId="3085" xr:uid="{1E213160-4300-4F01-8E49-5A4753258B6E}"/>
    <cellStyle name="WC2 (MDY)" xfId="3086" xr:uid="{C4BEA146-78F5-4E67-BCC6-E6D4250F081D}"/>
    <cellStyle name="WC2 (MY)" xfId="3087" xr:uid="{61E06836-147D-4D31-A942-E4FB25C71643}"/>
    <cellStyle name="WC3" xfId="3088" xr:uid="{5B15FB46-1150-4BB2-8110-EBA6545AA200}"/>
    <cellStyle name="WC4" xfId="3089" xr:uid="{8F7A5BA1-3459-4260-91AC-089ACA22679A}"/>
    <cellStyle name="WC5" xfId="3090" xr:uid="{8BB77537-ADD4-4027-8653-5892A6721B61}"/>
  </cellStyles>
  <dxfs count="5">
    <dxf>
      <fill>
        <patternFill>
          <bgColor theme="3" tint="0.79995117038483843"/>
        </patternFill>
      </fill>
    </dxf>
    <dxf>
      <font>
        <b/>
        <i val="0"/>
        <color theme="0"/>
      </font>
      <fill>
        <patternFill>
          <bgColor theme="3" tint="0.39991454817346722"/>
        </patternFill>
      </fill>
      <border>
        <bottom style="medium">
          <color theme="3" tint="0.39991454817346722"/>
        </bottom>
      </border>
    </dxf>
    <dxf>
      <font>
        <color theme="1" tint="4.9989318521683403E-2"/>
      </font>
      <border>
        <top style="thick">
          <color theme="0"/>
        </top>
        <vertical style="medium">
          <color theme="0"/>
        </vertical>
      </border>
    </dxf>
    <dxf>
      <font>
        <b val="0"/>
        <i val="0"/>
        <color theme="1"/>
      </font>
      <border>
        <top style="dotted">
          <color theme="1"/>
        </top>
      </border>
    </dxf>
    <dxf>
      <font>
        <b val="0"/>
        <i val="0"/>
        <color theme="1"/>
      </font>
    </dxf>
  </dxfs>
  <tableStyles count="2" defaultTableStyle="TableStyleMedium9" defaultPivotStyle="PivotStyleLight16">
    <tableStyle name="Balance sheet table" pivot="0" count="2" xr9:uid="{94742014-D927-4CEB-B39D-C9038006EED4}">
      <tableStyleElement type="wholeTable" dxfId="4"/>
      <tableStyleElement type="totalRow" dxfId="3"/>
    </tableStyle>
    <tableStyle name="Simple Monthly Budget" pivot="0" count="3" xr9:uid="{2C8F0247-4E24-4FE1-A5AA-174EA3C623D4}">
      <tableStyleElement type="wholeTable" dxfId="2"/>
      <tableStyleElement type="headerRow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687388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378" transitionEvaluation="1" transitionEntry="1" codeName="Sheet1">
    <tabColor rgb="FF92D050"/>
    <pageSetUpPr autoPageBreaks="0" fitToPage="1"/>
  </sheetPr>
  <dimension ref="A1:CF716"/>
  <sheetViews>
    <sheetView tabSelected="1" topLeftCell="A378" zoomScale="80" zoomScaleNormal="80" workbookViewId="0">
      <selection activeCell="A430" sqref="A430"/>
    </sheetView>
  </sheetViews>
  <sheetFormatPr defaultColWidth="11.77734375" defaultRowHeight="15"/>
  <cols>
    <col min="1" max="1" width="44.44140625" style="10" customWidth="1"/>
    <col min="2" max="84" width="13.5546875" style="10" customWidth="1"/>
    <col min="85" max="88" width="11.77734375" style="10" customWidth="1"/>
    <col min="89" max="16384" width="11.77734375" style="10"/>
  </cols>
  <sheetData>
    <row r="1" spans="1:5" ht="43.5" customHeight="1"/>
    <row r="2" spans="1:5">
      <c r="E2" s="320" t="s">
        <v>1369</v>
      </c>
    </row>
    <row r="3" spans="1:5">
      <c r="A3" s="55" t="s">
        <v>0</v>
      </c>
      <c r="C3" s="12"/>
    </row>
    <row r="4" spans="1:5">
      <c r="A4" s="55" t="s">
        <v>1</v>
      </c>
      <c r="C4" s="12"/>
    </row>
    <row r="5" spans="1:5">
      <c r="A5" s="10" t="s">
        <v>2</v>
      </c>
      <c r="C5" s="12"/>
    </row>
    <row r="7" spans="1:5">
      <c r="A7" s="277" t="s">
        <v>1368</v>
      </c>
    </row>
    <row r="8" spans="1:5">
      <c r="C8" s="12"/>
    </row>
    <row r="9" spans="1:5">
      <c r="A9" s="55" t="s">
        <v>6</v>
      </c>
      <c r="C9" s="12"/>
    </row>
    <row r="10" spans="1:5">
      <c r="A10" s="10" t="s">
        <v>7</v>
      </c>
      <c r="C10" s="12"/>
    </row>
    <row r="11" spans="1:5">
      <c r="A11" s="13" t="s">
        <v>8</v>
      </c>
      <c r="C11" s="12"/>
    </row>
    <row r="12" spans="1:5">
      <c r="A12" s="11" t="s">
        <v>9</v>
      </c>
      <c r="C12" s="12"/>
    </row>
    <row r="13" spans="1:5">
      <c r="A13" s="10" t="s">
        <v>10</v>
      </c>
      <c r="C13" s="12"/>
    </row>
    <row r="14" spans="1:5">
      <c r="C14" s="12"/>
    </row>
    <row r="15" spans="1:5">
      <c r="A15" s="58" t="s">
        <v>11</v>
      </c>
    </row>
    <row r="16" spans="1:5">
      <c r="A16" s="11" t="s">
        <v>12</v>
      </c>
    </row>
    <row r="17" spans="1:10">
      <c r="A17" s="13" t="s">
        <v>13</v>
      </c>
    </row>
    <row r="18" spans="1:10" ht="14.45" customHeight="1">
      <c r="A18" s="13" t="s">
        <v>14</v>
      </c>
    </row>
    <row r="19" spans="1:10" ht="14.45" customHeight="1">
      <c r="A19" s="13" t="s">
        <v>15</v>
      </c>
    </row>
    <row r="20" spans="1:10" ht="14.45" customHeight="1">
      <c r="A20" s="11"/>
      <c r="E20" s="57"/>
      <c r="F20" s="57"/>
      <c r="G20" s="57"/>
    </row>
    <row r="21" spans="1:10" ht="14.45" customHeight="1">
      <c r="A21" s="59" t="s">
        <v>16</v>
      </c>
      <c r="E21" s="57"/>
      <c r="F21" s="57"/>
      <c r="G21" s="57"/>
      <c r="I21" s="57"/>
      <c r="J21" s="57"/>
    </row>
    <row r="22" spans="1:10" ht="16.5">
      <c r="A22" s="13" t="s">
        <v>17</v>
      </c>
      <c r="E22" s="56"/>
      <c r="F22" s="56"/>
      <c r="G22" s="56"/>
      <c r="I22" s="56"/>
      <c r="J22" s="56"/>
    </row>
    <row r="23" spans="1:10" ht="16.5">
      <c r="A23" s="13" t="s">
        <v>18</v>
      </c>
      <c r="E23" s="56"/>
      <c r="F23" s="56"/>
      <c r="G23" s="56"/>
      <c r="I23" s="56"/>
      <c r="J23" s="56"/>
    </row>
    <row r="24" spans="1:10">
      <c r="A24" s="13" t="s">
        <v>19</v>
      </c>
    </row>
    <row r="25" spans="1:10">
      <c r="A25" s="13" t="s">
        <v>20</v>
      </c>
    </row>
    <row r="26" spans="1:10">
      <c r="A26" s="13"/>
    </row>
    <row r="27" spans="1:10">
      <c r="A27" s="11" t="s">
        <v>21</v>
      </c>
      <c r="C27" s="12"/>
    </row>
    <row r="28" spans="1:10">
      <c r="A28" s="13" t="s">
        <v>22</v>
      </c>
      <c r="C28" s="12"/>
    </row>
    <row r="29" spans="1:10">
      <c r="C29" s="12"/>
    </row>
    <row r="30" spans="1:10">
      <c r="A30" s="10" t="s">
        <v>23</v>
      </c>
      <c r="C30" s="231" t="s">
        <v>24</v>
      </c>
      <c r="F30" s="14"/>
    </row>
    <row r="31" spans="1:10">
      <c r="C31" s="12"/>
    </row>
    <row r="32" spans="1:10">
      <c r="A32" s="55" t="s">
        <v>25</v>
      </c>
      <c r="B32" s="57"/>
      <c r="C32" s="57"/>
      <c r="D32" s="57"/>
    </row>
    <row r="33" spans="1:84">
      <c r="A33" s="13" t="s">
        <v>26</v>
      </c>
      <c r="B33" s="57"/>
      <c r="C33" s="57"/>
      <c r="D33" s="57"/>
    </row>
    <row r="34" spans="1:84" ht="16.5">
      <c r="A34" s="13" t="s">
        <v>27</v>
      </c>
      <c r="B34" s="56"/>
      <c r="C34" s="56"/>
      <c r="D34" s="56"/>
    </row>
    <row r="35" spans="1:84" ht="16.5">
      <c r="B35" s="56"/>
      <c r="C35" s="56"/>
      <c r="D35" s="56"/>
    </row>
    <row r="36" spans="1:84">
      <c r="A36" s="321" t="s">
        <v>28</v>
      </c>
      <c r="B36" s="322"/>
      <c r="C36" s="323"/>
      <c r="D36" s="322"/>
      <c r="E36" s="322"/>
      <c r="F36" s="322"/>
      <c r="G36" s="322"/>
    </row>
    <row r="37" spans="1:84">
      <c r="A37" s="324" t="s">
        <v>29</v>
      </c>
      <c r="B37" s="325"/>
      <c r="C37" s="323"/>
      <c r="D37" s="322"/>
      <c r="E37" s="322"/>
      <c r="F37" s="322"/>
      <c r="G37" s="322"/>
    </row>
    <row r="38" spans="1:84">
      <c r="A38" s="326" t="s">
        <v>30</v>
      </c>
      <c r="B38" s="325"/>
      <c r="C38" s="323"/>
      <c r="D38" s="322"/>
      <c r="E38" s="322"/>
      <c r="F38" s="322"/>
      <c r="G38" s="322"/>
    </row>
    <row r="39" spans="1:84">
      <c r="A39" s="327" t="s">
        <v>31</v>
      </c>
      <c r="B39" s="322"/>
      <c r="C39" s="323"/>
      <c r="D39" s="322"/>
      <c r="E39" s="322"/>
      <c r="F39" s="322"/>
      <c r="G39" s="322"/>
    </row>
    <row r="40" spans="1:84">
      <c r="A40" s="326" t="s">
        <v>32</v>
      </c>
      <c r="B40" s="322"/>
      <c r="C40" s="323"/>
      <c r="D40" s="322"/>
      <c r="E40" s="322"/>
      <c r="F40" s="322"/>
      <c r="G40" s="322"/>
    </row>
    <row r="41" spans="1:84">
      <c r="C41" s="12"/>
    </row>
    <row r="42" spans="1:84">
      <c r="A42" s="10" t="s">
        <v>33</v>
      </c>
      <c r="C42" s="12"/>
      <c r="F42" s="14" t="s">
        <v>34</v>
      </c>
    </row>
    <row r="43" spans="1:84">
      <c r="A43" s="14" t="s">
        <v>35</v>
      </c>
      <c r="C43" s="12"/>
    </row>
    <row r="44" spans="1:84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4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4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4">
      <c r="A47" s="15" t="s">
        <v>231</v>
      </c>
      <c r="B47" s="232">
        <v>9509553.3400000017</v>
      </c>
      <c r="C47" s="233">
        <v>0</v>
      </c>
      <c r="D47" s="233">
        <v>0</v>
      </c>
      <c r="E47" s="233">
        <v>1312607.0900000001</v>
      </c>
      <c r="F47" s="233">
        <v>0</v>
      </c>
      <c r="G47" s="233">
        <v>550310.67000000004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4402.7299999999996</v>
      </c>
      <c r="N47" s="233">
        <v>0</v>
      </c>
      <c r="O47" s="233">
        <v>0</v>
      </c>
      <c r="P47" s="233">
        <v>320801.12</v>
      </c>
      <c r="Q47" s="233">
        <v>129146.29</v>
      </c>
      <c r="R47" s="233">
        <v>0</v>
      </c>
      <c r="S47" s="233">
        <v>19604.490000000002</v>
      </c>
      <c r="T47" s="233">
        <v>254052.14</v>
      </c>
      <c r="U47" s="233">
        <v>272887.18</v>
      </c>
      <c r="V47" s="233">
        <v>0</v>
      </c>
      <c r="W47" s="233">
        <v>0</v>
      </c>
      <c r="X47" s="233">
        <v>136360.5</v>
      </c>
      <c r="Y47" s="233">
        <v>296458.21999999997</v>
      </c>
      <c r="Z47" s="233">
        <v>296952.73</v>
      </c>
      <c r="AA47" s="233">
        <v>47333.27</v>
      </c>
      <c r="AB47" s="233">
        <v>270291.13</v>
      </c>
      <c r="AC47" s="233">
        <v>315255.32</v>
      </c>
      <c r="AD47" s="233">
        <v>0</v>
      </c>
      <c r="AE47" s="233">
        <v>345260.92</v>
      </c>
      <c r="AF47" s="233">
        <v>0</v>
      </c>
      <c r="AG47" s="233">
        <v>821620.5</v>
      </c>
      <c r="AH47" s="233">
        <v>0</v>
      </c>
      <c r="AI47" s="233">
        <v>126555.9</v>
      </c>
      <c r="AJ47" s="233">
        <v>2260742.2599999998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0</v>
      </c>
      <c r="AQ47" s="233">
        <v>0</v>
      </c>
      <c r="AR47" s="233">
        <v>0</v>
      </c>
      <c r="AS47" s="233">
        <v>0</v>
      </c>
      <c r="AT47" s="233">
        <v>0</v>
      </c>
      <c r="AU47" s="233">
        <v>0</v>
      </c>
      <c r="AV47" s="233">
        <v>0</v>
      </c>
      <c r="AW47" s="233">
        <v>0</v>
      </c>
      <c r="AX47" s="233">
        <v>0</v>
      </c>
      <c r="AY47" s="233">
        <v>196188.27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154307.04</v>
      </c>
      <c r="BF47" s="233">
        <v>277953.62</v>
      </c>
      <c r="BG47" s="233">
        <v>0</v>
      </c>
      <c r="BH47" s="233">
        <v>0</v>
      </c>
      <c r="BI47" s="233">
        <v>0</v>
      </c>
      <c r="BJ47" s="233">
        <v>0</v>
      </c>
      <c r="BK47" s="233">
        <v>0</v>
      </c>
      <c r="BL47" s="233">
        <v>25548.29</v>
      </c>
      <c r="BM47" s="233">
        <v>0</v>
      </c>
      <c r="BN47" s="233">
        <v>321442.98</v>
      </c>
      <c r="BO47" s="233">
        <v>0</v>
      </c>
      <c r="BP47" s="233">
        <v>0</v>
      </c>
      <c r="BQ47" s="233">
        <v>0</v>
      </c>
      <c r="BR47" s="233">
        <v>13427.4</v>
      </c>
      <c r="BS47" s="233">
        <v>12975.92</v>
      </c>
      <c r="BT47" s="233">
        <v>40365.14</v>
      </c>
      <c r="BU47" s="233">
        <v>0</v>
      </c>
      <c r="BV47" s="233">
        <v>0</v>
      </c>
      <c r="BW47" s="233">
        <v>13383.68</v>
      </c>
      <c r="BX47" s="233">
        <v>131286.01</v>
      </c>
      <c r="BY47" s="233">
        <v>315887.33</v>
      </c>
      <c r="BZ47" s="233">
        <v>162542.22</v>
      </c>
      <c r="CA47" s="233">
        <v>63602.98</v>
      </c>
      <c r="CB47" s="233">
        <v>0</v>
      </c>
      <c r="CC47" s="233">
        <v>0</v>
      </c>
      <c r="CD47" s="15"/>
      <c r="CE47" s="24">
        <f>SUM(C47:CC47)</f>
        <v>9509553.3400000017</v>
      </c>
      <c r="CF47" s="317">
        <v>0</v>
      </c>
    </row>
    <row r="48" spans="1:84">
      <c r="A48" s="24" t="s">
        <v>232</v>
      </c>
      <c r="B48" s="232">
        <v>175314.84</v>
      </c>
      <c r="C48" s="24">
        <f t="shared" ref="C48:AH48" si="0">IF($B$48,(ROUND((($B$48/$CE$61)*C61),0)))</f>
        <v>0</v>
      </c>
      <c r="D48" s="24">
        <f t="shared" si="0"/>
        <v>0</v>
      </c>
      <c r="E48" s="24">
        <f t="shared" si="0"/>
        <v>25095</v>
      </c>
      <c r="F48" s="24">
        <f t="shared" si="0"/>
        <v>0</v>
      </c>
      <c r="G48" s="24">
        <f t="shared" si="0"/>
        <v>9256</v>
      </c>
      <c r="H48" s="24">
        <f t="shared" si="0"/>
        <v>0</v>
      </c>
      <c r="I48" s="24">
        <f t="shared" si="0"/>
        <v>0</v>
      </c>
      <c r="J48" s="24">
        <f t="shared" si="0"/>
        <v>0</v>
      </c>
      <c r="K48" s="24">
        <f t="shared" si="0"/>
        <v>0</v>
      </c>
      <c r="L48" s="24">
        <f t="shared" si="0"/>
        <v>0</v>
      </c>
      <c r="M48" s="24">
        <f t="shared" si="0"/>
        <v>69</v>
      </c>
      <c r="N48" s="24">
        <f t="shared" si="0"/>
        <v>0</v>
      </c>
      <c r="O48" s="24">
        <f t="shared" si="0"/>
        <v>0</v>
      </c>
      <c r="P48" s="24">
        <f t="shared" si="0"/>
        <v>4536</v>
      </c>
      <c r="Q48" s="24">
        <f t="shared" si="0"/>
        <v>2250</v>
      </c>
      <c r="R48" s="24">
        <f t="shared" si="0"/>
        <v>0</v>
      </c>
      <c r="S48" s="24">
        <f t="shared" si="0"/>
        <v>436</v>
      </c>
      <c r="T48" s="24">
        <f t="shared" si="0"/>
        <v>4285</v>
      </c>
      <c r="U48" s="24">
        <f t="shared" si="0"/>
        <v>4394</v>
      </c>
      <c r="V48" s="24">
        <f t="shared" si="0"/>
        <v>0</v>
      </c>
      <c r="W48" s="24">
        <f t="shared" si="0"/>
        <v>0</v>
      </c>
      <c r="X48" s="24">
        <f t="shared" si="0"/>
        <v>1726</v>
      </c>
      <c r="Y48" s="24">
        <f t="shared" si="0"/>
        <v>6357</v>
      </c>
      <c r="Z48" s="24">
        <f t="shared" si="0"/>
        <v>6583</v>
      </c>
      <c r="AA48" s="24">
        <f t="shared" si="0"/>
        <v>749</v>
      </c>
      <c r="AB48" s="24">
        <f t="shared" si="0"/>
        <v>4943</v>
      </c>
      <c r="AC48" s="24">
        <f t="shared" si="0"/>
        <v>4968</v>
      </c>
      <c r="AD48" s="24">
        <f t="shared" si="0"/>
        <v>0</v>
      </c>
      <c r="AE48" s="24">
        <f t="shared" si="0"/>
        <v>5442</v>
      </c>
      <c r="AF48" s="24">
        <f t="shared" si="0"/>
        <v>0</v>
      </c>
      <c r="AG48" s="24">
        <f t="shared" si="0"/>
        <v>15931</v>
      </c>
      <c r="AH48" s="24">
        <f t="shared" si="0"/>
        <v>0</v>
      </c>
      <c r="AI48" s="24">
        <f t="shared" ref="AI48:BN48" si="1">IF($B$48,(ROUND((($B$48/$CE$61)*AI61),0)))</f>
        <v>2015</v>
      </c>
      <c r="AJ48" s="24">
        <f t="shared" si="1"/>
        <v>49686</v>
      </c>
      <c r="AK48" s="24">
        <f t="shared" si="1"/>
        <v>0</v>
      </c>
      <c r="AL48" s="24">
        <f t="shared" si="1"/>
        <v>0</v>
      </c>
      <c r="AM48" s="24">
        <f t="shared" si="1"/>
        <v>0</v>
      </c>
      <c r="AN48" s="24">
        <f t="shared" si="1"/>
        <v>0</v>
      </c>
      <c r="AO48" s="24">
        <f t="shared" si="1"/>
        <v>0</v>
      </c>
      <c r="AP48" s="24">
        <f t="shared" si="1"/>
        <v>0</v>
      </c>
      <c r="AQ48" s="24">
        <f t="shared" si="1"/>
        <v>0</v>
      </c>
      <c r="AR48" s="24">
        <f t="shared" si="1"/>
        <v>0</v>
      </c>
      <c r="AS48" s="24">
        <f t="shared" si="1"/>
        <v>0</v>
      </c>
      <c r="AT48" s="24">
        <f t="shared" si="1"/>
        <v>0</v>
      </c>
      <c r="AU48" s="24">
        <f t="shared" si="1"/>
        <v>0</v>
      </c>
      <c r="AV48" s="24">
        <f t="shared" si="1"/>
        <v>0</v>
      </c>
      <c r="AW48" s="24">
        <f t="shared" si="1"/>
        <v>0</v>
      </c>
      <c r="AX48" s="24">
        <f t="shared" si="1"/>
        <v>0</v>
      </c>
      <c r="AY48" s="24">
        <f t="shared" si="1"/>
        <v>2776</v>
      </c>
      <c r="AZ48" s="24">
        <f t="shared" si="1"/>
        <v>0</v>
      </c>
      <c r="BA48" s="24">
        <f t="shared" si="1"/>
        <v>0</v>
      </c>
      <c r="BB48" s="24">
        <f t="shared" si="1"/>
        <v>0</v>
      </c>
      <c r="BC48" s="24">
        <f t="shared" si="1"/>
        <v>0</v>
      </c>
      <c r="BD48" s="24">
        <f t="shared" si="1"/>
        <v>0</v>
      </c>
      <c r="BE48" s="24">
        <f t="shared" si="1"/>
        <v>2113</v>
      </c>
      <c r="BF48" s="24">
        <f t="shared" si="1"/>
        <v>3058</v>
      </c>
      <c r="BG48" s="24">
        <f t="shared" si="1"/>
        <v>0</v>
      </c>
      <c r="BH48" s="24">
        <f t="shared" si="1"/>
        <v>0</v>
      </c>
      <c r="BI48" s="24">
        <f t="shared" si="1"/>
        <v>0</v>
      </c>
      <c r="BJ48" s="24">
        <f t="shared" si="1"/>
        <v>0</v>
      </c>
      <c r="BK48" s="24">
        <f t="shared" si="1"/>
        <v>0</v>
      </c>
      <c r="BL48" s="24">
        <f t="shared" si="1"/>
        <v>567</v>
      </c>
      <c r="BM48" s="24">
        <f t="shared" si="1"/>
        <v>0</v>
      </c>
      <c r="BN48" s="24">
        <f t="shared" si="1"/>
        <v>5718</v>
      </c>
      <c r="BO48" s="24">
        <f t="shared" ref="BO48:CD48" si="2">IF($B$48,(ROUND((($B$48/$CE$61)*BO61),0)))</f>
        <v>0</v>
      </c>
      <c r="BP48" s="24">
        <f t="shared" si="2"/>
        <v>0</v>
      </c>
      <c r="BQ48" s="24">
        <f t="shared" si="2"/>
        <v>0</v>
      </c>
      <c r="BR48" s="24">
        <f t="shared" si="2"/>
        <v>180</v>
      </c>
      <c r="BS48" s="24">
        <f t="shared" si="2"/>
        <v>164</v>
      </c>
      <c r="BT48" s="24">
        <f t="shared" si="2"/>
        <v>569</v>
      </c>
      <c r="BU48" s="24">
        <f t="shared" si="2"/>
        <v>0</v>
      </c>
      <c r="BV48" s="24">
        <f t="shared" si="2"/>
        <v>0</v>
      </c>
      <c r="BW48" s="24">
        <f t="shared" si="2"/>
        <v>306</v>
      </c>
      <c r="BX48" s="24">
        <f t="shared" si="2"/>
        <v>2486</v>
      </c>
      <c r="BY48" s="24">
        <f t="shared" si="2"/>
        <v>5681</v>
      </c>
      <c r="BZ48" s="24">
        <f t="shared" si="2"/>
        <v>1478</v>
      </c>
      <c r="CA48" s="24">
        <f t="shared" si="2"/>
        <v>1498</v>
      </c>
      <c r="CB48" s="24">
        <f t="shared" si="2"/>
        <v>0</v>
      </c>
      <c r="CC48" s="24">
        <f t="shared" si="2"/>
        <v>0</v>
      </c>
      <c r="CD48" s="24">
        <f t="shared" si="2"/>
        <v>0</v>
      </c>
      <c r="CE48" s="24">
        <f>SUM(C48:CD48)</f>
        <v>175315</v>
      </c>
      <c r="CF48" s="317">
        <v>0</v>
      </c>
    </row>
    <row r="49" spans="1:84">
      <c r="A49" s="15" t="s">
        <v>233</v>
      </c>
      <c r="B49" s="24">
        <f>B47+B48</f>
        <v>9684868.1800000016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317">
        <v>0</v>
      </c>
    </row>
    <row r="50" spans="1:84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317">
        <v>0</v>
      </c>
    </row>
    <row r="51" spans="1:84">
      <c r="A51" s="20" t="s">
        <v>234</v>
      </c>
      <c r="B51" s="233">
        <v>4845004.75</v>
      </c>
      <c r="C51" s="233">
        <v>0</v>
      </c>
      <c r="D51" s="233">
        <v>0</v>
      </c>
      <c r="E51" s="233">
        <v>50021.23</v>
      </c>
      <c r="F51" s="233">
        <v>0</v>
      </c>
      <c r="G51" s="233">
        <v>8320.0499999999993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258894.58</v>
      </c>
      <c r="Q51" s="233">
        <v>49656.6</v>
      </c>
      <c r="R51" s="233">
        <v>0</v>
      </c>
      <c r="S51" s="233">
        <v>122869.2</v>
      </c>
      <c r="T51" s="233">
        <v>0</v>
      </c>
      <c r="U51" s="233">
        <v>1407.04</v>
      </c>
      <c r="V51" s="233">
        <v>0</v>
      </c>
      <c r="W51" s="233">
        <v>581916.12</v>
      </c>
      <c r="X51" s="233">
        <v>204856.44</v>
      </c>
      <c r="Y51" s="233">
        <v>281461.52</v>
      </c>
      <c r="Z51" s="233">
        <v>140506.23999999999</v>
      </c>
      <c r="AA51" s="233">
        <v>80711.350000000006</v>
      </c>
      <c r="AB51" s="233">
        <v>26724.11</v>
      </c>
      <c r="AC51" s="233">
        <v>44254.32</v>
      </c>
      <c r="AD51" s="233">
        <v>0</v>
      </c>
      <c r="AE51" s="233">
        <v>2788.67</v>
      </c>
      <c r="AF51" s="233">
        <v>0</v>
      </c>
      <c r="AG51" s="233">
        <v>49316.92</v>
      </c>
      <c r="AH51" s="233">
        <v>0</v>
      </c>
      <c r="AI51" s="233">
        <v>0</v>
      </c>
      <c r="AJ51" s="233">
        <v>134584.87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  <c r="AP51" s="233">
        <v>0</v>
      </c>
      <c r="AQ51" s="233">
        <v>0</v>
      </c>
      <c r="AR51" s="233">
        <v>0</v>
      </c>
      <c r="AS51" s="233">
        <v>0</v>
      </c>
      <c r="AT51" s="233">
        <v>0</v>
      </c>
      <c r="AU51" s="233">
        <v>0</v>
      </c>
      <c r="AV51" s="233">
        <v>0</v>
      </c>
      <c r="AW51" s="233">
        <v>0</v>
      </c>
      <c r="AX51" s="233">
        <v>0</v>
      </c>
      <c r="AY51" s="233">
        <v>16216.48</v>
      </c>
      <c r="AZ51" s="233">
        <v>0</v>
      </c>
      <c r="BA51" s="233">
        <v>0</v>
      </c>
      <c r="BB51" s="233">
        <v>0</v>
      </c>
      <c r="BC51" s="233">
        <v>0</v>
      </c>
      <c r="BD51" s="233">
        <v>0</v>
      </c>
      <c r="BE51" s="233">
        <v>29504.43</v>
      </c>
      <c r="BF51" s="233">
        <v>0</v>
      </c>
      <c r="BG51" s="233">
        <v>0</v>
      </c>
      <c r="BH51" s="233">
        <v>0</v>
      </c>
      <c r="BI51" s="233">
        <v>0</v>
      </c>
      <c r="BJ51" s="233">
        <v>0</v>
      </c>
      <c r="BK51" s="233">
        <v>0</v>
      </c>
      <c r="BL51" s="233">
        <v>0</v>
      </c>
      <c r="BM51" s="233">
        <v>0</v>
      </c>
      <c r="BN51" s="233">
        <v>2450537.3199999998</v>
      </c>
      <c r="BO51" s="233">
        <v>0</v>
      </c>
      <c r="BP51" s="233">
        <v>0</v>
      </c>
      <c r="BQ51" s="233">
        <v>0</v>
      </c>
      <c r="BR51" s="233">
        <v>0</v>
      </c>
      <c r="BS51" s="233">
        <v>0</v>
      </c>
      <c r="BT51" s="233">
        <v>0</v>
      </c>
      <c r="BU51" s="233">
        <v>0</v>
      </c>
      <c r="BV51" s="233">
        <v>0</v>
      </c>
      <c r="BW51" s="233">
        <v>0</v>
      </c>
      <c r="BX51" s="233">
        <v>0</v>
      </c>
      <c r="BY51" s="233">
        <v>27549.99</v>
      </c>
      <c r="BZ51" s="233">
        <v>0</v>
      </c>
      <c r="CA51" s="233">
        <v>0</v>
      </c>
      <c r="CB51" s="233">
        <v>0</v>
      </c>
      <c r="CC51" s="233">
        <v>282907.27</v>
      </c>
      <c r="CD51" s="15"/>
      <c r="CE51" s="24">
        <f>SUM(C51:CD51)</f>
        <v>4845004.75</v>
      </c>
      <c r="CF51" s="317">
        <v>0</v>
      </c>
    </row>
    <row r="52" spans="1:84">
      <c r="A52" s="30" t="s">
        <v>235</v>
      </c>
      <c r="B52" s="232">
        <v>1129290.83</v>
      </c>
      <c r="C52" s="24">
        <f t="shared" ref="C52:AH52" si="3">IF($B$52,ROUND(($B$52/($CE$90+$CF$90)*C90),0))</f>
        <v>0</v>
      </c>
      <c r="D52" s="24">
        <f t="shared" si="3"/>
        <v>0</v>
      </c>
      <c r="E52" s="24">
        <f t="shared" si="3"/>
        <v>91841</v>
      </c>
      <c r="F52" s="24">
        <f t="shared" si="3"/>
        <v>0</v>
      </c>
      <c r="G52" s="24">
        <f t="shared" si="3"/>
        <v>0</v>
      </c>
      <c r="H52" s="24">
        <f t="shared" si="3"/>
        <v>0</v>
      </c>
      <c r="I52" s="24">
        <f t="shared" si="3"/>
        <v>0</v>
      </c>
      <c r="J52" s="24">
        <f t="shared" si="3"/>
        <v>0</v>
      </c>
      <c r="K52" s="24">
        <f t="shared" si="3"/>
        <v>0</v>
      </c>
      <c r="L52" s="24">
        <f t="shared" si="3"/>
        <v>0</v>
      </c>
      <c r="M52" s="24">
        <f t="shared" si="3"/>
        <v>0</v>
      </c>
      <c r="N52" s="24">
        <f t="shared" si="3"/>
        <v>0</v>
      </c>
      <c r="O52" s="24">
        <f t="shared" si="3"/>
        <v>0</v>
      </c>
      <c r="P52" s="24">
        <f t="shared" si="3"/>
        <v>24611</v>
      </c>
      <c r="Q52" s="24">
        <f t="shared" si="3"/>
        <v>0</v>
      </c>
      <c r="R52" s="24">
        <f t="shared" si="3"/>
        <v>281</v>
      </c>
      <c r="S52" s="24">
        <f t="shared" si="3"/>
        <v>20896</v>
      </c>
      <c r="T52" s="24">
        <f t="shared" si="3"/>
        <v>0</v>
      </c>
      <c r="U52" s="24">
        <f t="shared" si="3"/>
        <v>7546</v>
      </c>
      <c r="V52" s="24">
        <f t="shared" si="3"/>
        <v>0</v>
      </c>
      <c r="W52" s="24">
        <f t="shared" si="3"/>
        <v>0</v>
      </c>
      <c r="X52" s="24">
        <f t="shared" si="3"/>
        <v>4235</v>
      </c>
      <c r="Y52" s="24">
        <f t="shared" si="3"/>
        <v>47550</v>
      </c>
      <c r="Z52" s="24">
        <f t="shared" si="3"/>
        <v>42344</v>
      </c>
      <c r="AA52" s="24">
        <f t="shared" si="3"/>
        <v>8881</v>
      </c>
      <c r="AB52" s="24">
        <f t="shared" si="3"/>
        <v>9691</v>
      </c>
      <c r="AC52" s="24">
        <f t="shared" si="3"/>
        <v>7112</v>
      </c>
      <c r="AD52" s="24">
        <f t="shared" si="3"/>
        <v>0</v>
      </c>
      <c r="AE52" s="24">
        <f t="shared" si="3"/>
        <v>32767</v>
      </c>
      <c r="AF52" s="24">
        <f t="shared" si="3"/>
        <v>0</v>
      </c>
      <c r="AG52" s="24">
        <f t="shared" si="3"/>
        <v>58203</v>
      </c>
      <c r="AH52" s="24">
        <f t="shared" si="3"/>
        <v>0</v>
      </c>
      <c r="AI52" s="24">
        <f t="shared" ref="AI52:BN52" si="4">IF($B$52,ROUND(($B$52/($CE$90+$CF$90)*AI90),0))</f>
        <v>0</v>
      </c>
      <c r="AJ52" s="24">
        <f t="shared" si="4"/>
        <v>96792</v>
      </c>
      <c r="AK52" s="24">
        <f t="shared" si="4"/>
        <v>0</v>
      </c>
      <c r="AL52" s="24">
        <f t="shared" si="4"/>
        <v>0</v>
      </c>
      <c r="AM52" s="24">
        <f t="shared" si="4"/>
        <v>0</v>
      </c>
      <c r="AN52" s="24">
        <f t="shared" si="4"/>
        <v>0</v>
      </c>
      <c r="AO52" s="24">
        <f t="shared" si="4"/>
        <v>0</v>
      </c>
      <c r="AP52" s="24">
        <f t="shared" si="4"/>
        <v>0</v>
      </c>
      <c r="AQ52" s="24">
        <f t="shared" si="4"/>
        <v>0</v>
      </c>
      <c r="AR52" s="24">
        <f t="shared" si="4"/>
        <v>0</v>
      </c>
      <c r="AS52" s="24">
        <f t="shared" si="4"/>
        <v>0</v>
      </c>
      <c r="AT52" s="24">
        <f t="shared" si="4"/>
        <v>0</v>
      </c>
      <c r="AU52" s="24">
        <f t="shared" si="4"/>
        <v>0</v>
      </c>
      <c r="AV52" s="24">
        <f t="shared" si="4"/>
        <v>0</v>
      </c>
      <c r="AW52" s="24">
        <f t="shared" si="4"/>
        <v>0</v>
      </c>
      <c r="AX52" s="24">
        <f t="shared" si="4"/>
        <v>0</v>
      </c>
      <c r="AY52" s="24">
        <f t="shared" si="4"/>
        <v>42490</v>
      </c>
      <c r="AZ52" s="24">
        <f t="shared" si="4"/>
        <v>0</v>
      </c>
      <c r="BA52" s="24">
        <f t="shared" si="4"/>
        <v>7479</v>
      </c>
      <c r="BB52" s="24">
        <f t="shared" si="4"/>
        <v>0</v>
      </c>
      <c r="BC52" s="24">
        <f t="shared" si="4"/>
        <v>0</v>
      </c>
      <c r="BD52" s="24">
        <f t="shared" si="4"/>
        <v>49974</v>
      </c>
      <c r="BE52" s="24">
        <f t="shared" si="4"/>
        <v>304901</v>
      </c>
      <c r="BF52" s="24">
        <f t="shared" si="4"/>
        <v>9228</v>
      </c>
      <c r="BG52" s="24">
        <f t="shared" si="4"/>
        <v>0</v>
      </c>
      <c r="BH52" s="24">
        <f t="shared" si="4"/>
        <v>0</v>
      </c>
      <c r="BI52" s="24">
        <f t="shared" si="4"/>
        <v>23432</v>
      </c>
      <c r="BJ52" s="24">
        <f t="shared" si="4"/>
        <v>0</v>
      </c>
      <c r="BK52" s="24">
        <f t="shared" si="4"/>
        <v>0</v>
      </c>
      <c r="BL52" s="24">
        <f t="shared" si="4"/>
        <v>0</v>
      </c>
      <c r="BM52" s="24">
        <f t="shared" si="4"/>
        <v>0</v>
      </c>
      <c r="BN52" s="24">
        <f t="shared" si="4"/>
        <v>163564</v>
      </c>
      <c r="BO52" s="24">
        <f t="shared" ref="BO52:CD52" si="5">IF($B$52,ROUND(($B$52/($CE$90+$CF$90)*BO90),0))</f>
        <v>0</v>
      </c>
      <c r="BP52" s="24">
        <f t="shared" si="5"/>
        <v>0</v>
      </c>
      <c r="BQ52" s="24">
        <f t="shared" si="5"/>
        <v>0</v>
      </c>
      <c r="BR52" s="24">
        <f t="shared" si="5"/>
        <v>4959</v>
      </c>
      <c r="BS52" s="24">
        <f t="shared" si="5"/>
        <v>17629</v>
      </c>
      <c r="BT52" s="24">
        <f t="shared" si="5"/>
        <v>0</v>
      </c>
      <c r="BU52" s="24">
        <f t="shared" si="5"/>
        <v>0</v>
      </c>
      <c r="BV52" s="24">
        <f t="shared" si="5"/>
        <v>0</v>
      </c>
      <c r="BW52" s="24">
        <f t="shared" si="5"/>
        <v>22473</v>
      </c>
      <c r="BX52" s="24">
        <f t="shared" si="5"/>
        <v>0</v>
      </c>
      <c r="BY52" s="24">
        <f t="shared" si="5"/>
        <v>3953</v>
      </c>
      <c r="BZ52" s="24">
        <f t="shared" si="5"/>
        <v>0</v>
      </c>
      <c r="CA52" s="24">
        <f t="shared" si="5"/>
        <v>0</v>
      </c>
      <c r="CB52" s="24">
        <f t="shared" si="5"/>
        <v>0</v>
      </c>
      <c r="CC52" s="24">
        <f t="shared" si="5"/>
        <v>26460</v>
      </c>
      <c r="CD52" s="24">
        <f t="shared" si="5"/>
        <v>0</v>
      </c>
      <c r="CE52" s="24">
        <f>SUM(C52:CD52)</f>
        <v>1129292</v>
      </c>
      <c r="CF52" s="317">
        <v>0</v>
      </c>
    </row>
    <row r="53" spans="1:84">
      <c r="A53" s="15" t="s">
        <v>233</v>
      </c>
      <c r="B53" s="24">
        <f>B51+B52</f>
        <v>5974295.5800000001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317">
        <v>0</v>
      </c>
    </row>
    <row r="54" spans="1:84">
      <c r="A54" s="15"/>
      <c r="B54" s="15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317">
        <v>0</v>
      </c>
    </row>
    <row r="55" spans="1:84">
      <c r="A55" s="20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2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  <c r="CF55" s="317">
        <v>0</v>
      </c>
    </row>
    <row r="56" spans="1:84">
      <c r="A56" s="20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  <c r="CF56" s="317">
        <v>0</v>
      </c>
    </row>
    <row r="57" spans="1:84">
      <c r="A57" s="20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  <c r="CF57" s="317">
        <v>0</v>
      </c>
    </row>
    <row r="58" spans="1:84">
      <c r="A58" s="20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3" t="s">
        <v>248</v>
      </c>
      <c r="T58" s="23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3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3" t="s">
        <v>248</v>
      </c>
      <c r="AW58" s="23" t="s">
        <v>248</v>
      </c>
      <c r="AX58" s="23" t="s">
        <v>248</v>
      </c>
      <c r="AY58" s="17" t="s">
        <v>259</v>
      </c>
      <c r="AZ58" s="17" t="s">
        <v>259</v>
      </c>
      <c r="BA58" s="23" t="s">
        <v>248</v>
      </c>
      <c r="BB58" s="23" t="s">
        <v>248</v>
      </c>
      <c r="BC58" s="23" t="s">
        <v>248</v>
      </c>
      <c r="BD58" s="23" t="s">
        <v>248</v>
      </c>
      <c r="BE58" s="17" t="s">
        <v>260</v>
      </c>
      <c r="BF58" s="23" t="s">
        <v>248</v>
      </c>
      <c r="BG58" s="23" t="s">
        <v>248</v>
      </c>
      <c r="BH58" s="23" t="s">
        <v>248</v>
      </c>
      <c r="BI58" s="23" t="s">
        <v>248</v>
      </c>
      <c r="BJ58" s="23" t="s">
        <v>248</v>
      </c>
      <c r="BK58" s="23" t="s">
        <v>248</v>
      </c>
      <c r="BL58" s="23" t="s">
        <v>248</v>
      </c>
      <c r="BM58" s="23" t="s">
        <v>248</v>
      </c>
      <c r="BN58" s="23" t="s">
        <v>248</v>
      </c>
      <c r="BO58" s="23" t="s">
        <v>248</v>
      </c>
      <c r="BP58" s="23" t="s">
        <v>248</v>
      </c>
      <c r="BQ58" s="23" t="s">
        <v>248</v>
      </c>
      <c r="BR58" s="23" t="s">
        <v>248</v>
      </c>
      <c r="BS58" s="23" t="s">
        <v>248</v>
      </c>
      <c r="BT58" s="23" t="s">
        <v>248</v>
      </c>
      <c r="BU58" s="23" t="s">
        <v>248</v>
      </c>
      <c r="BV58" s="23" t="s">
        <v>248</v>
      </c>
      <c r="BW58" s="23" t="s">
        <v>248</v>
      </c>
      <c r="BX58" s="23" t="s">
        <v>248</v>
      </c>
      <c r="BY58" s="23" t="s">
        <v>248</v>
      </c>
      <c r="BZ58" s="23" t="s">
        <v>248</v>
      </c>
      <c r="CA58" s="23" t="s">
        <v>248</v>
      </c>
      <c r="CB58" s="23" t="s">
        <v>248</v>
      </c>
      <c r="CC58" s="23" t="s">
        <v>248</v>
      </c>
      <c r="CD58" s="23" t="s">
        <v>248</v>
      </c>
      <c r="CE58" s="23" t="s">
        <v>248</v>
      </c>
      <c r="CF58" s="317">
        <v>0</v>
      </c>
    </row>
    <row r="59" spans="1:84">
      <c r="A59" s="30" t="s">
        <v>261</v>
      </c>
      <c r="B59" s="24"/>
      <c r="C59" s="233">
        <v>0</v>
      </c>
      <c r="D59" s="233">
        <v>0</v>
      </c>
      <c r="E59" s="233">
        <v>3008.8599999999997</v>
      </c>
      <c r="F59" s="233">
        <v>0</v>
      </c>
      <c r="G59" s="233">
        <v>2930</v>
      </c>
      <c r="H59" s="233">
        <v>0</v>
      </c>
      <c r="I59" s="233">
        <v>0</v>
      </c>
      <c r="J59" s="233">
        <v>0</v>
      </c>
      <c r="K59" s="233">
        <v>0</v>
      </c>
      <c r="L59" s="233">
        <v>4182</v>
      </c>
      <c r="M59" s="233">
        <v>0</v>
      </c>
      <c r="N59" s="233">
        <v>0</v>
      </c>
      <c r="O59" s="233">
        <v>0</v>
      </c>
      <c r="P59" s="234">
        <v>72488</v>
      </c>
      <c r="Q59" s="235">
        <v>78146</v>
      </c>
      <c r="R59" s="235">
        <v>73327</v>
      </c>
      <c r="S59" s="228">
        <v>0</v>
      </c>
      <c r="T59" s="228">
        <v>0</v>
      </c>
      <c r="U59" s="236">
        <v>106782</v>
      </c>
      <c r="V59" s="235">
        <v>0</v>
      </c>
      <c r="W59" s="235">
        <v>1545</v>
      </c>
      <c r="X59" s="235">
        <v>8674</v>
      </c>
      <c r="Y59" s="235">
        <v>18308</v>
      </c>
      <c r="Z59" s="235">
        <v>4623</v>
      </c>
      <c r="AA59" s="235">
        <v>575</v>
      </c>
      <c r="AB59" s="228">
        <v>0</v>
      </c>
      <c r="AC59" s="235">
        <v>13548</v>
      </c>
      <c r="AD59" s="235">
        <v>0</v>
      </c>
      <c r="AE59" s="235">
        <v>31488</v>
      </c>
      <c r="AF59" s="235">
        <v>0</v>
      </c>
      <c r="AG59" s="235">
        <v>14737</v>
      </c>
      <c r="AH59" s="235">
        <v>0</v>
      </c>
      <c r="AI59" s="235">
        <v>1684</v>
      </c>
      <c r="AJ59" s="235">
        <v>57053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2</v>
      </c>
      <c r="AQ59" s="235">
        <v>0</v>
      </c>
      <c r="AR59" s="235">
        <v>0</v>
      </c>
      <c r="AS59" s="235">
        <v>0</v>
      </c>
      <c r="AT59" s="235">
        <v>0</v>
      </c>
      <c r="AU59" s="235">
        <v>0</v>
      </c>
      <c r="AV59" s="228">
        <v>0</v>
      </c>
      <c r="AW59" s="228">
        <v>0</v>
      </c>
      <c r="AX59" s="228">
        <v>0</v>
      </c>
      <c r="AY59" s="235">
        <v>30733</v>
      </c>
      <c r="AZ59" s="235">
        <v>0</v>
      </c>
      <c r="BA59" s="228">
        <v>0</v>
      </c>
      <c r="BB59" s="228">
        <v>0</v>
      </c>
      <c r="BC59" s="228">
        <v>0</v>
      </c>
      <c r="BD59" s="228">
        <v>0</v>
      </c>
      <c r="BE59" s="235">
        <v>147934</v>
      </c>
      <c r="BF59" s="228">
        <v>0</v>
      </c>
      <c r="BG59" s="228">
        <v>0</v>
      </c>
      <c r="BH59" s="228">
        <v>0</v>
      </c>
      <c r="BI59" s="228">
        <v>0</v>
      </c>
      <c r="BJ59" s="228">
        <v>0</v>
      </c>
      <c r="BK59" s="228">
        <v>0</v>
      </c>
      <c r="BL59" s="228">
        <v>0</v>
      </c>
      <c r="BM59" s="228">
        <v>0</v>
      </c>
      <c r="BN59" s="228">
        <v>0</v>
      </c>
      <c r="BO59" s="228">
        <v>0</v>
      </c>
      <c r="BP59" s="228">
        <v>0</v>
      </c>
      <c r="BQ59" s="228">
        <v>0</v>
      </c>
      <c r="BR59" s="228">
        <v>0</v>
      </c>
      <c r="BS59" s="228">
        <v>0</v>
      </c>
      <c r="BT59" s="228">
        <v>0</v>
      </c>
      <c r="BU59" s="228">
        <v>0</v>
      </c>
      <c r="BV59" s="228">
        <v>0</v>
      </c>
      <c r="BW59" s="228">
        <v>0</v>
      </c>
      <c r="BX59" s="228">
        <v>0</v>
      </c>
      <c r="BY59" s="228">
        <v>0</v>
      </c>
      <c r="BZ59" s="228">
        <v>0</v>
      </c>
      <c r="CA59" s="228">
        <v>0</v>
      </c>
      <c r="CB59" s="228">
        <v>0</v>
      </c>
      <c r="CC59" s="228">
        <v>0</v>
      </c>
      <c r="CD59" s="222">
        <v>0</v>
      </c>
      <c r="CE59" s="24">
        <v>0</v>
      </c>
      <c r="CF59" s="317">
        <v>0</v>
      </c>
    </row>
    <row r="60" spans="1:84" s="200" customFormat="1">
      <c r="A60" s="205" t="s">
        <v>262</v>
      </c>
      <c r="B60" s="206"/>
      <c r="C60" s="237">
        <v>0</v>
      </c>
      <c r="D60" s="237">
        <v>0</v>
      </c>
      <c r="E60" s="237">
        <v>50.525999853126727</v>
      </c>
      <c r="F60" s="237">
        <v>0</v>
      </c>
      <c r="G60" s="237">
        <v>18.424468368171855</v>
      </c>
      <c r="H60" s="237">
        <v>0</v>
      </c>
      <c r="I60" s="237">
        <v>0</v>
      </c>
      <c r="J60" s="237">
        <v>0</v>
      </c>
      <c r="K60" s="237">
        <v>0</v>
      </c>
      <c r="L60" s="237">
        <v>0</v>
      </c>
      <c r="M60" s="237">
        <v>0.15896211696086496</v>
      </c>
      <c r="N60" s="237">
        <v>-1.4367816091954022E-5</v>
      </c>
      <c r="O60" s="237">
        <v>0</v>
      </c>
      <c r="P60" s="234">
        <v>9.6824379213875336</v>
      </c>
      <c r="Q60" s="234">
        <v>3.2994462947318026</v>
      </c>
      <c r="R60" s="234">
        <v>0</v>
      </c>
      <c r="S60" s="238">
        <v>1.7292272872742209</v>
      </c>
      <c r="T60" s="238">
        <v>7.9316644584769964</v>
      </c>
      <c r="U60" s="239">
        <v>9.9276167881773603</v>
      </c>
      <c r="V60" s="234">
        <v>0</v>
      </c>
      <c r="W60" s="234">
        <v>0</v>
      </c>
      <c r="X60" s="234">
        <v>2.8092338652025197</v>
      </c>
      <c r="Y60" s="234">
        <v>11.135891346428572</v>
      </c>
      <c r="Z60" s="234">
        <v>10.09814672129172</v>
      </c>
      <c r="AA60" s="234">
        <v>1.1790165875410517</v>
      </c>
      <c r="AB60" s="238">
        <v>7.5881101314381514</v>
      </c>
      <c r="AC60" s="234">
        <v>9.1331515040914084</v>
      </c>
      <c r="AD60" s="234">
        <v>0</v>
      </c>
      <c r="AE60" s="234">
        <v>11.222484476450452</v>
      </c>
      <c r="AF60" s="234">
        <v>0</v>
      </c>
      <c r="AG60" s="234">
        <v>26.599478602620415</v>
      </c>
      <c r="AH60" s="234">
        <v>0</v>
      </c>
      <c r="AI60" s="234">
        <v>3.8008944927134642</v>
      </c>
      <c r="AJ60" s="234">
        <v>71.612047636460247</v>
      </c>
      <c r="AK60" s="234">
        <v>0</v>
      </c>
      <c r="AL60" s="234">
        <v>0</v>
      </c>
      <c r="AM60" s="234">
        <v>0</v>
      </c>
      <c r="AN60" s="234">
        <v>0</v>
      </c>
      <c r="AO60" s="234">
        <v>0</v>
      </c>
      <c r="AP60" s="234">
        <v>0</v>
      </c>
      <c r="AQ60" s="234">
        <v>0</v>
      </c>
      <c r="AR60" s="234">
        <v>0</v>
      </c>
      <c r="AS60" s="234">
        <v>0</v>
      </c>
      <c r="AT60" s="234">
        <v>0</v>
      </c>
      <c r="AU60" s="234">
        <v>0</v>
      </c>
      <c r="AV60" s="238">
        <v>0</v>
      </c>
      <c r="AW60" s="238">
        <v>0</v>
      </c>
      <c r="AX60" s="238">
        <v>0</v>
      </c>
      <c r="AY60" s="234">
        <v>11.066397155363997</v>
      </c>
      <c r="AZ60" s="234">
        <v>0</v>
      </c>
      <c r="BA60" s="238">
        <v>0</v>
      </c>
      <c r="BB60" s="238">
        <v>0</v>
      </c>
      <c r="BC60" s="238">
        <v>0</v>
      </c>
      <c r="BD60" s="238">
        <v>0</v>
      </c>
      <c r="BE60" s="234">
        <v>4.640882736330048</v>
      </c>
      <c r="BF60" s="238">
        <v>13.645579161583189</v>
      </c>
      <c r="BG60" s="238">
        <v>0</v>
      </c>
      <c r="BH60" s="238">
        <v>0</v>
      </c>
      <c r="BI60" s="238">
        <v>0</v>
      </c>
      <c r="BJ60" s="238">
        <v>0</v>
      </c>
      <c r="BK60" s="238">
        <v>0</v>
      </c>
      <c r="BL60" s="238">
        <v>2.2118268217911874</v>
      </c>
      <c r="BM60" s="238">
        <v>0</v>
      </c>
      <c r="BN60" s="238">
        <v>6.6642645676792336</v>
      </c>
      <c r="BO60" s="238">
        <v>0</v>
      </c>
      <c r="BP60" s="238">
        <v>0</v>
      </c>
      <c r="BQ60" s="238">
        <v>0</v>
      </c>
      <c r="BR60" s="238">
        <v>0.51851800584975571</v>
      </c>
      <c r="BS60" s="238">
        <v>0.53407429075670643</v>
      </c>
      <c r="BT60" s="238">
        <v>1.215432180220305</v>
      </c>
      <c r="BU60" s="238">
        <v>0</v>
      </c>
      <c r="BV60" s="238">
        <v>0</v>
      </c>
      <c r="BW60" s="238">
        <v>0.54896649894636007</v>
      </c>
      <c r="BX60" s="238">
        <v>4.6928371593869738</v>
      </c>
      <c r="BY60" s="238">
        <v>7.2247858689586639</v>
      </c>
      <c r="BZ60" s="238">
        <v>1.6474003170634943</v>
      </c>
      <c r="CA60" s="238">
        <v>2.471409761596878</v>
      </c>
      <c r="CB60" s="238">
        <v>0</v>
      </c>
      <c r="CC60" s="238">
        <v>0</v>
      </c>
      <c r="CD60" s="207" t="s">
        <v>248</v>
      </c>
      <c r="CE60" s="225">
        <f t="shared" ref="CE60:CE68" si="6">SUM(C60:CD60)</f>
        <v>313.94063861025614</v>
      </c>
      <c r="CF60" s="318">
        <v>0</v>
      </c>
    </row>
    <row r="61" spans="1:84">
      <c r="A61" s="30" t="s">
        <v>263</v>
      </c>
      <c r="B61" s="15"/>
      <c r="C61" s="233">
        <v>0</v>
      </c>
      <c r="D61" s="233">
        <v>0</v>
      </c>
      <c r="E61" s="233">
        <v>5360988.05</v>
      </c>
      <c r="F61" s="233">
        <v>0</v>
      </c>
      <c r="G61" s="233">
        <v>1977424.53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14685.06</v>
      </c>
      <c r="N61" s="233">
        <v>0</v>
      </c>
      <c r="O61" s="233">
        <v>0</v>
      </c>
      <c r="P61" s="235">
        <v>968963.56</v>
      </c>
      <c r="Q61" s="235">
        <v>480690.2</v>
      </c>
      <c r="R61" s="235">
        <v>0</v>
      </c>
      <c r="S61" s="240">
        <v>93056.48</v>
      </c>
      <c r="T61" s="240">
        <v>915325.09</v>
      </c>
      <c r="U61" s="236">
        <v>938600.13</v>
      </c>
      <c r="V61" s="235">
        <v>0</v>
      </c>
      <c r="W61" s="235">
        <v>0</v>
      </c>
      <c r="X61" s="235">
        <v>368800.14</v>
      </c>
      <c r="Y61" s="235">
        <v>1358000.14</v>
      </c>
      <c r="Z61" s="235">
        <v>1406405.84</v>
      </c>
      <c r="AA61" s="235">
        <v>159988.93</v>
      </c>
      <c r="AB61" s="241">
        <v>1056009.49</v>
      </c>
      <c r="AC61" s="235">
        <v>1061251.79</v>
      </c>
      <c r="AD61" s="235">
        <v>0</v>
      </c>
      <c r="AE61" s="235">
        <v>1162484.1000000001</v>
      </c>
      <c r="AF61" s="235">
        <v>0</v>
      </c>
      <c r="AG61" s="235">
        <v>3403202.13</v>
      </c>
      <c r="AH61" s="235">
        <v>0</v>
      </c>
      <c r="AI61" s="235">
        <v>430434.55</v>
      </c>
      <c r="AJ61" s="235">
        <v>10614258.24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40">
        <v>0</v>
      </c>
      <c r="AW61" s="240">
        <v>0</v>
      </c>
      <c r="AX61" s="240">
        <v>0</v>
      </c>
      <c r="AY61" s="235">
        <v>593058.67000000004</v>
      </c>
      <c r="AZ61" s="235">
        <v>0</v>
      </c>
      <c r="BA61" s="240">
        <v>0</v>
      </c>
      <c r="BB61" s="240">
        <v>0</v>
      </c>
      <c r="BC61" s="240">
        <v>0</v>
      </c>
      <c r="BD61" s="240">
        <v>0</v>
      </c>
      <c r="BE61" s="235">
        <v>451404.08</v>
      </c>
      <c r="BF61" s="240">
        <v>653359.6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121232.51</v>
      </c>
      <c r="BM61" s="240">
        <v>0</v>
      </c>
      <c r="BN61" s="240">
        <v>1221586.6100000001</v>
      </c>
      <c r="BO61" s="240">
        <v>0</v>
      </c>
      <c r="BP61" s="240">
        <v>0</v>
      </c>
      <c r="BQ61" s="240">
        <v>0</v>
      </c>
      <c r="BR61" s="240">
        <v>38450.79</v>
      </c>
      <c r="BS61" s="240">
        <v>35074.46</v>
      </c>
      <c r="BT61" s="240">
        <v>121497.18</v>
      </c>
      <c r="BU61" s="240">
        <v>0</v>
      </c>
      <c r="BV61" s="240">
        <v>0</v>
      </c>
      <c r="BW61" s="240">
        <v>65357.26</v>
      </c>
      <c r="BX61" s="240">
        <v>531099.68000000005</v>
      </c>
      <c r="BY61" s="240">
        <v>1213611.1000000001</v>
      </c>
      <c r="BZ61" s="240">
        <v>315762.18</v>
      </c>
      <c r="CA61" s="240">
        <v>319945.40000000002</v>
      </c>
      <c r="CB61" s="240">
        <v>0</v>
      </c>
      <c r="CC61" s="240">
        <v>0</v>
      </c>
      <c r="CD61" s="23" t="s">
        <v>248</v>
      </c>
      <c r="CE61" s="24">
        <f t="shared" si="6"/>
        <v>37452007.969999999</v>
      </c>
      <c r="CF61" s="317">
        <v>0</v>
      </c>
    </row>
    <row r="62" spans="1:84">
      <c r="A62" s="30" t="s">
        <v>11</v>
      </c>
      <c r="B62" s="15"/>
      <c r="C62" s="24">
        <f t="shared" ref="C62:AH62" si="7">ROUND(C47+C48,0)</f>
        <v>0</v>
      </c>
      <c r="D62" s="24">
        <f t="shared" si="7"/>
        <v>0</v>
      </c>
      <c r="E62" s="24">
        <f t="shared" si="7"/>
        <v>1337702</v>
      </c>
      <c r="F62" s="24">
        <f t="shared" si="7"/>
        <v>0</v>
      </c>
      <c r="G62" s="24">
        <f t="shared" si="7"/>
        <v>559567</v>
      </c>
      <c r="H62" s="24">
        <f t="shared" si="7"/>
        <v>0</v>
      </c>
      <c r="I62" s="24">
        <f t="shared" si="7"/>
        <v>0</v>
      </c>
      <c r="J62" s="24">
        <f t="shared" si="7"/>
        <v>0</v>
      </c>
      <c r="K62" s="24">
        <f t="shared" si="7"/>
        <v>0</v>
      </c>
      <c r="L62" s="24">
        <f t="shared" si="7"/>
        <v>0</v>
      </c>
      <c r="M62" s="24">
        <f t="shared" si="7"/>
        <v>4472</v>
      </c>
      <c r="N62" s="24">
        <f t="shared" si="7"/>
        <v>0</v>
      </c>
      <c r="O62" s="24">
        <f t="shared" si="7"/>
        <v>0</v>
      </c>
      <c r="P62" s="24">
        <f t="shared" si="7"/>
        <v>325337</v>
      </c>
      <c r="Q62" s="24">
        <f t="shared" si="7"/>
        <v>131396</v>
      </c>
      <c r="R62" s="24">
        <f t="shared" si="7"/>
        <v>0</v>
      </c>
      <c r="S62" s="24">
        <f t="shared" si="7"/>
        <v>20040</v>
      </c>
      <c r="T62" s="24">
        <f t="shared" si="7"/>
        <v>258337</v>
      </c>
      <c r="U62" s="24">
        <f t="shared" si="7"/>
        <v>277281</v>
      </c>
      <c r="V62" s="24">
        <f t="shared" si="7"/>
        <v>0</v>
      </c>
      <c r="W62" s="24">
        <f t="shared" si="7"/>
        <v>0</v>
      </c>
      <c r="X62" s="24">
        <f t="shared" si="7"/>
        <v>138087</v>
      </c>
      <c r="Y62" s="24">
        <f t="shared" si="7"/>
        <v>302815</v>
      </c>
      <c r="Z62" s="24">
        <f t="shared" si="7"/>
        <v>303536</v>
      </c>
      <c r="AA62" s="24">
        <f t="shared" si="7"/>
        <v>48082</v>
      </c>
      <c r="AB62" s="24">
        <f t="shared" si="7"/>
        <v>275234</v>
      </c>
      <c r="AC62" s="24">
        <f t="shared" si="7"/>
        <v>320223</v>
      </c>
      <c r="AD62" s="24">
        <f t="shared" si="7"/>
        <v>0</v>
      </c>
      <c r="AE62" s="24">
        <f t="shared" si="7"/>
        <v>350703</v>
      </c>
      <c r="AF62" s="24">
        <f t="shared" si="7"/>
        <v>0</v>
      </c>
      <c r="AG62" s="24">
        <f t="shared" si="7"/>
        <v>837552</v>
      </c>
      <c r="AH62" s="24">
        <f t="shared" si="7"/>
        <v>0</v>
      </c>
      <c r="AI62" s="24">
        <f t="shared" ref="AI62:BN62" si="8">ROUND(AI47+AI48,0)</f>
        <v>128571</v>
      </c>
      <c r="AJ62" s="24">
        <f t="shared" si="8"/>
        <v>2310428</v>
      </c>
      <c r="AK62" s="24">
        <f t="shared" si="8"/>
        <v>0</v>
      </c>
      <c r="AL62" s="24">
        <f t="shared" si="8"/>
        <v>0</v>
      </c>
      <c r="AM62" s="24">
        <f t="shared" si="8"/>
        <v>0</v>
      </c>
      <c r="AN62" s="24">
        <f t="shared" si="8"/>
        <v>0</v>
      </c>
      <c r="AO62" s="24">
        <f t="shared" si="8"/>
        <v>0</v>
      </c>
      <c r="AP62" s="24">
        <f t="shared" si="8"/>
        <v>0</v>
      </c>
      <c r="AQ62" s="24">
        <f t="shared" si="8"/>
        <v>0</v>
      </c>
      <c r="AR62" s="24">
        <f t="shared" si="8"/>
        <v>0</v>
      </c>
      <c r="AS62" s="24">
        <f t="shared" si="8"/>
        <v>0</v>
      </c>
      <c r="AT62" s="24">
        <f t="shared" si="8"/>
        <v>0</v>
      </c>
      <c r="AU62" s="24">
        <f t="shared" si="8"/>
        <v>0</v>
      </c>
      <c r="AV62" s="24">
        <f t="shared" si="8"/>
        <v>0</v>
      </c>
      <c r="AW62" s="24">
        <f t="shared" si="8"/>
        <v>0</v>
      </c>
      <c r="AX62" s="24">
        <f t="shared" si="8"/>
        <v>0</v>
      </c>
      <c r="AY62" s="24">
        <f t="shared" si="8"/>
        <v>198964</v>
      </c>
      <c r="AZ62" s="24">
        <f t="shared" si="8"/>
        <v>0</v>
      </c>
      <c r="BA62" s="24">
        <f t="shared" si="8"/>
        <v>0</v>
      </c>
      <c r="BB62" s="24">
        <f t="shared" si="8"/>
        <v>0</v>
      </c>
      <c r="BC62" s="24">
        <f t="shared" si="8"/>
        <v>0</v>
      </c>
      <c r="BD62" s="24">
        <f t="shared" si="8"/>
        <v>0</v>
      </c>
      <c r="BE62" s="24">
        <f t="shared" si="8"/>
        <v>156420</v>
      </c>
      <c r="BF62" s="24">
        <f t="shared" si="8"/>
        <v>281012</v>
      </c>
      <c r="BG62" s="24">
        <f t="shared" si="8"/>
        <v>0</v>
      </c>
      <c r="BH62" s="24">
        <f t="shared" si="8"/>
        <v>0</v>
      </c>
      <c r="BI62" s="24">
        <f t="shared" si="8"/>
        <v>0</v>
      </c>
      <c r="BJ62" s="24">
        <f t="shared" si="8"/>
        <v>0</v>
      </c>
      <c r="BK62" s="24">
        <f t="shared" si="8"/>
        <v>0</v>
      </c>
      <c r="BL62" s="24">
        <f t="shared" si="8"/>
        <v>26115</v>
      </c>
      <c r="BM62" s="24">
        <f t="shared" si="8"/>
        <v>0</v>
      </c>
      <c r="BN62" s="24">
        <f t="shared" si="8"/>
        <v>327161</v>
      </c>
      <c r="BO62" s="24">
        <f t="shared" ref="BO62:CC62" si="9">ROUND(BO47+BO48,0)</f>
        <v>0</v>
      </c>
      <c r="BP62" s="24">
        <f t="shared" si="9"/>
        <v>0</v>
      </c>
      <c r="BQ62" s="24">
        <f t="shared" si="9"/>
        <v>0</v>
      </c>
      <c r="BR62" s="24">
        <f t="shared" si="9"/>
        <v>13607</v>
      </c>
      <c r="BS62" s="24">
        <f t="shared" si="9"/>
        <v>13140</v>
      </c>
      <c r="BT62" s="24">
        <f t="shared" si="9"/>
        <v>40934</v>
      </c>
      <c r="BU62" s="24">
        <f t="shared" si="9"/>
        <v>0</v>
      </c>
      <c r="BV62" s="24">
        <f t="shared" si="9"/>
        <v>0</v>
      </c>
      <c r="BW62" s="24">
        <f t="shared" si="9"/>
        <v>13690</v>
      </c>
      <c r="BX62" s="24">
        <f t="shared" si="9"/>
        <v>133772</v>
      </c>
      <c r="BY62" s="24">
        <f t="shared" si="9"/>
        <v>321568</v>
      </c>
      <c r="BZ62" s="24">
        <f t="shared" si="9"/>
        <v>164020</v>
      </c>
      <c r="CA62" s="24">
        <f t="shared" si="9"/>
        <v>65101</v>
      </c>
      <c r="CB62" s="24">
        <f t="shared" si="9"/>
        <v>0</v>
      </c>
      <c r="CC62" s="24">
        <f t="shared" si="9"/>
        <v>0</v>
      </c>
      <c r="CD62" s="23" t="s">
        <v>248</v>
      </c>
      <c r="CE62" s="24">
        <f t="shared" si="6"/>
        <v>9684867</v>
      </c>
      <c r="CF62" s="317">
        <v>0</v>
      </c>
    </row>
    <row r="63" spans="1:84">
      <c r="A63" s="30" t="s">
        <v>264</v>
      </c>
      <c r="B63" s="15"/>
      <c r="C63" s="233">
        <v>0</v>
      </c>
      <c r="D63" s="233">
        <v>0</v>
      </c>
      <c r="E63" s="233">
        <v>0</v>
      </c>
      <c r="F63" s="233">
        <v>0</v>
      </c>
      <c r="G63" s="233">
        <v>375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847575.36</v>
      </c>
      <c r="O63" s="233">
        <v>0</v>
      </c>
      <c r="P63" s="235">
        <v>2628</v>
      </c>
      <c r="Q63" s="235">
        <v>0</v>
      </c>
      <c r="R63" s="235">
        <v>482088.66</v>
      </c>
      <c r="S63" s="240">
        <v>0</v>
      </c>
      <c r="T63" s="240">
        <v>0</v>
      </c>
      <c r="U63" s="236">
        <v>446.91</v>
      </c>
      <c r="V63" s="235">
        <v>0</v>
      </c>
      <c r="W63" s="235">
        <v>0</v>
      </c>
      <c r="X63" s="235">
        <v>0</v>
      </c>
      <c r="Y63" s="235">
        <v>4747.5</v>
      </c>
      <c r="Z63" s="235">
        <v>0</v>
      </c>
      <c r="AA63" s="235">
        <v>0</v>
      </c>
      <c r="AB63" s="241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1223342.68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40">
        <v>0</v>
      </c>
      <c r="AW63" s="240">
        <v>0</v>
      </c>
      <c r="AX63" s="240">
        <v>0</v>
      </c>
      <c r="AY63" s="235">
        <v>0</v>
      </c>
      <c r="AZ63" s="235">
        <v>0</v>
      </c>
      <c r="BA63" s="240">
        <v>0</v>
      </c>
      <c r="BB63" s="240">
        <v>0</v>
      </c>
      <c r="BC63" s="240">
        <v>0</v>
      </c>
      <c r="BD63" s="240">
        <v>0</v>
      </c>
      <c r="BE63" s="235">
        <v>0</v>
      </c>
      <c r="BF63" s="240">
        <v>0</v>
      </c>
      <c r="BG63" s="240">
        <v>0</v>
      </c>
      <c r="BH63" s="240">
        <v>0</v>
      </c>
      <c r="BI63" s="240">
        <v>0</v>
      </c>
      <c r="BJ63" s="240">
        <v>0</v>
      </c>
      <c r="BK63" s="240">
        <v>0</v>
      </c>
      <c r="BL63" s="240">
        <v>0</v>
      </c>
      <c r="BM63" s="240">
        <v>0</v>
      </c>
      <c r="BN63" s="240">
        <v>25000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0</v>
      </c>
      <c r="BX63" s="240">
        <v>39105</v>
      </c>
      <c r="BY63" s="240">
        <v>0</v>
      </c>
      <c r="BZ63" s="240">
        <v>0</v>
      </c>
      <c r="CA63" s="240">
        <v>0</v>
      </c>
      <c r="CB63" s="240">
        <v>0</v>
      </c>
      <c r="CC63" s="240">
        <v>0</v>
      </c>
      <c r="CD63" s="23" t="s">
        <v>248</v>
      </c>
      <c r="CE63" s="24">
        <f t="shared" si="6"/>
        <v>2625309.11</v>
      </c>
      <c r="CF63" s="317">
        <v>0</v>
      </c>
    </row>
    <row r="64" spans="1:84">
      <c r="A64" s="30" t="s">
        <v>265</v>
      </c>
      <c r="B64" s="15"/>
      <c r="C64" s="233">
        <v>0</v>
      </c>
      <c r="D64" s="233">
        <v>0</v>
      </c>
      <c r="E64" s="233">
        <v>339019.09</v>
      </c>
      <c r="F64" s="233">
        <v>0</v>
      </c>
      <c r="G64" s="233">
        <v>100865.04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5">
        <v>782825.65</v>
      </c>
      <c r="Q64" s="235">
        <v>3505.68</v>
      </c>
      <c r="R64" s="235">
        <v>18281.080000000002</v>
      </c>
      <c r="S64" s="240">
        <v>60950.94</v>
      </c>
      <c r="T64" s="240">
        <v>98832.13</v>
      </c>
      <c r="U64" s="236">
        <v>11164.23</v>
      </c>
      <c r="V64" s="235">
        <v>0</v>
      </c>
      <c r="W64" s="235">
        <v>7845.85</v>
      </c>
      <c r="X64" s="235">
        <v>137639.96</v>
      </c>
      <c r="Y64" s="235">
        <v>106576.51</v>
      </c>
      <c r="Z64" s="235">
        <v>77902.64</v>
      </c>
      <c r="AA64" s="235">
        <v>74210.73</v>
      </c>
      <c r="AB64" s="241">
        <v>7348065.2300000004</v>
      </c>
      <c r="AC64" s="235">
        <v>53794.39</v>
      </c>
      <c r="AD64" s="235">
        <v>0</v>
      </c>
      <c r="AE64" s="235">
        <v>17864.62</v>
      </c>
      <c r="AF64" s="235">
        <v>0</v>
      </c>
      <c r="AG64" s="235">
        <v>457885.81</v>
      </c>
      <c r="AH64" s="235">
        <v>0</v>
      </c>
      <c r="AI64" s="235">
        <v>68394.02</v>
      </c>
      <c r="AJ64" s="235">
        <v>840895.51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16.93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40">
        <v>0</v>
      </c>
      <c r="AW64" s="240">
        <v>0</v>
      </c>
      <c r="AX64" s="240">
        <v>0</v>
      </c>
      <c r="AY64" s="235">
        <v>30349.22</v>
      </c>
      <c r="AZ64" s="235">
        <v>0</v>
      </c>
      <c r="BA64" s="240">
        <v>0</v>
      </c>
      <c r="BB64" s="240">
        <v>0</v>
      </c>
      <c r="BC64" s="240">
        <v>0</v>
      </c>
      <c r="BD64" s="240">
        <v>0</v>
      </c>
      <c r="BE64" s="235">
        <v>172787.44</v>
      </c>
      <c r="BF64" s="240">
        <v>149058.34</v>
      </c>
      <c r="BG64" s="240">
        <v>0</v>
      </c>
      <c r="BH64" s="240">
        <v>0</v>
      </c>
      <c r="BI64" s="240">
        <v>0</v>
      </c>
      <c r="BJ64" s="240">
        <v>0</v>
      </c>
      <c r="BK64" s="240">
        <v>0</v>
      </c>
      <c r="BL64" s="240">
        <v>0</v>
      </c>
      <c r="BM64" s="240">
        <v>0</v>
      </c>
      <c r="BN64" s="240">
        <v>46704.09</v>
      </c>
      <c r="BO64" s="240">
        <v>0</v>
      </c>
      <c r="BP64" s="240">
        <v>0</v>
      </c>
      <c r="BQ64" s="240">
        <v>0</v>
      </c>
      <c r="BR64" s="240">
        <v>0</v>
      </c>
      <c r="BS64" s="240">
        <v>1128.48</v>
      </c>
      <c r="BT64" s="240">
        <v>0</v>
      </c>
      <c r="BU64" s="240">
        <v>0</v>
      </c>
      <c r="BV64" s="240">
        <v>0</v>
      </c>
      <c r="BW64" s="240">
        <v>0</v>
      </c>
      <c r="BX64" s="240">
        <v>2943.99</v>
      </c>
      <c r="BY64" s="240">
        <v>546.01</v>
      </c>
      <c r="BZ64" s="240">
        <v>0</v>
      </c>
      <c r="CA64" s="240">
        <v>1125.22</v>
      </c>
      <c r="CB64" s="240">
        <v>0</v>
      </c>
      <c r="CC64" s="240">
        <v>-14874.87</v>
      </c>
      <c r="CD64" s="23" t="s">
        <v>248</v>
      </c>
      <c r="CE64" s="24">
        <f t="shared" si="6"/>
        <v>10996303.960000001</v>
      </c>
      <c r="CF64" s="317">
        <v>0</v>
      </c>
    </row>
    <row r="65" spans="1:84">
      <c r="A65" s="30" t="s">
        <v>266</v>
      </c>
      <c r="B65" s="15"/>
      <c r="C65" s="233">
        <v>0</v>
      </c>
      <c r="D65" s="233">
        <v>0</v>
      </c>
      <c r="E65" s="233">
        <v>0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0</v>
      </c>
      <c r="P65" s="235">
        <v>0</v>
      </c>
      <c r="Q65" s="235">
        <v>0</v>
      </c>
      <c r="R65" s="235">
        <v>0</v>
      </c>
      <c r="S65" s="240">
        <v>0</v>
      </c>
      <c r="T65" s="240">
        <v>0</v>
      </c>
      <c r="U65" s="236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41">
        <v>0</v>
      </c>
      <c r="AC65" s="235">
        <v>0</v>
      </c>
      <c r="AD65" s="235">
        <v>0</v>
      </c>
      <c r="AE65" s="235">
        <v>13323.11</v>
      </c>
      <c r="AF65" s="235">
        <v>0</v>
      </c>
      <c r="AG65" s="235">
        <v>0</v>
      </c>
      <c r="AH65" s="235">
        <v>0</v>
      </c>
      <c r="AI65" s="235">
        <v>0</v>
      </c>
      <c r="AJ65" s="235">
        <v>18506.060000000001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40">
        <v>0</v>
      </c>
      <c r="AW65" s="240">
        <v>0</v>
      </c>
      <c r="AX65" s="240">
        <v>0</v>
      </c>
      <c r="AY65" s="235">
        <v>0</v>
      </c>
      <c r="AZ65" s="235">
        <v>0</v>
      </c>
      <c r="BA65" s="240">
        <v>0</v>
      </c>
      <c r="BB65" s="240">
        <v>0</v>
      </c>
      <c r="BC65" s="240">
        <v>0</v>
      </c>
      <c r="BD65" s="240">
        <v>0</v>
      </c>
      <c r="BE65" s="235">
        <v>926856.86</v>
      </c>
      <c r="BF65" s="240">
        <v>145003.51999999999</v>
      </c>
      <c r="BG65" s="240">
        <v>0</v>
      </c>
      <c r="BH65" s="240">
        <v>0</v>
      </c>
      <c r="BI65" s="240">
        <v>0</v>
      </c>
      <c r="BJ65" s="240">
        <v>0</v>
      </c>
      <c r="BK65" s="240">
        <v>0</v>
      </c>
      <c r="BL65" s="240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0</v>
      </c>
      <c r="BZ65" s="240">
        <v>0</v>
      </c>
      <c r="CA65" s="240">
        <v>0</v>
      </c>
      <c r="CB65" s="240">
        <v>0</v>
      </c>
      <c r="CC65" s="240">
        <v>0</v>
      </c>
      <c r="CD65" s="23" t="s">
        <v>248</v>
      </c>
      <c r="CE65" s="24">
        <f t="shared" si="6"/>
        <v>1103689.55</v>
      </c>
      <c r="CF65" s="317">
        <v>0</v>
      </c>
    </row>
    <row r="66" spans="1:84">
      <c r="A66" s="30" t="s">
        <v>267</v>
      </c>
      <c r="B66" s="15"/>
      <c r="C66" s="233">
        <v>0</v>
      </c>
      <c r="D66" s="233">
        <v>0</v>
      </c>
      <c r="E66" s="233">
        <v>19711.68</v>
      </c>
      <c r="F66" s="233">
        <v>0</v>
      </c>
      <c r="G66" s="233">
        <v>1857596.31</v>
      </c>
      <c r="H66" s="233">
        <v>0</v>
      </c>
      <c r="I66" s="233">
        <v>0</v>
      </c>
      <c r="J66" s="233">
        <v>0</v>
      </c>
      <c r="K66" s="233">
        <v>0</v>
      </c>
      <c r="L66" s="233">
        <v>4998.5</v>
      </c>
      <c r="M66" s="233">
        <v>0</v>
      </c>
      <c r="N66" s="233">
        <v>0</v>
      </c>
      <c r="O66" s="233">
        <v>0</v>
      </c>
      <c r="P66" s="235">
        <v>6639.5</v>
      </c>
      <c r="Q66" s="235">
        <v>4.59</v>
      </c>
      <c r="R66" s="235">
        <v>18.149999999999999</v>
      </c>
      <c r="S66" s="240">
        <v>9320.83</v>
      </c>
      <c r="T66" s="240">
        <v>13456.81</v>
      </c>
      <c r="U66" s="236">
        <v>69057.000000000495</v>
      </c>
      <c r="V66" s="235">
        <v>0</v>
      </c>
      <c r="W66" s="235">
        <v>79817.62</v>
      </c>
      <c r="X66" s="235">
        <v>1627.68</v>
      </c>
      <c r="Y66" s="235">
        <v>16896.810000000001</v>
      </c>
      <c r="Z66" s="235">
        <v>226233.5</v>
      </c>
      <c r="AA66" s="235">
        <v>6276.07</v>
      </c>
      <c r="AB66" s="241">
        <v>39528.86</v>
      </c>
      <c r="AC66" s="235">
        <v>203.58</v>
      </c>
      <c r="AD66" s="235">
        <v>0</v>
      </c>
      <c r="AE66" s="235">
        <v>29576</v>
      </c>
      <c r="AF66" s="235">
        <v>0</v>
      </c>
      <c r="AG66" s="235">
        <v>6119.08</v>
      </c>
      <c r="AH66" s="235">
        <v>0</v>
      </c>
      <c r="AI66" s="235">
        <v>4.88</v>
      </c>
      <c r="AJ66" s="235">
        <v>83120.160000000003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40">
        <v>0</v>
      </c>
      <c r="AW66" s="240">
        <v>0</v>
      </c>
      <c r="AX66" s="240">
        <v>0</v>
      </c>
      <c r="AY66" s="235">
        <v>423657.97</v>
      </c>
      <c r="AZ66" s="235">
        <v>0</v>
      </c>
      <c r="BA66" s="240">
        <v>0</v>
      </c>
      <c r="BB66" s="240">
        <v>0</v>
      </c>
      <c r="BC66" s="240">
        <v>0</v>
      </c>
      <c r="BD66" s="240">
        <v>0</v>
      </c>
      <c r="BE66" s="235">
        <v>1606601.8</v>
      </c>
      <c r="BF66" s="240">
        <v>45456.94</v>
      </c>
      <c r="BG66" s="240">
        <v>0</v>
      </c>
      <c r="BH66" s="240">
        <v>0</v>
      </c>
      <c r="BI66" s="240">
        <v>0</v>
      </c>
      <c r="BJ66" s="240">
        <v>0</v>
      </c>
      <c r="BK66" s="240">
        <v>0</v>
      </c>
      <c r="BL66" s="240">
        <v>0</v>
      </c>
      <c r="BM66" s="240">
        <v>0</v>
      </c>
      <c r="BN66" s="240">
        <v>129715.08</v>
      </c>
      <c r="BO66" s="240">
        <v>0</v>
      </c>
      <c r="BP66" s="240">
        <v>0</v>
      </c>
      <c r="BQ66" s="240">
        <v>0</v>
      </c>
      <c r="BR66" s="240">
        <v>0</v>
      </c>
      <c r="BS66" s="240">
        <v>391.63</v>
      </c>
      <c r="BT66" s="240">
        <v>0</v>
      </c>
      <c r="BU66" s="240">
        <v>0</v>
      </c>
      <c r="BV66" s="240">
        <v>0</v>
      </c>
      <c r="BW66" s="240">
        <v>0</v>
      </c>
      <c r="BX66" s="240">
        <v>112054.85</v>
      </c>
      <c r="BY66" s="240">
        <v>0</v>
      </c>
      <c r="BZ66" s="240">
        <v>185</v>
      </c>
      <c r="CA66" s="240">
        <v>72372.100000000006</v>
      </c>
      <c r="CB66" s="240">
        <v>0</v>
      </c>
      <c r="CC66" s="240">
        <v>2727.15</v>
      </c>
      <c r="CD66" s="23" t="s">
        <v>248</v>
      </c>
      <c r="CE66" s="24">
        <f t="shared" si="6"/>
        <v>4863370.13</v>
      </c>
      <c r="CF66" s="317">
        <v>0</v>
      </c>
    </row>
    <row r="67" spans="1:84">
      <c r="A67" s="30" t="s">
        <v>16</v>
      </c>
      <c r="B67" s="15"/>
      <c r="C67" s="24">
        <f t="shared" ref="C67:AH67" si="10">ROUND(C51+C52,0)</f>
        <v>0</v>
      </c>
      <c r="D67" s="24">
        <f t="shared" si="10"/>
        <v>0</v>
      </c>
      <c r="E67" s="24">
        <f t="shared" si="10"/>
        <v>141862</v>
      </c>
      <c r="F67" s="24">
        <f t="shared" si="10"/>
        <v>0</v>
      </c>
      <c r="G67" s="24">
        <f t="shared" si="10"/>
        <v>8320</v>
      </c>
      <c r="H67" s="24">
        <f t="shared" si="10"/>
        <v>0</v>
      </c>
      <c r="I67" s="24">
        <f t="shared" si="10"/>
        <v>0</v>
      </c>
      <c r="J67" s="24">
        <f t="shared" si="10"/>
        <v>0</v>
      </c>
      <c r="K67" s="24">
        <f t="shared" si="10"/>
        <v>0</v>
      </c>
      <c r="L67" s="24">
        <f t="shared" si="10"/>
        <v>0</v>
      </c>
      <c r="M67" s="24">
        <f t="shared" si="10"/>
        <v>0</v>
      </c>
      <c r="N67" s="24">
        <f t="shared" si="10"/>
        <v>0</v>
      </c>
      <c r="O67" s="24">
        <f t="shared" si="10"/>
        <v>0</v>
      </c>
      <c r="P67" s="24">
        <f t="shared" si="10"/>
        <v>283506</v>
      </c>
      <c r="Q67" s="24">
        <f t="shared" si="10"/>
        <v>49657</v>
      </c>
      <c r="R67" s="24">
        <f t="shared" si="10"/>
        <v>281</v>
      </c>
      <c r="S67" s="24">
        <f t="shared" si="10"/>
        <v>143765</v>
      </c>
      <c r="T67" s="24">
        <f t="shared" si="10"/>
        <v>0</v>
      </c>
      <c r="U67" s="24">
        <f t="shared" si="10"/>
        <v>8953</v>
      </c>
      <c r="V67" s="24">
        <f t="shared" si="10"/>
        <v>0</v>
      </c>
      <c r="W67" s="24">
        <f t="shared" si="10"/>
        <v>581916</v>
      </c>
      <c r="X67" s="24">
        <f t="shared" si="10"/>
        <v>209091</v>
      </c>
      <c r="Y67" s="24">
        <f t="shared" si="10"/>
        <v>329012</v>
      </c>
      <c r="Z67" s="24">
        <f t="shared" si="10"/>
        <v>182850</v>
      </c>
      <c r="AA67" s="24">
        <f t="shared" si="10"/>
        <v>89592</v>
      </c>
      <c r="AB67" s="24">
        <f t="shared" si="10"/>
        <v>36415</v>
      </c>
      <c r="AC67" s="24">
        <f t="shared" si="10"/>
        <v>51366</v>
      </c>
      <c r="AD67" s="24">
        <f t="shared" si="10"/>
        <v>0</v>
      </c>
      <c r="AE67" s="24">
        <f t="shared" si="10"/>
        <v>35556</v>
      </c>
      <c r="AF67" s="24">
        <f t="shared" si="10"/>
        <v>0</v>
      </c>
      <c r="AG67" s="24">
        <f t="shared" si="10"/>
        <v>107520</v>
      </c>
      <c r="AH67" s="24">
        <f t="shared" si="10"/>
        <v>0</v>
      </c>
      <c r="AI67" s="24">
        <f t="shared" ref="AI67:BN67" si="11">ROUND(AI51+AI52,0)</f>
        <v>0</v>
      </c>
      <c r="AJ67" s="24">
        <f t="shared" si="11"/>
        <v>231377</v>
      </c>
      <c r="AK67" s="24">
        <f t="shared" si="11"/>
        <v>0</v>
      </c>
      <c r="AL67" s="24">
        <f t="shared" si="11"/>
        <v>0</v>
      </c>
      <c r="AM67" s="24">
        <f t="shared" si="11"/>
        <v>0</v>
      </c>
      <c r="AN67" s="24">
        <f t="shared" si="11"/>
        <v>0</v>
      </c>
      <c r="AO67" s="24">
        <f t="shared" si="11"/>
        <v>0</v>
      </c>
      <c r="AP67" s="24">
        <f t="shared" si="11"/>
        <v>0</v>
      </c>
      <c r="AQ67" s="24">
        <f t="shared" si="11"/>
        <v>0</v>
      </c>
      <c r="AR67" s="24">
        <f t="shared" si="11"/>
        <v>0</v>
      </c>
      <c r="AS67" s="24">
        <f t="shared" si="11"/>
        <v>0</v>
      </c>
      <c r="AT67" s="24">
        <f t="shared" si="11"/>
        <v>0</v>
      </c>
      <c r="AU67" s="24">
        <f t="shared" si="11"/>
        <v>0</v>
      </c>
      <c r="AV67" s="24">
        <f t="shared" si="11"/>
        <v>0</v>
      </c>
      <c r="AW67" s="24">
        <f t="shared" si="11"/>
        <v>0</v>
      </c>
      <c r="AX67" s="24">
        <f t="shared" si="11"/>
        <v>0</v>
      </c>
      <c r="AY67" s="24">
        <f t="shared" si="11"/>
        <v>58706</v>
      </c>
      <c r="AZ67" s="24">
        <f t="shared" si="11"/>
        <v>0</v>
      </c>
      <c r="BA67" s="24">
        <f t="shared" si="11"/>
        <v>7479</v>
      </c>
      <c r="BB67" s="24">
        <f t="shared" si="11"/>
        <v>0</v>
      </c>
      <c r="BC67" s="24">
        <f t="shared" si="11"/>
        <v>0</v>
      </c>
      <c r="BD67" s="24">
        <f t="shared" si="11"/>
        <v>49974</v>
      </c>
      <c r="BE67" s="24">
        <f t="shared" si="11"/>
        <v>334405</v>
      </c>
      <c r="BF67" s="24">
        <f t="shared" si="11"/>
        <v>9228</v>
      </c>
      <c r="BG67" s="24">
        <f t="shared" si="11"/>
        <v>0</v>
      </c>
      <c r="BH67" s="24">
        <f t="shared" si="11"/>
        <v>0</v>
      </c>
      <c r="BI67" s="24">
        <f t="shared" si="11"/>
        <v>23432</v>
      </c>
      <c r="BJ67" s="24">
        <f t="shared" si="11"/>
        <v>0</v>
      </c>
      <c r="BK67" s="24">
        <f t="shared" si="11"/>
        <v>0</v>
      </c>
      <c r="BL67" s="24">
        <f t="shared" si="11"/>
        <v>0</v>
      </c>
      <c r="BM67" s="24">
        <f t="shared" si="11"/>
        <v>0</v>
      </c>
      <c r="BN67" s="24">
        <f t="shared" si="11"/>
        <v>2614101</v>
      </c>
      <c r="BO67" s="24">
        <f t="shared" ref="BO67:CC67" si="12">ROUND(BO51+BO52,0)</f>
        <v>0</v>
      </c>
      <c r="BP67" s="24">
        <f t="shared" si="12"/>
        <v>0</v>
      </c>
      <c r="BQ67" s="24">
        <f t="shared" si="12"/>
        <v>0</v>
      </c>
      <c r="BR67" s="24">
        <f t="shared" si="12"/>
        <v>4959</v>
      </c>
      <c r="BS67" s="24">
        <f t="shared" si="12"/>
        <v>17629</v>
      </c>
      <c r="BT67" s="24">
        <f t="shared" si="12"/>
        <v>0</v>
      </c>
      <c r="BU67" s="24">
        <f t="shared" si="12"/>
        <v>0</v>
      </c>
      <c r="BV67" s="24">
        <f t="shared" si="12"/>
        <v>0</v>
      </c>
      <c r="BW67" s="24">
        <f t="shared" si="12"/>
        <v>22473</v>
      </c>
      <c r="BX67" s="24">
        <f t="shared" si="12"/>
        <v>0</v>
      </c>
      <c r="BY67" s="24">
        <f t="shared" si="12"/>
        <v>31503</v>
      </c>
      <c r="BZ67" s="24">
        <f t="shared" si="12"/>
        <v>0</v>
      </c>
      <c r="CA67" s="24">
        <f t="shared" si="12"/>
        <v>0</v>
      </c>
      <c r="CB67" s="24">
        <f t="shared" si="12"/>
        <v>0</v>
      </c>
      <c r="CC67" s="24">
        <f t="shared" si="12"/>
        <v>309367</v>
      </c>
      <c r="CD67" s="23" t="s">
        <v>248</v>
      </c>
      <c r="CE67" s="24">
        <f t="shared" si="6"/>
        <v>5974295</v>
      </c>
      <c r="CF67" s="317">
        <v>0</v>
      </c>
    </row>
    <row r="68" spans="1:84">
      <c r="A68" s="30" t="s">
        <v>268</v>
      </c>
      <c r="B68" s="24"/>
      <c r="C68" s="233">
        <v>0</v>
      </c>
      <c r="D68" s="233">
        <v>0</v>
      </c>
      <c r="E68" s="233">
        <v>49157.15</v>
      </c>
      <c r="F68" s="233">
        <v>0</v>
      </c>
      <c r="G68" s="233">
        <v>9245.31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0</v>
      </c>
      <c r="O68" s="233">
        <v>0</v>
      </c>
      <c r="P68" s="235">
        <v>0</v>
      </c>
      <c r="Q68" s="235">
        <v>0</v>
      </c>
      <c r="R68" s="235">
        <v>0</v>
      </c>
      <c r="S68" s="240">
        <v>0</v>
      </c>
      <c r="T68" s="240">
        <v>265</v>
      </c>
      <c r="U68" s="236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41">
        <v>95485.42</v>
      </c>
      <c r="AC68" s="235">
        <v>29.9</v>
      </c>
      <c r="AD68" s="235">
        <v>0</v>
      </c>
      <c r="AE68" s="235">
        <v>0</v>
      </c>
      <c r="AF68" s="235">
        <v>0</v>
      </c>
      <c r="AG68" s="235">
        <v>2029.09</v>
      </c>
      <c r="AH68" s="235">
        <v>0</v>
      </c>
      <c r="AI68" s="235">
        <v>0</v>
      </c>
      <c r="AJ68" s="235">
        <v>163275.96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40">
        <v>0</v>
      </c>
      <c r="AW68" s="240">
        <v>0</v>
      </c>
      <c r="AX68" s="240">
        <v>0</v>
      </c>
      <c r="AY68" s="235">
        <v>0</v>
      </c>
      <c r="AZ68" s="235">
        <v>0</v>
      </c>
      <c r="BA68" s="240">
        <v>0</v>
      </c>
      <c r="BB68" s="240">
        <v>0</v>
      </c>
      <c r="BC68" s="240">
        <v>0</v>
      </c>
      <c r="BD68" s="240">
        <v>0</v>
      </c>
      <c r="BE68" s="235">
        <v>861957.94</v>
      </c>
      <c r="BF68" s="240">
        <v>0</v>
      </c>
      <c r="BG68" s="240">
        <v>0</v>
      </c>
      <c r="BH68" s="240">
        <v>0</v>
      </c>
      <c r="BI68" s="240">
        <v>0</v>
      </c>
      <c r="BJ68" s="240">
        <v>0</v>
      </c>
      <c r="BK68" s="240">
        <v>0</v>
      </c>
      <c r="BL68" s="240">
        <v>0</v>
      </c>
      <c r="BM68" s="240">
        <v>0</v>
      </c>
      <c r="BN68" s="240">
        <v>417676.66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>
        <v>0</v>
      </c>
      <c r="BZ68" s="240">
        <v>0</v>
      </c>
      <c r="CA68" s="240">
        <v>0</v>
      </c>
      <c r="CB68" s="240">
        <v>0</v>
      </c>
      <c r="CC68" s="240">
        <v>0</v>
      </c>
      <c r="CD68" s="23" t="s">
        <v>248</v>
      </c>
      <c r="CE68" s="24">
        <f t="shared" si="6"/>
        <v>1599122.43</v>
      </c>
      <c r="CF68" s="317">
        <v>0</v>
      </c>
    </row>
    <row r="69" spans="1:84">
      <c r="A69" s="30" t="s">
        <v>269</v>
      </c>
      <c r="B69" s="15"/>
      <c r="C69" s="24">
        <f t="shared" ref="C69:AH69" si="13">SUM(C70:C83)</f>
        <v>0</v>
      </c>
      <c r="D69" s="24">
        <f t="shared" si="13"/>
        <v>0</v>
      </c>
      <c r="E69" s="24">
        <f t="shared" si="13"/>
        <v>65638.37999999999</v>
      </c>
      <c r="F69" s="24">
        <f t="shared" si="13"/>
        <v>0</v>
      </c>
      <c r="G69" s="24">
        <f t="shared" si="13"/>
        <v>9969.8100000000013</v>
      </c>
      <c r="H69" s="24">
        <f t="shared" si="13"/>
        <v>0</v>
      </c>
      <c r="I69" s="24">
        <f t="shared" si="13"/>
        <v>0</v>
      </c>
      <c r="J69" s="24">
        <f t="shared" si="13"/>
        <v>0</v>
      </c>
      <c r="K69" s="24">
        <f t="shared" si="13"/>
        <v>0</v>
      </c>
      <c r="L69" s="24">
        <f t="shared" si="13"/>
        <v>0</v>
      </c>
      <c r="M69" s="24">
        <f t="shared" si="13"/>
        <v>0</v>
      </c>
      <c r="N69" s="24">
        <f t="shared" si="13"/>
        <v>1250</v>
      </c>
      <c r="O69" s="24">
        <f t="shared" si="13"/>
        <v>0</v>
      </c>
      <c r="P69" s="24">
        <f t="shared" si="13"/>
        <v>54819</v>
      </c>
      <c r="Q69" s="24">
        <f t="shared" si="13"/>
        <v>263.2</v>
      </c>
      <c r="R69" s="24">
        <f t="shared" si="13"/>
        <v>434.09</v>
      </c>
      <c r="S69" s="24">
        <f t="shared" si="13"/>
        <v>12312.76</v>
      </c>
      <c r="T69" s="24">
        <f t="shared" si="13"/>
        <v>2050.86</v>
      </c>
      <c r="U69" s="24">
        <f t="shared" si="13"/>
        <v>1717717.64</v>
      </c>
      <c r="V69" s="24">
        <f t="shared" si="13"/>
        <v>0</v>
      </c>
      <c r="W69" s="24">
        <f t="shared" si="13"/>
        <v>26113.43</v>
      </c>
      <c r="X69" s="24">
        <f t="shared" si="13"/>
        <v>17213.560000000001</v>
      </c>
      <c r="Y69" s="24">
        <f t="shared" si="13"/>
        <v>18040.059999999998</v>
      </c>
      <c r="Z69" s="24">
        <f t="shared" si="13"/>
        <v>7408.4500000000007</v>
      </c>
      <c r="AA69" s="24">
        <f t="shared" si="13"/>
        <v>9126</v>
      </c>
      <c r="AB69" s="24">
        <f t="shared" si="13"/>
        <v>113878.20000000001</v>
      </c>
      <c r="AC69" s="24">
        <f t="shared" si="13"/>
        <v>2787.81</v>
      </c>
      <c r="AD69" s="24">
        <f t="shared" si="13"/>
        <v>0</v>
      </c>
      <c r="AE69" s="24">
        <f t="shared" si="13"/>
        <v>27813.13</v>
      </c>
      <c r="AF69" s="24">
        <f t="shared" si="13"/>
        <v>0</v>
      </c>
      <c r="AG69" s="24">
        <f t="shared" si="13"/>
        <v>6470.7</v>
      </c>
      <c r="AH69" s="24">
        <f t="shared" si="13"/>
        <v>0</v>
      </c>
      <c r="AI69" s="24">
        <f t="shared" ref="AI69:BN69" si="14">SUM(AI70:AI83)</f>
        <v>210.33999999999997</v>
      </c>
      <c r="AJ69" s="24">
        <f t="shared" si="14"/>
        <v>1277870</v>
      </c>
      <c r="AK69" s="24">
        <f t="shared" si="14"/>
        <v>0</v>
      </c>
      <c r="AL69" s="24">
        <f t="shared" si="14"/>
        <v>0</v>
      </c>
      <c r="AM69" s="24">
        <f t="shared" si="14"/>
        <v>0</v>
      </c>
      <c r="AN69" s="24">
        <f t="shared" si="14"/>
        <v>0</v>
      </c>
      <c r="AO69" s="24">
        <f t="shared" si="14"/>
        <v>0</v>
      </c>
      <c r="AP69" s="24">
        <f t="shared" si="14"/>
        <v>0</v>
      </c>
      <c r="AQ69" s="24">
        <f t="shared" si="14"/>
        <v>0</v>
      </c>
      <c r="AR69" s="24">
        <f t="shared" si="14"/>
        <v>0</v>
      </c>
      <c r="AS69" s="24">
        <f t="shared" si="14"/>
        <v>0</v>
      </c>
      <c r="AT69" s="24">
        <f t="shared" si="14"/>
        <v>0</v>
      </c>
      <c r="AU69" s="24">
        <f t="shared" si="14"/>
        <v>0</v>
      </c>
      <c r="AV69" s="24">
        <f t="shared" si="14"/>
        <v>0</v>
      </c>
      <c r="AW69" s="24">
        <f t="shared" si="14"/>
        <v>0</v>
      </c>
      <c r="AX69" s="24">
        <f t="shared" si="14"/>
        <v>0</v>
      </c>
      <c r="AY69" s="24">
        <f t="shared" si="14"/>
        <v>6986.46</v>
      </c>
      <c r="AZ69" s="24">
        <f t="shared" si="14"/>
        <v>0</v>
      </c>
      <c r="BA69" s="24">
        <f t="shared" si="14"/>
        <v>0</v>
      </c>
      <c r="BB69" s="24">
        <f t="shared" si="14"/>
        <v>0</v>
      </c>
      <c r="BC69" s="24">
        <f t="shared" si="14"/>
        <v>0</v>
      </c>
      <c r="BD69" s="24">
        <f t="shared" si="14"/>
        <v>0</v>
      </c>
      <c r="BE69" s="24">
        <f t="shared" si="14"/>
        <v>935429.56</v>
      </c>
      <c r="BF69" s="24">
        <f t="shared" si="14"/>
        <v>23569.24</v>
      </c>
      <c r="BG69" s="24">
        <f t="shared" si="14"/>
        <v>0</v>
      </c>
      <c r="BH69" s="24">
        <f t="shared" si="14"/>
        <v>0</v>
      </c>
      <c r="BI69" s="24">
        <f t="shared" si="14"/>
        <v>0</v>
      </c>
      <c r="BJ69" s="24">
        <f t="shared" si="14"/>
        <v>0</v>
      </c>
      <c r="BK69" s="24">
        <f t="shared" si="14"/>
        <v>0</v>
      </c>
      <c r="BL69" s="24">
        <f t="shared" si="14"/>
        <v>0</v>
      </c>
      <c r="BM69" s="24">
        <f t="shared" si="14"/>
        <v>0</v>
      </c>
      <c r="BN69" s="24">
        <f t="shared" si="14"/>
        <v>10957327.9</v>
      </c>
      <c r="BO69" s="24">
        <f t="shared" ref="BO69:CD69" si="15">SUM(BO70:BO83)</f>
        <v>0</v>
      </c>
      <c r="BP69" s="24">
        <f t="shared" si="15"/>
        <v>0</v>
      </c>
      <c r="BQ69" s="24">
        <f t="shared" si="15"/>
        <v>0</v>
      </c>
      <c r="BR69" s="24">
        <f t="shared" si="15"/>
        <v>0</v>
      </c>
      <c r="BS69" s="24">
        <f t="shared" si="15"/>
        <v>637.74</v>
      </c>
      <c r="BT69" s="24">
        <f t="shared" si="15"/>
        <v>524.51</v>
      </c>
      <c r="BU69" s="24">
        <f t="shared" si="15"/>
        <v>0</v>
      </c>
      <c r="BV69" s="24">
        <f t="shared" si="15"/>
        <v>0</v>
      </c>
      <c r="BW69" s="24">
        <f t="shared" si="15"/>
        <v>25.599999999999898</v>
      </c>
      <c r="BX69" s="24">
        <f t="shared" si="15"/>
        <v>641.82999999999993</v>
      </c>
      <c r="BY69" s="24">
        <f t="shared" si="15"/>
        <v>2168.9</v>
      </c>
      <c r="BZ69" s="24">
        <f t="shared" si="15"/>
        <v>1075.58</v>
      </c>
      <c r="CA69" s="24">
        <f t="shared" si="15"/>
        <v>5101.37</v>
      </c>
      <c r="CB69" s="24">
        <f t="shared" si="15"/>
        <v>0</v>
      </c>
      <c r="CC69" s="24">
        <f t="shared" si="15"/>
        <v>123724.48</v>
      </c>
      <c r="CD69" s="24">
        <f t="shared" si="15"/>
        <v>884383.30999999994</v>
      </c>
      <c r="CE69" s="24">
        <f>SUM(CE70:CE83)</f>
        <v>16312983.9</v>
      </c>
      <c r="CF69" s="317">
        <v>0</v>
      </c>
    </row>
    <row r="70" spans="1:84">
      <c r="A70" s="25" t="s">
        <v>270</v>
      </c>
      <c r="B70" s="26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48751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4">
        <f t="shared" ref="CE70:CE85" si="16">SUM(C70:CD70)</f>
        <v>48751</v>
      </c>
      <c r="CF70" s="317">
        <v>0</v>
      </c>
    </row>
    <row r="71" spans="1:84">
      <c r="A71" s="25" t="s">
        <v>271</v>
      </c>
      <c r="B71" s="26"/>
      <c r="C71" s="242">
        <v>0</v>
      </c>
      <c r="D71" s="242">
        <v>0</v>
      </c>
      <c r="E71" s="242">
        <v>66851.149999999994</v>
      </c>
      <c r="F71" s="242">
        <v>0</v>
      </c>
      <c r="G71" s="242">
        <v>5735.97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8438.85</v>
      </c>
      <c r="Q71" s="242">
        <v>0</v>
      </c>
      <c r="R71" s="242">
        <v>0</v>
      </c>
      <c r="S71" s="242">
        <v>0</v>
      </c>
      <c r="T71" s="242">
        <v>0</v>
      </c>
      <c r="U71" s="242">
        <v>0</v>
      </c>
      <c r="V71" s="242">
        <v>0</v>
      </c>
      <c r="W71" s="242">
        <v>0</v>
      </c>
      <c r="X71" s="242">
        <v>6193.29</v>
      </c>
      <c r="Y71" s="242">
        <v>16612.689999999999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17168.62</v>
      </c>
      <c r="AF71" s="242">
        <v>0</v>
      </c>
      <c r="AG71" s="242">
        <v>0</v>
      </c>
      <c r="AH71" s="242">
        <v>0</v>
      </c>
      <c r="AI71" s="242">
        <v>0</v>
      </c>
      <c r="AJ71" s="242">
        <v>1047869.35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25.599999999999898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4">
        <f t="shared" si="16"/>
        <v>1168895.52</v>
      </c>
      <c r="CF71" s="317">
        <v>0</v>
      </c>
    </row>
    <row r="72" spans="1:84">
      <c r="A72" s="25" t="s">
        <v>272</v>
      </c>
      <c r="B72" s="26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1343.2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7895.04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925.4</v>
      </c>
      <c r="CB72" s="242">
        <v>0</v>
      </c>
      <c r="CC72" s="242">
        <v>0</v>
      </c>
      <c r="CD72" s="242">
        <v>0</v>
      </c>
      <c r="CE72" s="24">
        <f t="shared" si="16"/>
        <v>10163.64</v>
      </c>
      <c r="CF72" s="317">
        <v>0</v>
      </c>
    </row>
    <row r="73" spans="1:84">
      <c r="A73" s="25" t="s">
        <v>273</v>
      </c>
      <c r="B73" s="26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66222.12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546017.28000000003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125067.48</v>
      </c>
      <c r="CD73" s="242">
        <v>0</v>
      </c>
      <c r="CE73" s="24">
        <f t="shared" si="16"/>
        <v>737306.88</v>
      </c>
      <c r="CF73" s="317">
        <v>0</v>
      </c>
    </row>
    <row r="74" spans="1:84">
      <c r="A74" s="25" t="s">
        <v>274</v>
      </c>
      <c r="B74" s="26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7551.22</v>
      </c>
      <c r="AF74" s="242">
        <v>0</v>
      </c>
      <c r="AG74" s="242">
        <v>0</v>
      </c>
      <c r="AH74" s="242">
        <v>0</v>
      </c>
      <c r="AI74" s="242">
        <v>0</v>
      </c>
      <c r="AJ74" s="242">
        <v>12001.98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22829.5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4">
        <f t="shared" si="16"/>
        <v>42382.7</v>
      </c>
      <c r="CF74" s="317">
        <v>0</v>
      </c>
    </row>
    <row r="75" spans="1:84">
      <c r="A75" s="25" t="s">
        <v>275</v>
      </c>
      <c r="B75" s="26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4">
        <f t="shared" si="16"/>
        <v>0</v>
      </c>
      <c r="CF75" s="317">
        <v>0</v>
      </c>
    </row>
    <row r="76" spans="1:84">
      <c r="A76" s="25" t="s">
        <v>276</v>
      </c>
      <c r="B76" s="202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1658849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4">
        <f t="shared" si="16"/>
        <v>1658849</v>
      </c>
      <c r="CF76" s="317">
        <v>0</v>
      </c>
    </row>
    <row r="77" spans="1:84">
      <c r="A77" s="25" t="s">
        <v>277</v>
      </c>
      <c r="B77" s="26"/>
      <c r="C77" s="242">
        <v>0</v>
      </c>
      <c r="D77" s="242">
        <v>0</v>
      </c>
      <c r="E77" s="242">
        <v>0</v>
      </c>
      <c r="F77" s="242">
        <v>0</v>
      </c>
      <c r="G77" s="242">
        <v>2776.25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24130.9</v>
      </c>
      <c r="Q77" s="242">
        <v>0</v>
      </c>
      <c r="R77" s="242">
        <v>0</v>
      </c>
      <c r="S77" s="242">
        <v>11122.24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23425.06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37871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6915.46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904311.88</v>
      </c>
      <c r="BF77" s="242">
        <v>23428.74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0</v>
      </c>
      <c r="CD77" s="242">
        <v>0</v>
      </c>
      <c r="CE77" s="24">
        <f t="shared" si="16"/>
        <v>1033981.53</v>
      </c>
      <c r="CF77" s="317">
        <v>0</v>
      </c>
    </row>
    <row r="78" spans="1:84">
      <c r="A78" s="25" t="s">
        <v>278</v>
      </c>
      <c r="B78" s="15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10260420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4">
        <f t="shared" si="16"/>
        <v>10260420</v>
      </c>
      <c r="CF78" s="317">
        <v>0</v>
      </c>
    </row>
    <row r="79" spans="1:84">
      <c r="A79" s="25" t="s">
        <v>279</v>
      </c>
      <c r="B79" s="15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4">
        <f t="shared" si="16"/>
        <v>0</v>
      </c>
      <c r="CF79" s="317">
        <v>0</v>
      </c>
    </row>
    <row r="80" spans="1:84">
      <c r="A80" s="25" t="s">
        <v>280</v>
      </c>
      <c r="B80" s="15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0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0</v>
      </c>
      <c r="BZ80" s="242">
        <v>0</v>
      </c>
      <c r="CA80" s="242">
        <v>1249</v>
      </c>
      <c r="CB80" s="242">
        <v>0</v>
      </c>
      <c r="CC80" s="242">
        <v>0</v>
      </c>
      <c r="CD80" s="242">
        <v>0</v>
      </c>
      <c r="CE80" s="24">
        <f t="shared" si="16"/>
        <v>1249</v>
      </c>
      <c r="CF80" s="317">
        <v>0</v>
      </c>
    </row>
    <row r="81" spans="1:84">
      <c r="A81" s="25" t="s">
        <v>281</v>
      </c>
      <c r="B81" s="15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209.77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111744.66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-2790.98</v>
      </c>
      <c r="CD81" s="242">
        <v>884347.94</v>
      </c>
      <c r="CE81" s="24">
        <f t="shared" si="16"/>
        <v>993511.3899999999</v>
      </c>
      <c r="CF81" s="317">
        <v>0</v>
      </c>
    </row>
    <row r="82" spans="1:84">
      <c r="A82" s="25" t="s">
        <v>282</v>
      </c>
      <c r="B82" s="15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4">
        <f t="shared" si="16"/>
        <v>0</v>
      </c>
      <c r="CF82" s="317">
        <v>0</v>
      </c>
    </row>
    <row r="83" spans="1:84">
      <c r="A83" s="25" t="s">
        <v>283</v>
      </c>
      <c r="B83" s="15"/>
      <c r="C83" s="233">
        <v>0</v>
      </c>
      <c r="D83" s="233">
        <v>0</v>
      </c>
      <c r="E83" s="235">
        <v>-1212.77</v>
      </c>
      <c r="F83" s="235">
        <v>0</v>
      </c>
      <c r="G83" s="233">
        <v>1457.5900000000001</v>
      </c>
      <c r="H83" s="233">
        <v>0</v>
      </c>
      <c r="I83" s="235">
        <v>0</v>
      </c>
      <c r="J83" s="235">
        <v>0</v>
      </c>
      <c r="K83" s="235">
        <v>0</v>
      </c>
      <c r="L83" s="235">
        <v>0</v>
      </c>
      <c r="M83" s="233">
        <v>0</v>
      </c>
      <c r="N83" s="233">
        <v>1250</v>
      </c>
      <c r="O83" s="233">
        <v>0</v>
      </c>
      <c r="P83" s="235">
        <v>20906.05</v>
      </c>
      <c r="Q83" s="235">
        <v>263.2</v>
      </c>
      <c r="R83" s="236">
        <v>434.09</v>
      </c>
      <c r="S83" s="235">
        <v>1190.52</v>
      </c>
      <c r="T83" s="233">
        <v>2050.86</v>
      </c>
      <c r="U83" s="235">
        <v>10117.64</v>
      </c>
      <c r="V83" s="235">
        <v>0</v>
      </c>
      <c r="W83" s="233">
        <v>26113.43</v>
      </c>
      <c r="X83" s="235">
        <v>11020.27</v>
      </c>
      <c r="Y83" s="235">
        <v>1427.37</v>
      </c>
      <c r="Z83" s="235">
        <v>7408.4500000000007</v>
      </c>
      <c r="AA83" s="235">
        <v>9126</v>
      </c>
      <c r="AB83" s="235">
        <v>82558.100000000006</v>
      </c>
      <c r="AC83" s="235">
        <v>2787.81</v>
      </c>
      <c r="AD83" s="235">
        <v>0</v>
      </c>
      <c r="AE83" s="235">
        <v>3093.2899999999995</v>
      </c>
      <c r="AF83" s="235">
        <v>0</v>
      </c>
      <c r="AG83" s="235">
        <v>6470.7</v>
      </c>
      <c r="AH83" s="235">
        <v>0</v>
      </c>
      <c r="AI83" s="235">
        <v>210.33999999999997</v>
      </c>
      <c r="AJ83" s="235">
        <v>113695.78</v>
      </c>
      <c r="AK83" s="235">
        <v>0</v>
      </c>
      <c r="AL83" s="235">
        <v>0</v>
      </c>
      <c r="AM83" s="235">
        <v>0</v>
      </c>
      <c r="AN83" s="235">
        <v>0</v>
      </c>
      <c r="AO83" s="233">
        <v>0</v>
      </c>
      <c r="AP83" s="235">
        <v>0</v>
      </c>
      <c r="AQ83" s="233">
        <v>0</v>
      </c>
      <c r="AR83" s="233">
        <v>0</v>
      </c>
      <c r="AS83" s="233">
        <v>0</v>
      </c>
      <c r="AT83" s="233">
        <v>0</v>
      </c>
      <c r="AU83" s="235">
        <v>0</v>
      </c>
      <c r="AV83" s="235">
        <v>0</v>
      </c>
      <c r="AW83" s="235">
        <v>0</v>
      </c>
      <c r="AX83" s="235">
        <v>0</v>
      </c>
      <c r="AY83" s="235">
        <v>71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8288.1799999999985</v>
      </c>
      <c r="BF83" s="235">
        <v>140.5</v>
      </c>
      <c r="BG83" s="235">
        <v>0</v>
      </c>
      <c r="BH83" s="236">
        <v>0</v>
      </c>
      <c r="BI83" s="235">
        <v>0</v>
      </c>
      <c r="BJ83" s="235">
        <v>0</v>
      </c>
      <c r="BK83" s="235">
        <v>0</v>
      </c>
      <c r="BL83" s="235">
        <v>0</v>
      </c>
      <c r="BM83" s="235">
        <v>0</v>
      </c>
      <c r="BN83" s="235">
        <v>39145.96</v>
      </c>
      <c r="BO83" s="235">
        <v>0</v>
      </c>
      <c r="BP83" s="235">
        <v>0</v>
      </c>
      <c r="BQ83" s="235">
        <v>0</v>
      </c>
      <c r="BR83" s="235">
        <v>0</v>
      </c>
      <c r="BS83" s="235">
        <v>637.74</v>
      </c>
      <c r="BT83" s="235">
        <v>524.51</v>
      </c>
      <c r="BU83" s="235">
        <v>0</v>
      </c>
      <c r="BV83" s="235">
        <v>0</v>
      </c>
      <c r="BW83" s="235">
        <v>0</v>
      </c>
      <c r="BX83" s="235">
        <v>641.82999999999993</v>
      </c>
      <c r="BY83" s="235">
        <v>2168.9</v>
      </c>
      <c r="BZ83" s="235">
        <v>1075.58</v>
      </c>
      <c r="CA83" s="235">
        <v>2926.97</v>
      </c>
      <c r="CB83" s="235">
        <v>0</v>
      </c>
      <c r="CC83" s="235">
        <v>1447.98</v>
      </c>
      <c r="CD83" s="242">
        <v>35.369999999999997</v>
      </c>
      <c r="CE83" s="24">
        <f t="shared" si="16"/>
        <v>357473.24</v>
      </c>
      <c r="CF83" s="317">
        <v>0</v>
      </c>
    </row>
    <row r="84" spans="1:84">
      <c r="A84" s="30" t="s">
        <v>284</v>
      </c>
      <c r="B84" s="15"/>
      <c r="C84" s="233">
        <v>0</v>
      </c>
      <c r="D84" s="233">
        <v>0</v>
      </c>
      <c r="E84" s="233">
        <v>0</v>
      </c>
      <c r="F84" s="233">
        <v>0</v>
      </c>
      <c r="G84" s="233">
        <v>12144.66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0</v>
      </c>
      <c r="P84" s="233">
        <v>-10640.63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3">
        <v>0</v>
      </c>
      <c r="W84" s="233">
        <v>0</v>
      </c>
      <c r="X84" s="233">
        <v>0</v>
      </c>
      <c r="Y84" s="233">
        <v>-3472.77</v>
      </c>
      <c r="Z84" s="233">
        <v>0</v>
      </c>
      <c r="AA84" s="233">
        <v>0</v>
      </c>
      <c r="AB84" s="233">
        <v>22567.63</v>
      </c>
      <c r="AC84" s="233">
        <v>0</v>
      </c>
      <c r="AD84" s="233">
        <v>0</v>
      </c>
      <c r="AE84" s="233">
        <v>0</v>
      </c>
      <c r="AF84" s="233">
        <v>0</v>
      </c>
      <c r="AG84" s="233">
        <v>0</v>
      </c>
      <c r="AH84" s="233">
        <v>0</v>
      </c>
      <c r="AI84" s="233">
        <v>0</v>
      </c>
      <c r="AJ84" s="233">
        <v>0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0</v>
      </c>
      <c r="AQ84" s="233">
        <v>0</v>
      </c>
      <c r="AR84" s="233">
        <v>0</v>
      </c>
      <c r="AS84" s="233">
        <v>0</v>
      </c>
      <c r="AT84" s="233">
        <v>0</v>
      </c>
      <c r="AU84" s="233">
        <v>0</v>
      </c>
      <c r="AV84" s="233">
        <v>0</v>
      </c>
      <c r="AW84" s="233">
        <v>0</v>
      </c>
      <c r="AX84" s="233">
        <v>0</v>
      </c>
      <c r="AY84" s="233">
        <v>504.5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132158.56</v>
      </c>
      <c r="BF84" s="233">
        <v>0</v>
      </c>
      <c r="BG84" s="233">
        <v>0</v>
      </c>
      <c r="BH84" s="233">
        <v>0</v>
      </c>
      <c r="BI84" s="233">
        <v>0</v>
      </c>
      <c r="BJ84" s="233">
        <v>0</v>
      </c>
      <c r="BK84" s="233">
        <v>0</v>
      </c>
      <c r="BL84" s="233">
        <v>0</v>
      </c>
      <c r="BM84" s="233">
        <v>0</v>
      </c>
      <c r="BN84" s="233">
        <v>95709.73</v>
      </c>
      <c r="BO84" s="233">
        <v>0</v>
      </c>
      <c r="BP84" s="233">
        <v>0</v>
      </c>
      <c r="BQ84" s="233">
        <v>0</v>
      </c>
      <c r="BR84" s="233">
        <v>0</v>
      </c>
      <c r="BS84" s="233">
        <v>0</v>
      </c>
      <c r="BT84" s="233">
        <v>0</v>
      </c>
      <c r="BU84" s="233">
        <v>0</v>
      </c>
      <c r="BV84" s="233">
        <v>0</v>
      </c>
      <c r="BW84" s="233">
        <v>0</v>
      </c>
      <c r="BX84" s="233">
        <v>0</v>
      </c>
      <c r="BY84" s="233">
        <v>0</v>
      </c>
      <c r="BZ84" s="233">
        <v>0</v>
      </c>
      <c r="CA84" s="233">
        <v>0</v>
      </c>
      <c r="CB84" s="233">
        <v>0</v>
      </c>
      <c r="CC84" s="233">
        <v>8030</v>
      </c>
      <c r="CD84" s="242">
        <v>811.38000000000011</v>
      </c>
      <c r="CE84" s="24">
        <f t="shared" si="16"/>
        <v>257813.06</v>
      </c>
      <c r="CF84" s="317">
        <v>0</v>
      </c>
    </row>
    <row r="85" spans="1:84">
      <c r="A85" s="30" t="s">
        <v>285</v>
      </c>
      <c r="B85" s="24"/>
      <c r="C85" s="24">
        <f t="shared" ref="C85:AH85" si="17">SUM(C61:C69)-C84</f>
        <v>0</v>
      </c>
      <c r="D85" s="24">
        <f t="shared" si="17"/>
        <v>0</v>
      </c>
      <c r="E85" s="24">
        <f t="shared" si="17"/>
        <v>7314078.3499999996</v>
      </c>
      <c r="F85" s="24">
        <f t="shared" si="17"/>
        <v>0</v>
      </c>
      <c r="G85" s="24">
        <f t="shared" si="17"/>
        <v>4511218.34</v>
      </c>
      <c r="H85" s="24">
        <f t="shared" si="17"/>
        <v>0</v>
      </c>
      <c r="I85" s="24">
        <f t="shared" si="17"/>
        <v>0</v>
      </c>
      <c r="J85" s="24">
        <f t="shared" si="17"/>
        <v>0</v>
      </c>
      <c r="K85" s="24">
        <f t="shared" si="17"/>
        <v>0</v>
      </c>
      <c r="L85" s="24">
        <f t="shared" si="17"/>
        <v>4998.5</v>
      </c>
      <c r="M85" s="24">
        <f t="shared" si="17"/>
        <v>19157.059999999998</v>
      </c>
      <c r="N85" s="24">
        <f t="shared" si="17"/>
        <v>848825.36</v>
      </c>
      <c r="O85" s="24">
        <f t="shared" si="17"/>
        <v>0</v>
      </c>
      <c r="P85" s="24">
        <f t="shared" si="17"/>
        <v>2435359.34</v>
      </c>
      <c r="Q85" s="24">
        <f t="shared" si="17"/>
        <v>665516.66999999993</v>
      </c>
      <c r="R85" s="24">
        <f t="shared" si="17"/>
        <v>501102.98000000004</v>
      </c>
      <c r="S85" s="24">
        <f t="shared" si="17"/>
        <v>339446.01</v>
      </c>
      <c r="T85" s="24">
        <f t="shared" si="17"/>
        <v>1288266.8899999999</v>
      </c>
      <c r="U85" s="24">
        <f t="shared" si="17"/>
        <v>3023219.91</v>
      </c>
      <c r="V85" s="24">
        <f t="shared" si="17"/>
        <v>0</v>
      </c>
      <c r="W85" s="24">
        <f t="shared" si="17"/>
        <v>695692.9</v>
      </c>
      <c r="X85" s="24">
        <f t="shared" si="17"/>
        <v>872459.34000000008</v>
      </c>
      <c r="Y85" s="24">
        <f t="shared" si="17"/>
        <v>2139560.79</v>
      </c>
      <c r="Z85" s="24">
        <f t="shared" si="17"/>
        <v>2204336.4300000002</v>
      </c>
      <c r="AA85" s="24">
        <f t="shared" si="17"/>
        <v>387275.73</v>
      </c>
      <c r="AB85" s="24">
        <f t="shared" si="17"/>
        <v>8942048.5699999984</v>
      </c>
      <c r="AC85" s="24">
        <f t="shared" si="17"/>
        <v>1489656.47</v>
      </c>
      <c r="AD85" s="24">
        <f t="shared" si="17"/>
        <v>0</v>
      </c>
      <c r="AE85" s="24">
        <f t="shared" si="17"/>
        <v>1637319.9600000002</v>
      </c>
      <c r="AF85" s="24">
        <f t="shared" si="17"/>
        <v>0</v>
      </c>
      <c r="AG85" s="24">
        <f t="shared" si="17"/>
        <v>6044121.4899999993</v>
      </c>
      <c r="AH85" s="24">
        <f t="shared" si="17"/>
        <v>0</v>
      </c>
      <c r="AI85" s="24">
        <f t="shared" ref="AI85:BN85" si="18">SUM(AI61:AI69)-AI84</f>
        <v>627614.79</v>
      </c>
      <c r="AJ85" s="24">
        <f t="shared" si="18"/>
        <v>15539730.930000002</v>
      </c>
      <c r="AK85" s="24">
        <f t="shared" si="18"/>
        <v>0</v>
      </c>
      <c r="AL85" s="24">
        <f t="shared" si="18"/>
        <v>0</v>
      </c>
      <c r="AM85" s="24">
        <f t="shared" si="18"/>
        <v>0</v>
      </c>
      <c r="AN85" s="24">
        <f t="shared" si="18"/>
        <v>0</v>
      </c>
      <c r="AO85" s="24">
        <f t="shared" si="18"/>
        <v>0</v>
      </c>
      <c r="AP85" s="24">
        <f t="shared" si="18"/>
        <v>16.93</v>
      </c>
      <c r="AQ85" s="24">
        <f t="shared" si="18"/>
        <v>0</v>
      </c>
      <c r="AR85" s="24">
        <f t="shared" si="18"/>
        <v>0</v>
      </c>
      <c r="AS85" s="24">
        <f t="shared" si="18"/>
        <v>0</v>
      </c>
      <c r="AT85" s="24">
        <f t="shared" si="18"/>
        <v>0</v>
      </c>
      <c r="AU85" s="24">
        <f t="shared" si="18"/>
        <v>0</v>
      </c>
      <c r="AV85" s="24">
        <f t="shared" si="18"/>
        <v>0</v>
      </c>
      <c r="AW85" s="24">
        <f t="shared" si="18"/>
        <v>0</v>
      </c>
      <c r="AX85" s="24">
        <f t="shared" si="18"/>
        <v>0</v>
      </c>
      <c r="AY85" s="24">
        <f t="shared" si="18"/>
        <v>1311217.8199999998</v>
      </c>
      <c r="AZ85" s="24">
        <f t="shared" si="18"/>
        <v>0</v>
      </c>
      <c r="BA85" s="24">
        <f t="shared" si="18"/>
        <v>7479</v>
      </c>
      <c r="BB85" s="24">
        <f t="shared" si="18"/>
        <v>0</v>
      </c>
      <c r="BC85" s="24">
        <f t="shared" si="18"/>
        <v>0</v>
      </c>
      <c r="BD85" s="24">
        <f t="shared" si="18"/>
        <v>49974</v>
      </c>
      <c r="BE85" s="24">
        <f t="shared" si="18"/>
        <v>5313704.12</v>
      </c>
      <c r="BF85" s="24">
        <f t="shared" si="18"/>
        <v>1306687.6399999999</v>
      </c>
      <c r="BG85" s="24">
        <f t="shared" si="18"/>
        <v>0</v>
      </c>
      <c r="BH85" s="24">
        <f t="shared" si="18"/>
        <v>0</v>
      </c>
      <c r="BI85" s="24">
        <f t="shared" si="18"/>
        <v>23432</v>
      </c>
      <c r="BJ85" s="24">
        <f t="shared" si="18"/>
        <v>0</v>
      </c>
      <c r="BK85" s="24">
        <f t="shared" si="18"/>
        <v>0</v>
      </c>
      <c r="BL85" s="24">
        <f t="shared" si="18"/>
        <v>147347.51</v>
      </c>
      <c r="BM85" s="24">
        <f t="shared" si="18"/>
        <v>0</v>
      </c>
      <c r="BN85" s="24">
        <f t="shared" si="18"/>
        <v>15643562.609999999</v>
      </c>
      <c r="BO85" s="24">
        <f t="shared" ref="BO85:CD85" si="19">SUM(BO61:BO69)-BO84</f>
        <v>0</v>
      </c>
      <c r="BP85" s="24">
        <f t="shared" si="19"/>
        <v>0</v>
      </c>
      <c r="BQ85" s="24">
        <f t="shared" si="19"/>
        <v>0</v>
      </c>
      <c r="BR85" s="24">
        <f t="shared" si="19"/>
        <v>57016.79</v>
      </c>
      <c r="BS85" s="24">
        <f t="shared" si="19"/>
        <v>68001.310000000012</v>
      </c>
      <c r="BT85" s="24">
        <f t="shared" si="19"/>
        <v>162955.69</v>
      </c>
      <c r="BU85" s="24">
        <f t="shared" si="19"/>
        <v>0</v>
      </c>
      <c r="BV85" s="24">
        <f t="shared" si="19"/>
        <v>0</v>
      </c>
      <c r="BW85" s="24">
        <f t="shared" si="19"/>
        <v>101545.86000000002</v>
      </c>
      <c r="BX85" s="24">
        <f t="shared" si="19"/>
        <v>819617.35</v>
      </c>
      <c r="BY85" s="24">
        <f t="shared" si="19"/>
        <v>1569397.01</v>
      </c>
      <c r="BZ85" s="24">
        <f t="shared" si="19"/>
        <v>481042.76</v>
      </c>
      <c r="CA85" s="24">
        <f t="shared" si="19"/>
        <v>463645.08999999997</v>
      </c>
      <c r="CB85" s="24">
        <f t="shared" si="19"/>
        <v>0</v>
      </c>
      <c r="CC85" s="24">
        <f t="shared" si="19"/>
        <v>412913.76</v>
      </c>
      <c r="CD85" s="24">
        <f t="shared" si="19"/>
        <v>883571.92999999993</v>
      </c>
      <c r="CE85" s="24">
        <f t="shared" si="16"/>
        <v>90354135.990000024</v>
      </c>
      <c r="CF85" s="317">
        <v>0</v>
      </c>
    </row>
    <row r="86" spans="1:84">
      <c r="A86" s="30" t="s">
        <v>286</v>
      </c>
      <c r="B86" s="24"/>
      <c r="C86" s="23" t="s">
        <v>248</v>
      </c>
      <c r="D86" s="23" t="s">
        <v>248</v>
      </c>
      <c r="E86" s="23" t="s">
        <v>248</v>
      </c>
      <c r="F86" s="23" t="s">
        <v>248</v>
      </c>
      <c r="G86" s="23" t="s">
        <v>248</v>
      </c>
      <c r="H86" s="23" t="s">
        <v>248</v>
      </c>
      <c r="I86" s="23" t="s">
        <v>248</v>
      </c>
      <c r="J86" s="23" t="s">
        <v>248</v>
      </c>
      <c r="K86" s="27" t="s">
        <v>248</v>
      </c>
      <c r="L86" s="23" t="s">
        <v>248</v>
      </c>
      <c r="M86" s="23" t="s">
        <v>248</v>
      </c>
      <c r="N86" s="23" t="s">
        <v>248</v>
      </c>
      <c r="O86" s="23" t="s">
        <v>248</v>
      </c>
      <c r="P86" s="23" t="s">
        <v>248</v>
      </c>
      <c r="Q86" s="23" t="s">
        <v>248</v>
      </c>
      <c r="R86" s="23" t="s">
        <v>248</v>
      </c>
      <c r="S86" s="23" t="s">
        <v>248</v>
      </c>
      <c r="T86" s="23" t="s">
        <v>248</v>
      </c>
      <c r="U86" s="23" t="s">
        <v>248</v>
      </c>
      <c r="V86" s="23" t="s">
        <v>248</v>
      </c>
      <c r="W86" s="23" t="s">
        <v>248</v>
      </c>
      <c r="X86" s="23" t="s">
        <v>248</v>
      </c>
      <c r="Y86" s="23" t="s">
        <v>248</v>
      </c>
      <c r="Z86" s="23" t="s">
        <v>248</v>
      </c>
      <c r="AA86" s="23" t="s">
        <v>248</v>
      </c>
      <c r="AB86" s="23" t="s">
        <v>248</v>
      </c>
      <c r="AC86" s="23" t="s">
        <v>248</v>
      </c>
      <c r="AD86" s="23" t="s">
        <v>248</v>
      </c>
      <c r="AE86" s="23" t="s">
        <v>248</v>
      </c>
      <c r="AF86" s="23" t="s">
        <v>248</v>
      </c>
      <c r="AG86" s="23" t="s">
        <v>248</v>
      </c>
      <c r="AH86" s="23" t="s">
        <v>248</v>
      </c>
      <c r="AI86" s="23" t="s">
        <v>248</v>
      </c>
      <c r="AJ86" s="23" t="s">
        <v>248</v>
      </c>
      <c r="AK86" s="23" t="s">
        <v>248</v>
      </c>
      <c r="AL86" s="23" t="s">
        <v>248</v>
      </c>
      <c r="AM86" s="23" t="s">
        <v>248</v>
      </c>
      <c r="AN86" s="23" t="s">
        <v>248</v>
      </c>
      <c r="AO86" s="23" t="s">
        <v>248</v>
      </c>
      <c r="AP86" s="23" t="s">
        <v>248</v>
      </c>
      <c r="AQ86" s="23" t="s">
        <v>248</v>
      </c>
      <c r="AR86" s="23" t="s">
        <v>248</v>
      </c>
      <c r="AS86" s="23" t="s">
        <v>248</v>
      </c>
      <c r="AT86" s="23" t="s">
        <v>248</v>
      </c>
      <c r="AU86" s="23" t="s">
        <v>248</v>
      </c>
      <c r="AV86" s="23" t="s">
        <v>248</v>
      </c>
      <c r="AW86" s="23" t="s">
        <v>248</v>
      </c>
      <c r="AX86" s="23" t="s">
        <v>248</v>
      </c>
      <c r="AY86" s="23" t="s">
        <v>248</v>
      </c>
      <c r="AZ86" s="23" t="s">
        <v>248</v>
      </c>
      <c r="BA86" s="23" t="s">
        <v>248</v>
      </c>
      <c r="BB86" s="23" t="s">
        <v>248</v>
      </c>
      <c r="BC86" s="23" t="s">
        <v>248</v>
      </c>
      <c r="BD86" s="23" t="s">
        <v>248</v>
      </c>
      <c r="BE86" s="23" t="s">
        <v>248</v>
      </c>
      <c r="BF86" s="23" t="s">
        <v>248</v>
      </c>
      <c r="BG86" s="23" t="s">
        <v>248</v>
      </c>
      <c r="BH86" s="23" t="s">
        <v>248</v>
      </c>
      <c r="BI86" s="23" t="s">
        <v>248</v>
      </c>
      <c r="BJ86" s="23" t="s">
        <v>248</v>
      </c>
      <c r="BK86" s="23" t="s">
        <v>248</v>
      </c>
      <c r="BL86" s="23" t="s">
        <v>248</v>
      </c>
      <c r="BM86" s="23" t="s">
        <v>248</v>
      </c>
      <c r="BN86" s="23" t="s">
        <v>248</v>
      </c>
      <c r="BO86" s="23" t="s">
        <v>248</v>
      </c>
      <c r="BP86" s="23" t="s">
        <v>248</v>
      </c>
      <c r="BQ86" s="23" t="s">
        <v>248</v>
      </c>
      <c r="BR86" s="23" t="s">
        <v>248</v>
      </c>
      <c r="BS86" s="23" t="s">
        <v>248</v>
      </c>
      <c r="BT86" s="23" t="s">
        <v>248</v>
      </c>
      <c r="BU86" s="23" t="s">
        <v>248</v>
      </c>
      <c r="BV86" s="23" t="s">
        <v>248</v>
      </c>
      <c r="BW86" s="23" t="s">
        <v>248</v>
      </c>
      <c r="BX86" s="23" t="s">
        <v>248</v>
      </c>
      <c r="BY86" s="23" t="s">
        <v>248</v>
      </c>
      <c r="BZ86" s="23" t="s">
        <v>248</v>
      </c>
      <c r="CA86" s="23" t="s">
        <v>248</v>
      </c>
      <c r="CB86" s="23" t="s">
        <v>248</v>
      </c>
      <c r="CC86" s="23" t="s">
        <v>248</v>
      </c>
      <c r="CD86" s="23" t="s">
        <v>248</v>
      </c>
      <c r="CE86" s="242">
        <v>0</v>
      </c>
      <c r="CF86" s="317">
        <v>0</v>
      </c>
    </row>
    <row r="87" spans="1:84">
      <c r="A87" s="30" t="s">
        <v>287</v>
      </c>
      <c r="B87" s="15"/>
      <c r="C87" s="233">
        <v>0</v>
      </c>
      <c r="D87" s="233">
        <v>0</v>
      </c>
      <c r="E87" s="233">
        <v>11084062</v>
      </c>
      <c r="F87" s="233">
        <v>0</v>
      </c>
      <c r="G87" s="233">
        <v>11551305</v>
      </c>
      <c r="H87" s="233">
        <v>0</v>
      </c>
      <c r="I87" s="233">
        <v>0</v>
      </c>
      <c r="J87" s="233">
        <v>0</v>
      </c>
      <c r="K87" s="233">
        <v>0</v>
      </c>
      <c r="L87" s="233">
        <v>6590525</v>
      </c>
      <c r="M87" s="233">
        <v>0</v>
      </c>
      <c r="N87" s="233">
        <v>0</v>
      </c>
      <c r="O87" s="233">
        <v>0</v>
      </c>
      <c r="P87" s="233">
        <v>57399.44</v>
      </c>
      <c r="Q87" s="233">
        <v>5474</v>
      </c>
      <c r="R87" s="233">
        <v>15236</v>
      </c>
      <c r="S87" s="233">
        <v>0</v>
      </c>
      <c r="T87" s="233">
        <v>186</v>
      </c>
      <c r="U87" s="233">
        <v>2085030.8</v>
      </c>
      <c r="V87" s="233">
        <v>0</v>
      </c>
      <c r="W87" s="233">
        <v>222821.85</v>
      </c>
      <c r="X87" s="233">
        <v>1577413.15</v>
      </c>
      <c r="Y87" s="233">
        <v>637707.5</v>
      </c>
      <c r="Z87" s="233">
        <v>43080</v>
      </c>
      <c r="AA87" s="233">
        <v>49190.95</v>
      </c>
      <c r="AB87" s="233">
        <v>3221406.6</v>
      </c>
      <c r="AC87" s="233">
        <v>1381700</v>
      </c>
      <c r="AD87" s="233">
        <v>0</v>
      </c>
      <c r="AE87" s="233">
        <v>1954076</v>
      </c>
      <c r="AF87" s="233">
        <v>0</v>
      </c>
      <c r="AG87" s="233">
        <v>2565258</v>
      </c>
      <c r="AH87" s="233">
        <v>0</v>
      </c>
      <c r="AI87" s="233">
        <v>0</v>
      </c>
      <c r="AJ87" s="233">
        <v>0</v>
      </c>
      <c r="AK87" s="233">
        <v>0</v>
      </c>
      <c r="AL87" s="233">
        <v>0</v>
      </c>
      <c r="AM87" s="233">
        <v>0</v>
      </c>
      <c r="AN87" s="233">
        <v>0</v>
      </c>
      <c r="AO87" s="233">
        <v>0</v>
      </c>
      <c r="AP87" s="233">
        <v>0</v>
      </c>
      <c r="AQ87" s="233">
        <v>0</v>
      </c>
      <c r="AR87" s="233">
        <v>0</v>
      </c>
      <c r="AS87" s="233">
        <v>0</v>
      </c>
      <c r="AT87" s="233">
        <v>0</v>
      </c>
      <c r="AU87" s="233">
        <v>0</v>
      </c>
      <c r="AV87" s="233">
        <v>0</v>
      </c>
      <c r="AW87" s="23" t="s">
        <v>248</v>
      </c>
      <c r="AX87" s="23" t="s">
        <v>248</v>
      </c>
      <c r="AY87" s="23" t="s">
        <v>248</v>
      </c>
      <c r="AZ87" s="23" t="s">
        <v>248</v>
      </c>
      <c r="BA87" s="23" t="s">
        <v>248</v>
      </c>
      <c r="BB87" s="23" t="s">
        <v>248</v>
      </c>
      <c r="BC87" s="23" t="s">
        <v>248</v>
      </c>
      <c r="BD87" s="23" t="s">
        <v>248</v>
      </c>
      <c r="BE87" s="23" t="s">
        <v>248</v>
      </c>
      <c r="BF87" s="23" t="s">
        <v>248</v>
      </c>
      <c r="BG87" s="23" t="s">
        <v>248</v>
      </c>
      <c r="BH87" s="23" t="s">
        <v>248</v>
      </c>
      <c r="BI87" s="23" t="s">
        <v>248</v>
      </c>
      <c r="BJ87" s="23" t="s">
        <v>248</v>
      </c>
      <c r="BK87" s="23" t="s">
        <v>248</v>
      </c>
      <c r="BL87" s="23" t="s">
        <v>248</v>
      </c>
      <c r="BM87" s="23" t="s">
        <v>248</v>
      </c>
      <c r="BN87" s="23" t="s">
        <v>248</v>
      </c>
      <c r="BO87" s="23" t="s">
        <v>248</v>
      </c>
      <c r="BP87" s="23" t="s">
        <v>248</v>
      </c>
      <c r="BQ87" s="23" t="s">
        <v>248</v>
      </c>
      <c r="BR87" s="23" t="s">
        <v>248</v>
      </c>
      <c r="BS87" s="23" t="s">
        <v>248</v>
      </c>
      <c r="BT87" s="23" t="s">
        <v>248</v>
      </c>
      <c r="BU87" s="23" t="s">
        <v>248</v>
      </c>
      <c r="BV87" s="23" t="s">
        <v>248</v>
      </c>
      <c r="BW87" s="23" t="s">
        <v>248</v>
      </c>
      <c r="BX87" s="23" t="s">
        <v>248</v>
      </c>
      <c r="BY87" s="23" t="s">
        <v>248</v>
      </c>
      <c r="BZ87" s="23" t="s">
        <v>248</v>
      </c>
      <c r="CA87" s="23" t="s">
        <v>248</v>
      </c>
      <c r="CB87" s="23" t="s">
        <v>248</v>
      </c>
      <c r="CC87" s="23" t="s">
        <v>248</v>
      </c>
      <c r="CD87" s="23" t="s">
        <v>248</v>
      </c>
      <c r="CE87" s="24">
        <f t="shared" ref="CE87:CE94" si="20">SUM(C87:CD87)</f>
        <v>43041872.290000007</v>
      </c>
      <c r="CF87" s="317">
        <v>0</v>
      </c>
    </row>
    <row r="88" spans="1:84">
      <c r="A88" s="30" t="s">
        <v>288</v>
      </c>
      <c r="B88" s="15"/>
      <c r="C88" s="233">
        <v>0</v>
      </c>
      <c r="D88" s="233">
        <v>0</v>
      </c>
      <c r="E88" s="233">
        <v>2699256</v>
      </c>
      <c r="F88" s="233">
        <v>0</v>
      </c>
      <c r="G88" s="233">
        <v>0</v>
      </c>
      <c r="H88" s="233">
        <v>0</v>
      </c>
      <c r="I88" s="233">
        <v>0</v>
      </c>
      <c r="J88" s="233">
        <v>0</v>
      </c>
      <c r="K88" s="233">
        <v>0</v>
      </c>
      <c r="L88" s="233">
        <v>0</v>
      </c>
      <c r="M88" s="233">
        <v>74816</v>
      </c>
      <c r="N88" s="233">
        <v>0</v>
      </c>
      <c r="O88" s="233">
        <v>0</v>
      </c>
      <c r="P88" s="233">
        <v>11902304.99</v>
      </c>
      <c r="Q88" s="233">
        <v>706871</v>
      </c>
      <c r="R88" s="233">
        <v>2780120</v>
      </c>
      <c r="S88" s="233">
        <v>0</v>
      </c>
      <c r="T88" s="233">
        <v>2648749</v>
      </c>
      <c r="U88" s="233">
        <v>13034100.75</v>
      </c>
      <c r="V88" s="233">
        <v>0</v>
      </c>
      <c r="W88" s="233">
        <v>5434556.4500000002</v>
      </c>
      <c r="X88" s="233">
        <v>27776697.300000001</v>
      </c>
      <c r="Y88" s="233">
        <v>10930654.85</v>
      </c>
      <c r="Z88" s="233">
        <v>11586632.01</v>
      </c>
      <c r="AA88" s="233">
        <v>2414985.7000000002</v>
      </c>
      <c r="AB88" s="233">
        <v>25164837.010000002</v>
      </c>
      <c r="AC88" s="233">
        <v>2576343</v>
      </c>
      <c r="AD88" s="233">
        <v>0</v>
      </c>
      <c r="AE88" s="233">
        <v>2806994</v>
      </c>
      <c r="AF88" s="233">
        <v>0</v>
      </c>
      <c r="AG88" s="233">
        <v>43599513</v>
      </c>
      <c r="AH88" s="233">
        <v>0</v>
      </c>
      <c r="AI88" s="233">
        <v>870</v>
      </c>
      <c r="AJ88" s="233">
        <v>20900524.920000002</v>
      </c>
      <c r="AK88" s="233">
        <v>0</v>
      </c>
      <c r="AL88" s="233">
        <v>0</v>
      </c>
      <c r="AM88" s="233">
        <v>0</v>
      </c>
      <c r="AN88" s="233">
        <v>0</v>
      </c>
      <c r="AO88" s="233">
        <v>0</v>
      </c>
      <c r="AP88" s="233">
        <v>13936</v>
      </c>
      <c r="AQ88" s="233">
        <v>0</v>
      </c>
      <c r="AR88" s="233">
        <v>0</v>
      </c>
      <c r="AS88" s="233">
        <v>0</v>
      </c>
      <c r="AT88" s="233">
        <v>0</v>
      </c>
      <c r="AU88" s="233">
        <v>0</v>
      </c>
      <c r="AV88" s="233">
        <v>0</v>
      </c>
      <c r="AW88" s="23" t="s">
        <v>248</v>
      </c>
      <c r="AX88" s="23" t="s">
        <v>248</v>
      </c>
      <c r="AY88" s="23" t="s">
        <v>248</v>
      </c>
      <c r="AZ88" s="23" t="s">
        <v>248</v>
      </c>
      <c r="BA88" s="23" t="s">
        <v>248</v>
      </c>
      <c r="BB88" s="23" t="s">
        <v>248</v>
      </c>
      <c r="BC88" s="23" t="s">
        <v>248</v>
      </c>
      <c r="BD88" s="23" t="s">
        <v>248</v>
      </c>
      <c r="BE88" s="23" t="s">
        <v>248</v>
      </c>
      <c r="BF88" s="23" t="s">
        <v>248</v>
      </c>
      <c r="BG88" s="23" t="s">
        <v>248</v>
      </c>
      <c r="BH88" s="23" t="s">
        <v>248</v>
      </c>
      <c r="BI88" s="23" t="s">
        <v>248</v>
      </c>
      <c r="BJ88" s="23" t="s">
        <v>248</v>
      </c>
      <c r="BK88" s="23" t="s">
        <v>248</v>
      </c>
      <c r="BL88" s="23" t="s">
        <v>248</v>
      </c>
      <c r="BM88" s="23" t="s">
        <v>248</v>
      </c>
      <c r="BN88" s="23" t="s">
        <v>248</v>
      </c>
      <c r="BO88" s="23" t="s">
        <v>248</v>
      </c>
      <c r="BP88" s="23" t="s">
        <v>248</v>
      </c>
      <c r="BQ88" s="23" t="s">
        <v>248</v>
      </c>
      <c r="BR88" s="23" t="s">
        <v>248</v>
      </c>
      <c r="BS88" s="23" t="s">
        <v>248</v>
      </c>
      <c r="BT88" s="23" t="s">
        <v>248</v>
      </c>
      <c r="BU88" s="23" t="s">
        <v>248</v>
      </c>
      <c r="BV88" s="23" t="s">
        <v>248</v>
      </c>
      <c r="BW88" s="23" t="s">
        <v>248</v>
      </c>
      <c r="BX88" s="23" t="s">
        <v>248</v>
      </c>
      <c r="BY88" s="23" t="s">
        <v>248</v>
      </c>
      <c r="BZ88" s="23" t="s">
        <v>248</v>
      </c>
      <c r="CA88" s="23" t="s">
        <v>248</v>
      </c>
      <c r="CB88" s="23" t="s">
        <v>248</v>
      </c>
      <c r="CC88" s="23" t="s">
        <v>248</v>
      </c>
      <c r="CD88" s="23" t="s">
        <v>248</v>
      </c>
      <c r="CE88" s="24">
        <f t="shared" si="20"/>
        <v>187052761.98000002</v>
      </c>
      <c r="CF88" s="317">
        <v>0</v>
      </c>
    </row>
    <row r="89" spans="1:84">
      <c r="A89" s="20" t="s">
        <v>289</v>
      </c>
      <c r="B89" s="15"/>
      <c r="C89" s="24">
        <f t="shared" ref="C89:AV89" si="21">C87+C88</f>
        <v>0</v>
      </c>
      <c r="D89" s="24">
        <f t="shared" si="21"/>
        <v>0</v>
      </c>
      <c r="E89" s="24">
        <f t="shared" si="21"/>
        <v>13783318</v>
      </c>
      <c r="F89" s="24">
        <f t="shared" si="21"/>
        <v>0</v>
      </c>
      <c r="G89" s="24">
        <f t="shared" si="21"/>
        <v>11551305</v>
      </c>
      <c r="H89" s="24">
        <f t="shared" si="21"/>
        <v>0</v>
      </c>
      <c r="I89" s="24">
        <f t="shared" si="21"/>
        <v>0</v>
      </c>
      <c r="J89" s="24">
        <f t="shared" si="21"/>
        <v>0</v>
      </c>
      <c r="K89" s="24">
        <f t="shared" si="21"/>
        <v>0</v>
      </c>
      <c r="L89" s="24">
        <f t="shared" si="21"/>
        <v>6590525</v>
      </c>
      <c r="M89" s="24">
        <f t="shared" si="21"/>
        <v>74816</v>
      </c>
      <c r="N89" s="24">
        <f t="shared" si="21"/>
        <v>0</v>
      </c>
      <c r="O89" s="24">
        <f t="shared" si="21"/>
        <v>0</v>
      </c>
      <c r="P89" s="24">
        <f t="shared" si="21"/>
        <v>11959704.43</v>
      </c>
      <c r="Q89" s="24">
        <f t="shared" si="21"/>
        <v>712345</v>
      </c>
      <c r="R89" s="24">
        <f t="shared" si="21"/>
        <v>2795356</v>
      </c>
      <c r="S89" s="24">
        <f t="shared" si="21"/>
        <v>0</v>
      </c>
      <c r="T89" s="24">
        <f t="shared" si="21"/>
        <v>2648935</v>
      </c>
      <c r="U89" s="24">
        <f t="shared" si="21"/>
        <v>15119131.550000001</v>
      </c>
      <c r="V89" s="24">
        <f t="shared" si="21"/>
        <v>0</v>
      </c>
      <c r="W89" s="24">
        <f t="shared" si="21"/>
        <v>5657378.2999999998</v>
      </c>
      <c r="X89" s="24">
        <f t="shared" si="21"/>
        <v>29354110.449999999</v>
      </c>
      <c r="Y89" s="24">
        <f t="shared" si="21"/>
        <v>11568362.35</v>
      </c>
      <c r="Z89" s="24">
        <f t="shared" si="21"/>
        <v>11629712.01</v>
      </c>
      <c r="AA89" s="24">
        <f t="shared" si="21"/>
        <v>2464176.6500000004</v>
      </c>
      <c r="AB89" s="24">
        <f t="shared" si="21"/>
        <v>28386243.610000003</v>
      </c>
      <c r="AC89" s="24">
        <f t="shared" si="21"/>
        <v>3958043</v>
      </c>
      <c r="AD89" s="24">
        <f t="shared" si="21"/>
        <v>0</v>
      </c>
      <c r="AE89" s="24">
        <f t="shared" si="21"/>
        <v>4761070</v>
      </c>
      <c r="AF89" s="24">
        <f t="shared" si="21"/>
        <v>0</v>
      </c>
      <c r="AG89" s="24">
        <f t="shared" si="21"/>
        <v>46164771</v>
      </c>
      <c r="AH89" s="24">
        <f t="shared" si="21"/>
        <v>0</v>
      </c>
      <c r="AI89" s="24">
        <f t="shared" si="21"/>
        <v>870</v>
      </c>
      <c r="AJ89" s="24">
        <f t="shared" si="21"/>
        <v>20900524.920000002</v>
      </c>
      <c r="AK89" s="24">
        <f t="shared" si="21"/>
        <v>0</v>
      </c>
      <c r="AL89" s="24">
        <f t="shared" si="21"/>
        <v>0</v>
      </c>
      <c r="AM89" s="24">
        <f t="shared" si="21"/>
        <v>0</v>
      </c>
      <c r="AN89" s="24">
        <f t="shared" si="21"/>
        <v>0</v>
      </c>
      <c r="AO89" s="24">
        <f t="shared" si="21"/>
        <v>0</v>
      </c>
      <c r="AP89" s="24">
        <f t="shared" si="21"/>
        <v>13936</v>
      </c>
      <c r="AQ89" s="24">
        <f t="shared" si="21"/>
        <v>0</v>
      </c>
      <c r="AR89" s="24">
        <f t="shared" si="21"/>
        <v>0</v>
      </c>
      <c r="AS89" s="24">
        <f t="shared" si="21"/>
        <v>0</v>
      </c>
      <c r="AT89" s="24">
        <f t="shared" si="21"/>
        <v>0</v>
      </c>
      <c r="AU89" s="24">
        <f t="shared" si="21"/>
        <v>0</v>
      </c>
      <c r="AV89" s="24">
        <f t="shared" si="21"/>
        <v>0</v>
      </c>
      <c r="AW89" s="23" t="s">
        <v>248</v>
      </c>
      <c r="AX89" s="23" t="s">
        <v>248</v>
      </c>
      <c r="AY89" s="23" t="s">
        <v>248</v>
      </c>
      <c r="AZ89" s="23" t="s">
        <v>248</v>
      </c>
      <c r="BA89" s="23" t="s">
        <v>248</v>
      </c>
      <c r="BB89" s="23" t="s">
        <v>248</v>
      </c>
      <c r="BC89" s="23" t="s">
        <v>248</v>
      </c>
      <c r="BD89" s="23" t="s">
        <v>248</v>
      </c>
      <c r="BE89" s="23" t="s">
        <v>248</v>
      </c>
      <c r="BF89" s="23" t="s">
        <v>248</v>
      </c>
      <c r="BG89" s="23" t="s">
        <v>248</v>
      </c>
      <c r="BH89" s="23" t="s">
        <v>248</v>
      </c>
      <c r="BI89" s="23" t="s">
        <v>248</v>
      </c>
      <c r="BJ89" s="23" t="s">
        <v>248</v>
      </c>
      <c r="BK89" s="23" t="s">
        <v>248</v>
      </c>
      <c r="BL89" s="23" t="s">
        <v>248</v>
      </c>
      <c r="BM89" s="23" t="s">
        <v>248</v>
      </c>
      <c r="BN89" s="23" t="s">
        <v>248</v>
      </c>
      <c r="BO89" s="23" t="s">
        <v>248</v>
      </c>
      <c r="BP89" s="23" t="s">
        <v>248</v>
      </c>
      <c r="BQ89" s="23" t="s">
        <v>248</v>
      </c>
      <c r="BR89" s="23" t="s">
        <v>248</v>
      </c>
      <c r="BS89" s="23" t="s">
        <v>248</v>
      </c>
      <c r="BT89" s="23" t="s">
        <v>248</v>
      </c>
      <c r="BU89" s="23" t="s">
        <v>248</v>
      </c>
      <c r="BV89" s="23" t="s">
        <v>248</v>
      </c>
      <c r="BW89" s="23" t="s">
        <v>248</v>
      </c>
      <c r="BX89" s="23" t="s">
        <v>248</v>
      </c>
      <c r="BY89" s="23" t="s">
        <v>248</v>
      </c>
      <c r="BZ89" s="23" t="s">
        <v>248</v>
      </c>
      <c r="CA89" s="23" t="s">
        <v>248</v>
      </c>
      <c r="CB89" s="23" t="s">
        <v>248</v>
      </c>
      <c r="CC89" s="23" t="s">
        <v>248</v>
      </c>
      <c r="CD89" s="23" t="s">
        <v>248</v>
      </c>
      <c r="CE89" s="24">
        <f t="shared" si="20"/>
        <v>230094634.27000004</v>
      </c>
      <c r="CF89" s="317">
        <v>0</v>
      </c>
    </row>
    <row r="90" spans="1:84">
      <c r="A90" s="30" t="s">
        <v>290</v>
      </c>
      <c r="B90" s="24"/>
      <c r="C90" s="233">
        <v>0</v>
      </c>
      <c r="D90" s="233">
        <v>0</v>
      </c>
      <c r="E90" s="233">
        <v>12030.98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v>0</v>
      </c>
      <c r="O90" s="233">
        <v>0</v>
      </c>
      <c r="P90" s="233">
        <v>3223.93</v>
      </c>
      <c r="Q90" s="233">
        <v>0</v>
      </c>
      <c r="R90" s="233">
        <v>36.81</v>
      </c>
      <c r="S90" s="233">
        <v>2737.26</v>
      </c>
      <c r="T90" s="233">
        <v>0</v>
      </c>
      <c r="U90" s="233">
        <v>988.54</v>
      </c>
      <c r="V90" s="233">
        <v>0</v>
      </c>
      <c r="W90" s="233">
        <v>0</v>
      </c>
      <c r="X90" s="233">
        <v>554.77</v>
      </c>
      <c r="Y90" s="233">
        <v>6228.95</v>
      </c>
      <c r="Z90" s="233">
        <v>5546.98</v>
      </c>
      <c r="AA90" s="233">
        <v>1163.4100000000001</v>
      </c>
      <c r="AB90" s="233">
        <v>1269.49</v>
      </c>
      <c r="AC90" s="233">
        <v>931.62</v>
      </c>
      <c r="AD90" s="233">
        <v>0</v>
      </c>
      <c r="AE90" s="233">
        <v>4292.41</v>
      </c>
      <c r="AF90" s="233">
        <v>0</v>
      </c>
      <c r="AG90" s="233">
        <v>7624.48</v>
      </c>
      <c r="AH90" s="233">
        <v>0</v>
      </c>
      <c r="AI90" s="233">
        <v>0</v>
      </c>
      <c r="AJ90" s="233">
        <v>12679.5</v>
      </c>
      <c r="AK90" s="233">
        <v>0</v>
      </c>
      <c r="AL90" s="233">
        <v>0</v>
      </c>
      <c r="AM90" s="233">
        <v>0</v>
      </c>
      <c r="AN90" s="233">
        <v>0</v>
      </c>
      <c r="AO90" s="233">
        <v>0</v>
      </c>
      <c r="AP90" s="233">
        <v>0</v>
      </c>
      <c r="AQ90" s="233">
        <v>0</v>
      </c>
      <c r="AR90" s="233">
        <v>0</v>
      </c>
      <c r="AS90" s="233">
        <v>0</v>
      </c>
      <c r="AT90" s="233">
        <v>0</v>
      </c>
      <c r="AU90" s="233">
        <v>0</v>
      </c>
      <c r="AV90" s="233">
        <v>0</v>
      </c>
      <c r="AW90" s="233">
        <v>0</v>
      </c>
      <c r="AX90" s="233">
        <v>0</v>
      </c>
      <c r="AY90" s="233">
        <v>5566.04</v>
      </c>
      <c r="AZ90" s="233">
        <v>0</v>
      </c>
      <c r="BA90" s="233">
        <v>979.69</v>
      </c>
      <c r="BB90" s="233">
        <v>0</v>
      </c>
      <c r="BC90" s="233">
        <v>0</v>
      </c>
      <c r="BD90" s="233">
        <v>6546.44</v>
      </c>
      <c r="BE90" s="233">
        <v>39941.15</v>
      </c>
      <c r="BF90" s="233">
        <v>1208.8499999999999</v>
      </c>
      <c r="BG90" s="233">
        <v>0</v>
      </c>
      <c r="BH90" s="233">
        <v>0</v>
      </c>
      <c r="BI90" s="233">
        <v>3069.49</v>
      </c>
      <c r="BJ90" s="233">
        <v>0</v>
      </c>
      <c r="BK90" s="233">
        <v>0</v>
      </c>
      <c r="BL90" s="233">
        <v>0</v>
      </c>
      <c r="BM90" s="233">
        <v>0</v>
      </c>
      <c r="BN90" s="233">
        <v>21426.48</v>
      </c>
      <c r="BO90" s="233">
        <v>0</v>
      </c>
      <c r="BP90" s="233">
        <v>0</v>
      </c>
      <c r="BQ90" s="233">
        <v>0</v>
      </c>
      <c r="BR90" s="233">
        <v>649.63</v>
      </c>
      <c r="BS90" s="233">
        <v>2309.34</v>
      </c>
      <c r="BT90" s="233">
        <v>0</v>
      </c>
      <c r="BU90" s="233">
        <v>0</v>
      </c>
      <c r="BV90" s="233">
        <v>0</v>
      </c>
      <c r="BW90" s="233">
        <v>2943.92</v>
      </c>
      <c r="BX90" s="233">
        <v>0</v>
      </c>
      <c r="BY90" s="233">
        <v>517.79</v>
      </c>
      <c r="BZ90" s="233">
        <v>0</v>
      </c>
      <c r="CA90" s="233">
        <v>0</v>
      </c>
      <c r="CB90" s="233">
        <v>0</v>
      </c>
      <c r="CC90" s="233">
        <v>3466.24</v>
      </c>
      <c r="CD90" s="222" t="s">
        <v>248</v>
      </c>
      <c r="CE90" s="24">
        <f t="shared" si="20"/>
        <v>147934.19000000003</v>
      </c>
      <c r="CF90" s="24">
        <f>BE59-CE90</f>
        <v>-0.19000000003143214</v>
      </c>
    </row>
    <row r="91" spans="1:84">
      <c r="A91" s="20" t="s">
        <v>291</v>
      </c>
      <c r="B91" s="15"/>
      <c r="C91" s="233">
        <v>0</v>
      </c>
      <c r="D91" s="233">
        <v>0</v>
      </c>
      <c r="E91" s="233">
        <v>21546</v>
      </c>
      <c r="F91" s="233">
        <v>0</v>
      </c>
      <c r="G91" s="233">
        <v>8643</v>
      </c>
      <c r="H91" s="233">
        <v>0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0</v>
      </c>
      <c r="P91" s="233">
        <v>0</v>
      </c>
      <c r="Q91" s="233">
        <v>0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33">
        <v>0</v>
      </c>
      <c r="Y91" s="233">
        <v>0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544</v>
      </c>
      <c r="AH91" s="233">
        <v>0</v>
      </c>
      <c r="AI91" s="233">
        <v>0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29" t="s">
        <v>248</v>
      </c>
      <c r="AY91" s="229" t="s">
        <v>248</v>
      </c>
      <c r="AZ91" s="233">
        <v>0</v>
      </c>
      <c r="BA91" s="233">
        <v>0</v>
      </c>
      <c r="BB91" s="233">
        <v>0</v>
      </c>
      <c r="BC91" s="233">
        <v>0</v>
      </c>
      <c r="BD91" s="23" t="s">
        <v>248</v>
      </c>
      <c r="BE91" s="23" t="s">
        <v>248</v>
      </c>
      <c r="BF91" s="233">
        <v>0</v>
      </c>
      <c r="BG91" s="23" t="s">
        <v>248</v>
      </c>
      <c r="BH91" s="233">
        <v>0</v>
      </c>
      <c r="BI91" s="233">
        <v>0</v>
      </c>
      <c r="BJ91" s="23" t="s">
        <v>248</v>
      </c>
      <c r="BK91" s="233">
        <v>0</v>
      </c>
      <c r="BL91" s="233">
        <v>0</v>
      </c>
      <c r="BM91" s="233">
        <v>0</v>
      </c>
      <c r="BN91" s="23" t="s">
        <v>248</v>
      </c>
      <c r="BO91" s="23" t="s">
        <v>248</v>
      </c>
      <c r="BP91" s="23" t="s">
        <v>248</v>
      </c>
      <c r="BQ91" s="23" t="s">
        <v>248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3" t="s">
        <v>248</v>
      </c>
      <c r="CD91" s="23" t="s">
        <v>248</v>
      </c>
      <c r="CE91" s="24">
        <f t="shared" si="20"/>
        <v>30733</v>
      </c>
      <c r="CF91" s="24">
        <f>AY59-CE91</f>
        <v>0</v>
      </c>
    </row>
    <row r="92" spans="1:84">
      <c r="A92" s="20" t="s">
        <v>292</v>
      </c>
      <c r="B92" s="15"/>
      <c r="C92" s="233">
        <v>0</v>
      </c>
      <c r="D92" s="233">
        <v>0</v>
      </c>
      <c r="E92" s="233">
        <v>5598.8723817755899</v>
      </c>
      <c r="F92" s="233">
        <v>0</v>
      </c>
      <c r="G92" s="233">
        <v>0</v>
      </c>
      <c r="H92" s="233">
        <v>0</v>
      </c>
      <c r="I92" s="233">
        <v>0</v>
      </c>
      <c r="J92" s="233">
        <v>0</v>
      </c>
      <c r="K92" s="233">
        <v>0</v>
      </c>
      <c r="L92" s="233">
        <v>0</v>
      </c>
      <c r="M92" s="233">
        <v>0</v>
      </c>
      <c r="N92" s="233">
        <v>0</v>
      </c>
      <c r="O92" s="233">
        <v>0</v>
      </c>
      <c r="P92" s="233">
        <v>1719.9284398693001</v>
      </c>
      <c r="Q92" s="233">
        <v>0</v>
      </c>
      <c r="R92" s="233">
        <v>19.637698669508602</v>
      </c>
      <c r="S92" s="233">
        <v>1087.3885340075101</v>
      </c>
      <c r="T92" s="233">
        <v>0</v>
      </c>
      <c r="U92" s="233">
        <v>460.038110301941</v>
      </c>
      <c r="V92" s="233">
        <v>0</v>
      </c>
      <c r="W92" s="233">
        <v>0</v>
      </c>
      <c r="X92" s="233">
        <v>258.1740166834</v>
      </c>
      <c r="Y92" s="233">
        <v>2898.7743411144502</v>
      </c>
      <c r="Z92" s="233">
        <v>2581.4050995232001</v>
      </c>
      <c r="AA92" s="233">
        <v>541.41758341228604</v>
      </c>
      <c r="AB92" s="233">
        <v>504.31046741529599</v>
      </c>
      <c r="AC92" s="233">
        <v>370.09012883397099</v>
      </c>
      <c r="AD92" s="233">
        <v>0</v>
      </c>
      <c r="AE92" s="233">
        <v>1705.1786886372399</v>
      </c>
      <c r="AF92" s="233">
        <v>0</v>
      </c>
      <c r="AG92" s="233">
        <v>4067.5697025725299</v>
      </c>
      <c r="AH92" s="233">
        <v>0</v>
      </c>
      <c r="AI92" s="233">
        <v>0</v>
      </c>
      <c r="AJ92" s="233">
        <v>5341.3679224194102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0</v>
      </c>
      <c r="AQ92" s="233">
        <v>0</v>
      </c>
      <c r="AR92" s="233">
        <v>0</v>
      </c>
      <c r="AS92" s="233">
        <v>0</v>
      </c>
      <c r="AT92" s="233">
        <v>0</v>
      </c>
      <c r="AU92" s="233">
        <v>0</v>
      </c>
      <c r="AV92" s="233">
        <v>0</v>
      </c>
      <c r="AW92" s="233">
        <v>0</v>
      </c>
      <c r="AX92" s="229" t="s">
        <v>248</v>
      </c>
      <c r="AY92" s="229" t="s">
        <v>248</v>
      </c>
      <c r="AZ92" s="23" t="s">
        <v>248</v>
      </c>
      <c r="BA92" s="233">
        <v>133.466855107752</v>
      </c>
      <c r="BB92" s="233">
        <v>0</v>
      </c>
      <c r="BC92" s="233">
        <v>0</v>
      </c>
      <c r="BD92" s="23" t="s">
        <v>248</v>
      </c>
      <c r="BE92" s="23" t="s">
        <v>248</v>
      </c>
      <c r="BF92" s="23" t="s">
        <v>248</v>
      </c>
      <c r="BG92" s="23" t="s">
        <v>248</v>
      </c>
      <c r="BH92" s="233">
        <v>0</v>
      </c>
      <c r="BI92" s="233">
        <v>418.16817267165601</v>
      </c>
      <c r="BJ92" s="23" t="s">
        <v>248</v>
      </c>
      <c r="BK92" s="233">
        <v>0</v>
      </c>
      <c r="BL92" s="233">
        <v>0</v>
      </c>
      <c r="BM92" s="233">
        <v>0</v>
      </c>
      <c r="BN92" s="23" t="s">
        <v>248</v>
      </c>
      <c r="BO92" s="23" t="s">
        <v>248</v>
      </c>
      <c r="BP92" s="23" t="s">
        <v>248</v>
      </c>
      <c r="BQ92" s="23" t="s">
        <v>248</v>
      </c>
      <c r="BR92" s="23" t="s">
        <v>248</v>
      </c>
      <c r="BS92" s="233">
        <v>314.61007785578801</v>
      </c>
      <c r="BT92" s="233">
        <v>0</v>
      </c>
      <c r="BU92" s="233">
        <v>0</v>
      </c>
      <c r="BV92" s="233">
        <v>0</v>
      </c>
      <c r="BW92" s="233">
        <v>401.06129907298703</v>
      </c>
      <c r="BX92" s="233">
        <v>0</v>
      </c>
      <c r="BY92" s="233">
        <v>70.540480056184194</v>
      </c>
      <c r="BZ92" s="233">
        <v>0</v>
      </c>
      <c r="CA92" s="233">
        <v>0</v>
      </c>
      <c r="CB92" s="233">
        <v>0</v>
      </c>
      <c r="CC92" s="23" t="s">
        <v>248</v>
      </c>
      <c r="CD92" s="23" t="s">
        <v>248</v>
      </c>
      <c r="CE92" s="24">
        <f t="shared" si="20"/>
        <v>28492</v>
      </c>
      <c r="CF92" s="15"/>
    </row>
    <row r="93" spans="1:84">
      <c r="A93" s="20" t="s">
        <v>293</v>
      </c>
      <c r="B93" s="15"/>
      <c r="C93" s="233">
        <v>0</v>
      </c>
      <c r="D93" s="233">
        <v>0</v>
      </c>
      <c r="E93" s="233">
        <v>83515.164531528906</v>
      </c>
      <c r="F93" s="233">
        <v>0</v>
      </c>
      <c r="G93" s="233">
        <v>25118.987905502301</v>
      </c>
      <c r="H93" s="233">
        <v>0</v>
      </c>
      <c r="I93" s="233">
        <v>0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0</v>
      </c>
      <c r="P93" s="233">
        <v>16139.129970431301</v>
      </c>
      <c r="Q93" s="233">
        <v>5811.75</v>
      </c>
      <c r="R93" s="233">
        <v>0</v>
      </c>
      <c r="S93" s="233">
        <v>0</v>
      </c>
      <c r="T93" s="233">
        <v>0</v>
      </c>
      <c r="U93" s="233">
        <v>0</v>
      </c>
      <c r="V93" s="233">
        <v>0</v>
      </c>
      <c r="W93" s="233">
        <v>0</v>
      </c>
      <c r="X93" s="233">
        <v>0</v>
      </c>
      <c r="Y93" s="233">
        <v>45123.410063266798</v>
      </c>
      <c r="Z93" s="233">
        <v>9541.8900129795093</v>
      </c>
      <c r="AA93" s="233">
        <v>0</v>
      </c>
      <c r="AB93" s="233">
        <v>0</v>
      </c>
      <c r="AC93" s="233">
        <v>0</v>
      </c>
      <c r="AD93" s="233">
        <v>0</v>
      </c>
      <c r="AE93" s="233">
        <v>0</v>
      </c>
      <c r="AF93" s="233">
        <v>0</v>
      </c>
      <c r="AG93" s="233">
        <v>80022.644366756096</v>
      </c>
      <c r="AH93" s="233">
        <v>0</v>
      </c>
      <c r="AI93" s="233">
        <v>6786.3398896455801</v>
      </c>
      <c r="AJ93" s="233">
        <v>9538.7400031089801</v>
      </c>
      <c r="AK93" s="233">
        <v>0</v>
      </c>
      <c r="AL93" s="233">
        <v>0</v>
      </c>
      <c r="AM93" s="233">
        <v>0</v>
      </c>
      <c r="AN93" s="233">
        <v>0</v>
      </c>
      <c r="AO93" s="233">
        <v>0</v>
      </c>
      <c r="AP93" s="233">
        <v>0</v>
      </c>
      <c r="AQ93" s="233">
        <v>0</v>
      </c>
      <c r="AR93" s="233">
        <v>0</v>
      </c>
      <c r="AS93" s="233">
        <v>0</v>
      </c>
      <c r="AT93" s="233">
        <v>0</v>
      </c>
      <c r="AU93" s="233">
        <v>0</v>
      </c>
      <c r="AV93" s="233">
        <v>0</v>
      </c>
      <c r="AW93" s="233">
        <v>0</v>
      </c>
      <c r="AX93" s="229" t="s">
        <v>248</v>
      </c>
      <c r="AY93" s="229" t="s">
        <v>248</v>
      </c>
      <c r="AZ93" s="23" t="s">
        <v>248</v>
      </c>
      <c r="BA93" s="23" t="s">
        <v>248</v>
      </c>
      <c r="BB93" s="233">
        <v>0</v>
      </c>
      <c r="BC93" s="233">
        <v>0</v>
      </c>
      <c r="BD93" s="23" t="s">
        <v>248</v>
      </c>
      <c r="BE93" s="23" t="s">
        <v>248</v>
      </c>
      <c r="BF93" s="23" t="s">
        <v>248</v>
      </c>
      <c r="BG93" s="23" t="s">
        <v>248</v>
      </c>
      <c r="BH93" s="233">
        <v>0</v>
      </c>
      <c r="BI93" s="233">
        <v>0</v>
      </c>
      <c r="BJ93" s="23" t="s">
        <v>248</v>
      </c>
      <c r="BK93" s="233">
        <v>0</v>
      </c>
      <c r="BL93" s="233">
        <v>0</v>
      </c>
      <c r="BM93" s="233">
        <v>0</v>
      </c>
      <c r="BN93" s="23" t="s">
        <v>248</v>
      </c>
      <c r="BO93" s="23" t="s">
        <v>248</v>
      </c>
      <c r="BP93" s="23" t="s">
        <v>248</v>
      </c>
      <c r="BQ93" s="23" t="s">
        <v>248</v>
      </c>
      <c r="BR93" s="23" t="s">
        <v>248</v>
      </c>
      <c r="BS93" s="233">
        <v>0</v>
      </c>
      <c r="BT93" s="233">
        <v>0</v>
      </c>
      <c r="BU93" s="233">
        <v>0</v>
      </c>
      <c r="BV93" s="233">
        <v>0</v>
      </c>
      <c r="BW93" s="233">
        <v>0</v>
      </c>
      <c r="BX93" s="233">
        <v>0</v>
      </c>
      <c r="BY93" s="233">
        <v>0</v>
      </c>
      <c r="BZ93" s="233">
        <v>0</v>
      </c>
      <c r="CA93" s="233">
        <v>0</v>
      </c>
      <c r="CB93" s="233">
        <v>0</v>
      </c>
      <c r="CC93" s="23" t="s">
        <v>248</v>
      </c>
      <c r="CD93" s="23" t="s">
        <v>248</v>
      </c>
      <c r="CE93" s="24">
        <f t="shared" si="20"/>
        <v>281598.05674321944</v>
      </c>
      <c r="CF93" s="24">
        <f>BA59</f>
        <v>0</v>
      </c>
    </row>
    <row r="94" spans="1:84">
      <c r="A94" s="20" t="s">
        <v>294</v>
      </c>
      <c r="B94" s="15"/>
      <c r="C94" s="237">
        <v>0</v>
      </c>
      <c r="D94" s="237">
        <v>0</v>
      </c>
      <c r="E94" s="237">
        <v>30.670938058087021</v>
      </c>
      <c r="F94" s="237">
        <v>0</v>
      </c>
      <c r="G94" s="237">
        <v>10.663324200540517</v>
      </c>
      <c r="H94" s="237">
        <v>0</v>
      </c>
      <c r="I94" s="237">
        <v>0</v>
      </c>
      <c r="J94" s="237">
        <v>0</v>
      </c>
      <c r="K94" s="237">
        <v>0</v>
      </c>
      <c r="L94" s="237">
        <v>0</v>
      </c>
      <c r="M94" s="237">
        <v>0</v>
      </c>
      <c r="N94" s="237">
        <v>0</v>
      </c>
      <c r="O94" s="237">
        <v>0</v>
      </c>
      <c r="P94" s="234">
        <v>2.7208083020593867</v>
      </c>
      <c r="Q94" s="234">
        <v>3.2994462947318008</v>
      </c>
      <c r="R94" s="234">
        <v>0</v>
      </c>
      <c r="S94" s="238">
        <v>0</v>
      </c>
      <c r="T94" s="238">
        <v>6.6282206749931518</v>
      </c>
      <c r="U94" s="239">
        <v>0</v>
      </c>
      <c r="V94" s="234">
        <v>0</v>
      </c>
      <c r="W94" s="234">
        <v>0</v>
      </c>
      <c r="X94" s="234">
        <v>9.1906130268199233E-3</v>
      </c>
      <c r="Y94" s="234">
        <v>9.6397914408866865E-3</v>
      </c>
      <c r="Z94" s="234">
        <v>1.9959193412903686</v>
      </c>
      <c r="AA94" s="234">
        <v>5.5076553092501439E-4</v>
      </c>
      <c r="AB94" s="238">
        <v>0</v>
      </c>
      <c r="AC94" s="234">
        <v>0</v>
      </c>
      <c r="AD94" s="234">
        <v>0</v>
      </c>
      <c r="AE94" s="234">
        <v>0</v>
      </c>
      <c r="AF94" s="234">
        <v>0</v>
      </c>
      <c r="AG94" s="234">
        <v>19.071432779159817</v>
      </c>
      <c r="AH94" s="234">
        <v>0</v>
      </c>
      <c r="AI94" s="234">
        <v>2.8976993325260008</v>
      </c>
      <c r="AJ94" s="234">
        <v>5.9009506971469827</v>
      </c>
      <c r="AK94" s="234">
        <v>0</v>
      </c>
      <c r="AL94" s="234">
        <v>0</v>
      </c>
      <c r="AM94" s="234">
        <v>0</v>
      </c>
      <c r="AN94" s="234">
        <v>0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4">
        <v>0</v>
      </c>
      <c r="AV94" s="238">
        <v>0</v>
      </c>
      <c r="AW94" s="229" t="s">
        <v>248</v>
      </c>
      <c r="AX94" s="229" t="s">
        <v>248</v>
      </c>
      <c r="AY94" s="229" t="s">
        <v>248</v>
      </c>
      <c r="AZ94" s="23" t="s">
        <v>248</v>
      </c>
      <c r="BA94" s="23" t="s">
        <v>248</v>
      </c>
      <c r="BB94" s="23" t="s">
        <v>248</v>
      </c>
      <c r="BC94" s="23" t="s">
        <v>248</v>
      </c>
      <c r="BD94" s="23" t="s">
        <v>248</v>
      </c>
      <c r="BE94" s="23" t="s">
        <v>248</v>
      </c>
      <c r="BF94" s="23" t="s">
        <v>248</v>
      </c>
      <c r="BG94" s="23" t="s">
        <v>248</v>
      </c>
      <c r="BH94" s="23" t="s">
        <v>248</v>
      </c>
      <c r="BI94" s="23" t="s">
        <v>248</v>
      </c>
      <c r="BJ94" s="23" t="s">
        <v>248</v>
      </c>
      <c r="BK94" s="23" t="s">
        <v>248</v>
      </c>
      <c r="BL94" s="23" t="s">
        <v>248</v>
      </c>
      <c r="BM94" s="23" t="s">
        <v>248</v>
      </c>
      <c r="BN94" s="23" t="s">
        <v>248</v>
      </c>
      <c r="BO94" s="23" t="s">
        <v>248</v>
      </c>
      <c r="BP94" s="23" t="s">
        <v>248</v>
      </c>
      <c r="BQ94" s="23" t="s">
        <v>248</v>
      </c>
      <c r="BR94" s="23" t="s">
        <v>248</v>
      </c>
      <c r="BS94" s="23" t="s">
        <v>248</v>
      </c>
      <c r="BT94" s="23" t="s">
        <v>248</v>
      </c>
      <c r="BU94" s="230"/>
      <c r="BV94" s="230"/>
      <c r="BW94" s="230"/>
      <c r="BX94" s="230"/>
      <c r="BY94" s="230"/>
      <c r="BZ94" s="230"/>
      <c r="CA94" s="230"/>
      <c r="CB94" s="230"/>
      <c r="CC94" s="23" t="s">
        <v>248</v>
      </c>
      <c r="CD94" s="23" t="s">
        <v>248</v>
      </c>
      <c r="CE94" s="224">
        <f t="shared" si="20"/>
        <v>83.868120850533685</v>
      </c>
      <c r="CF94" s="28"/>
    </row>
    <row r="95" spans="1:84">
      <c r="A95" s="29" t="s">
        <v>295</v>
      </c>
      <c r="B95" s="29"/>
      <c r="C95" s="29"/>
      <c r="D95" s="29"/>
      <c r="E95" s="29"/>
    </row>
    <row r="96" spans="1:84">
      <c r="A96" s="30" t="s">
        <v>296</v>
      </c>
      <c r="B96" s="31"/>
      <c r="C96" s="243" t="s">
        <v>1367</v>
      </c>
      <c r="D96" s="244"/>
      <c r="E96" s="245"/>
      <c r="F96" s="11"/>
    </row>
    <row r="97" spans="1:6">
      <c r="A97" s="24" t="s">
        <v>298</v>
      </c>
      <c r="B97" s="31" t="s">
        <v>299</v>
      </c>
      <c r="C97" s="246" t="s">
        <v>300</v>
      </c>
      <c r="D97" s="244"/>
      <c r="E97" s="245"/>
      <c r="F97" s="11"/>
    </row>
    <row r="98" spans="1:6">
      <c r="A98" s="24" t="s">
        <v>301</v>
      </c>
      <c r="B98" s="31" t="s">
        <v>299</v>
      </c>
      <c r="C98" s="247" t="s">
        <v>302</v>
      </c>
      <c r="D98" s="244"/>
      <c r="E98" s="245"/>
      <c r="F98" s="11"/>
    </row>
    <row r="99" spans="1:6">
      <c r="A99" s="24" t="s">
        <v>303</v>
      </c>
      <c r="B99" s="31" t="s">
        <v>299</v>
      </c>
      <c r="C99" s="248" t="s">
        <v>304</v>
      </c>
      <c r="D99" s="244"/>
      <c r="E99" s="245"/>
      <c r="F99" s="11"/>
    </row>
    <row r="100" spans="1:6">
      <c r="A100" s="24" t="s">
        <v>305</v>
      </c>
      <c r="B100" s="31" t="s">
        <v>299</v>
      </c>
      <c r="C100" s="247" t="s">
        <v>306</v>
      </c>
      <c r="D100" s="244"/>
      <c r="E100" s="245"/>
      <c r="F100" s="11"/>
    </row>
    <row r="101" spans="1:6">
      <c r="A101" s="24" t="s">
        <v>307</v>
      </c>
      <c r="B101" s="31" t="s">
        <v>299</v>
      </c>
      <c r="C101" s="247" t="s">
        <v>308</v>
      </c>
      <c r="D101" s="244"/>
      <c r="E101" s="245"/>
      <c r="F101" s="11"/>
    </row>
    <row r="102" spans="1:6">
      <c r="A102" s="24" t="s">
        <v>309</v>
      </c>
      <c r="B102" s="31" t="s">
        <v>299</v>
      </c>
      <c r="C102" s="249" t="s">
        <v>310</v>
      </c>
      <c r="D102" s="244"/>
      <c r="E102" s="245"/>
      <c r="F102" s="11"/>
    </row>
    <row r="103" spans="1:6">
      <c r="A103" s="24" t="s">
        <v>311</v>
      </c>
      <c r="B103" s="31" t="s">
        <v>299</v>
      </c>
      <c r="C103" s="247" t="s">
        <v>312</v>
      </c>
      <c r="D103" s="244"/>
      <c r="E103" s="245"/>
      <c r="F103" s="11"/>
    </row>
    <row r="104" spans="1:6">
      <c r="A104" s="24" t="s">
        <v>313</v>
      </c>
      <c r="B104" s="31" t="s">
        <v>299</v>
      </c>
      <c r="C104" s="250" t="s">
        <v>314</v>
      </c>
      <c r="D104" s="244"/>
      <c r="E104" s="245"/>
      <c r="F104" s="11"/>
    </row>
    <row r="105" spans="1:6">
      <c r="A105" s="24" t="s">
        <v>315</v>
      </c>
      <c r="B105" s="31" t="s">
        <v>299</v>
      </c>
      <c r="C105" s="250" t="s">
        <v>316</v>
      </c>
      <c r="D105" s="244"/>
      <c r="E105" s="245"/>
      <c r="F105" s="11"/>
    </row>
    <row r="106" spans="1:6">
      <c r="A106" s="24" t="s">
        <v>317</v>
      </c>
      <c r="B106" s="31" t="s">
        <v>299</v>
      </c>
      <c r="C106" s="247" t="s">
        <v>318</v>
      </c>
      <c r="D106" s="244"/>
      <c r="E106" s="245"/>
      <c r="F106" s="11"/>
    </row>
    <row r="107" spans="1:6">
      <c r="A107" s="24" t="s">
        <v>319</v>
      </c>
      <c r="B107" s="31" t="s">
        <v>299</v>
      </c>
      <c r="C107" s="251" t="s">
        <v>320</v>
      </c>
      <c r="D107" s="244"/>
      <c r="E107" s="245"/>
      <c r="F107" s="11"/>
    </row>
    <row r="108" spans="1:6">
      <c r="A108" s="24" t="s">
        <v>321</v>
      </c>
      <c r="B108" s="31" t="s">
        <v>299</v>
      </c>
      <c r="C108" s="251" t="s">
        <v>322</v>
      </c>
      <c r="D108" s="244"/>
      <c r="E108" s="245"/>
      <c r="F108" s="11"/>
    </row>
    <row r="109" spans="1:6">
      <c r="A109" s="32" t="s">
        <v>323</v>
      </c>
      <c r="B109" s="31" t="s">
        <v>299</v>
      </c>
      <c r="C109" s="247" t="s">
        <v>324</v>
      </c>
      <c r="D109" s="244"/>
      <c r="E109" s="245"/>
      <c r="F109" s="11"/>
    </row>
    <row r="110" spans="1:6">
      <c r="A110" s="32" t="s">
        <v>325</v>
      </c>
      <c r="B110" s="31" t="s">
        <v>299</v>
      </c>
      <c r="C110" s="247" t="s">
        <v>326</v>
      </c>
      <c r="D110" s="244"/>
      <c r="E110" s="245"/>
      <c r="F110" s="11"/>
    </row>
    <row r="111" spans="1:6">
      <c r="A111" s="29" t="s">
        <v>327</v>
      </c>
      <c r="B111" s="29"/>
      <c r="C111" s="29"/>
      <c r="D111" s="29"/>
      <c r="E111" s="29"/>
    </row>
    <row r="112" spans="1:6">
      <c r="A112" s="33" t="s">
        <v>328</v>
      </c>
      <c r="B112" s="33"/>
      <c r="C112" s="33"/>
      <c r="D112" s="33"/>
      <c r="E112" s="33"/>
    </row>
    <row r="113" spans="1:5">
      <c r="A113" s="15" t="s">
        <v>307</v>
      </c>
      <c r="B113" s="34" t="s">
        <v>299</v>
      </c>
      <c r="C113" s="252">
        <v>0</v>
      </c>
      <c r="D113" s="15"/>
      <c r="E113" s="15"/>
    </row>
    <row r="114" spans="1:5">
      <c r="A114" s="15" t="s">
        <v>311</v>
      </c>
      <c r="B114" s="34" t="s">
        <v>299</v>
      </c>
      <c r="C114" s="252">
        <v>0</v>
      </c>
      <c r="D114" s="15"/>
      <c r="E114" s="15"/>
    </row>
    <row r="115" spans="1:5">
      <c r="A115" s="15" t="s">
        <v>329</v>
      </c>
      <c r="B115" s="34" t="s">
        <v>299</v>
      </c>
      <c r="C115" s="252">
        <v>0</v>
      </c>
      <c r="D115" s="15"/>
      <c r="E115" s="15"/>
    </row>
    <row r="116" spans="1:5">
      <c r="A116" s="33" t="s">
        <v>330</v>
      </c>
      <c r="B116" s="33"/>
      <c r="C116" s="33"/>
      <c r="D116" s="33"/>
      <c r="E116" s="33"/>
    </row>
    <row r="117" spans="1:5">
      <c r="A117" s="15" t="s">
        <v>331</v>
      </c>
      <c r="B117" s="34" t="s">
        <v>299</v>
      </c>
      <c r="C117" s="252">
        <v>0</v>
      </c>
      <c r="D117" s="15"/>
      <c r="E117" s="15"/>
    </row>
    <row r="118" spans="1:5">
      <c r="A118" s="15" t="s">
        <v>159</v>
      </c>
      <c r="B118" s="34" t="s">
        <v>299</v>
      </c>
      <c r="C118" s="253">
        <v>1</v>
      </c>
      <c r="D118" s="15"/>
      <c r="E118" s="15"/>
    </row>
    <row r="119" spans="1:5">
      <c r="A119" s="33" t="s">
        <v>332</v>
      </c>
      <c r="B119" s="33"/>
      <c r="C119" s="33"/>
      <c r="D119" s="33"/>
      <c r="E119" s="33"/>
    </row>
    <row r="120" spans="1:5">
      <c r="A120" s="15" t="s">
        <v>333</v>
      </c>
      <c r="B120" s="34" t="s">
        <v>299</v>
      </c>
      <c r="C120" s="252">
        <v>0</v>
      </c>
      <c r="D120" s="15"/>
      <c r="E120" s="15"/>
    </row>
    <row r="121" spans="1:5">
      <c r="A121" s="15" t="s">
        <v>334</v>
      </c>
      <c r="B121" s="34" t="s">
        <v>299</v>
      </c>
      <c r="C121" s="252">
        <v>0</v>
      </c>
      <c r="D121" s="15"/>
      <c r="E121" s="15"/>
    </row>
    <row r="122" spans="1:5">
      <c r="A122" s="15" t="s">
        <v>335</v>
      </c>
      <c r="B122" s="34" t="s">
        <v>299</v>
      </c>
      <c r="C122" s="252">
        <v>0</v>
      </c>
      <c r="D122" s="15"/>
      <c r="E122" s="15"/>
    </row>
    <row r="123" spans="1:5">
      <c r="A123" s="15"/>
      <c r="B123" s="34"/>
      <c r="C123" s="35"/>
      <c r="D123" s="15"/>
      <c r="E123" s="15"/>
    </row>
    <row r="124" spans="1:5">
      <c r="A124" s="36" t="s">
        <v>336</v>
      </c>
      <c r="B124" s="29"/>
      <c r="C124" s="29"/>
      <c r="D124" s="29"/>
      <c r="E124" s="29"/>
    </row>
    <row r="125" spans="1:5">
      <c r="A125" s="15"/>
      <c r="B125" s="34"/>
      <c r="C125" s="35"/>
      <c r="D125" s="15"/>
      <c r="E125" s="15"/>
    </row>
    <row r="126" spans="1:5">
      <c r="A126" s="20" t="s">
        <v>337</v>
      </c>
      <c r="B126" s="15"/>
      <c r="C126" s="16" t="s">
        <v>338</v>
      </c>
      <c r="D126" s="17" t="s">
        <v>242</v>
      </c>
      <c r="E126" s="15"/>
    </row>
    <row r="127" spans="1:5">
      <c r="A127" s="15" t="s">
        <v>339</v>
      </c>
      <c r="B127" s="34" t="s">
        <v>299</v>
      </c>
      <c r="C127" s="254">
        <v>947</v>
      </c>
      <c r="D127" s="255">
        <v>5120</v>
      </c>
      <c r="E127" s="15"/>
    </row>
    <row r="128" spans="1:5">
      <c r="A128" s="15" t="s">
        <v>340</v>
      </c>
      <c r="B128" s="34" t="s">
        <v>299</v>
      </c>
      <c r="C128" s="254">
        <v>227</v>
      </c>
      <c r="D128" s="255">
        <v>4182</v>
      </c>
      <c r="E128" s="15"/>
    </row>
    <row r="129" spans="1:5">
      <c r="A129" s="15" t="s">
        <v>341</v>
      </c>
      <c r="B129" s="34" t="s">
        <v>299</v>
      </c>
      <c r="C129" s="252">
        <v>0</v>
      </c>
      <c r="D129" s="255">
        <v>0</v>
      </c>
      <c r="E129" s="15"/>
    </row>
    <row r="130" spans="1:5">
      <c r="A130" s="15" t="s">
        <v>342</v>
      </c>
      <c r="B130" s="34" t="s">
        <v>299</v>
      </c>
      <c r="C130" s="252">
        <v>0</v>
      </c>
      <c r="D130" s="255">
        <v>0</v>
      </c>
      <c r="E130" s="15"/>
    </row>
    <row r="131" spans="1:5">
      <c r="A131" s="20" t="s">
        <v>343</v>
      </c>
      <c r="B131" s="15"/>
      <c r="C131" s="16" t="s">
        <v>194</v>
      </c>
      <c r="D131" s="15"/>
      <c r="E131" s="15"/>
    </row>
    <row r="132" spans="1:5">
      <c r="A132" s="15" t="s">
        <v>344</v>
      </c>
      <c r="B132" s="34" t="s">
        <v>299</v>
      </c>
      <c r="C132" s="252">
        <v>0</v>
      </c>
      <c r="D132" s="15"/>
      <c r="E132" s="15"/>
    </row>
    <row r="133" spans="1:5">
      <c r="A133" s="15" t="s">
        <v>345</v>
      </c>
      <c r="B133" s="34" t="s">
        <v>299</v>
      </c>
      <c r="C133" s="252">
        <v>0</v>
      </c>
      <c r="D133" s="15"/>
      <c r="E133" s="15"/>
    </row>
    <row r="134" spans="1:5">
      <c r="A134" s="15" t="s">
        <v>346</v>
      </c>
      <c r="B134" s="34" t="s">
        <v>299</v>
      </c>
      <c r="C134" s="256">
        <v>25</v>
      </c>
      <c r="D134" s="15"/>
      <c r="E134" s="15"/>
    </row>
    <row r="135" spans="1:5">
      <c r="A135" s="15" t="s">
        <v>347</v>
      </c>
      <c r="B135" s="34" t="s">
        <v>299</v>
      </c>
      <c r="C135" s="252">
        <v>0</v>
      </c>
      <c r="D135" s="15"/>
      <c r="E135" s="15"/>
    </row>
    <row r="136" spans="1:5">
      <c r="A136" s="15" t="s">
        <v>348</v>
      </c>
      <c r="B136" s="34" t="s">
        <v>299</v>
      </c>
      <c r="C136" s="252">
        <v>0</v>
      </c>
      <c r="D136" s="15"/>
      <c r="E136" s="15"/>
    </row>
    <row r="137" spans="1:5">
      <c r="A137" s="15" t="s">
        <v>349</v>
      </c>
      <c r="B137" s="34" t="s">
        <v>299</v>
      </c>
      <c r="C137" s="252">
        <v>10</v>
      </c>
      <c r="D137" s="15"/>
      <c r="E137" s="15"/>
    </row>
    <row r="138" spans="1:5">
      <c r="A138" s="15" t="s">
        <v>123</v>
      </c>
      <c r="B138" s="34" t="s">
        <v>299</v>
      </c>
      <c r="C138" s="252">
        <v>0</v>
      </c>
      <c r="D138" s="15"/>
      <c r="E138" s="15"/>
    </row>
    <row r="139" spans="1:5">
      <c r="A139" s="15" t="s">
        <v>350</v>
      </c>
      <c r="B139" s="34" t="s">
        <v>299</v>
      </c>
      <c r="C139" s="254">
        <v>0</v>
      </c>
      <c r="D139" s="15"/>
      <c r="E139" s="15"/>
    </row>
    <row r="140" spans="1:5">
      <c r="A140" s="15" t="s">
        <v>351</v>
      </c>
      <c r="B140" s="34"/>
      <c r="C140" s="252">
        <v>0</v>
      </c>
      <c r="D140" s="15"/>
      <c r="E140" s="15"/>
    </row>
    <row r="141" spans="1:5">
      <c r="A141" s="15" t="s">
        <v>341</v>
      </c>
      <c r="B141" s="34" t="s">
        <v>299</v>
      </c>
      <c r="C141" s="252">
        <v>0</v>
      </c>
      <c r="D141" s="15"/>
      <c r="E141" s="15"/>
    </row>
    <row r="142" spans="1:5">
      <c r="A142" s="15" t="s">
        <v>352</v>
      </c>
      <c r="B142" s="34" t="s">
        <v>299</v>
      </c>
      <c r="C142" s="252">
        <v>0</v>
      </c>
      <c r="D142" s="15"/>
      <c r="E142" s="15"/>
    </row>
    <row r="143" spans="1:5">
      <c r="A143" s="15" t="s">
        <v>353</v>
      </c>
      <c r="B143" s="15"/>
      <c r="C143" s="21"/>
      <c r="D143" s="15"/>
      <c r="E143" s="24">
        <f>SUM(C132:C142)</f>
        <v>35</v>
      </c>
    </row>
    <row r="144" spans="1:5">
      <c r="A144" s="15" t="s">
        <v>354</v>
      </c>
      <c r="B144" s="34" t="s">
        <v>299</v>
      </c>
      <c r="C144" s="254">
        <v>35</v>
      </c>
      <c r="D144" s="15"/>
      <c r="E144" s="15"/>
    </row>
    <row r="145" spans="1:6">
      <c r="A145" s="15" t="s">
        <v>355</v>
      </c>
      <c r="B145" s="34" t="s">
        <v>299</v>
      </c>
      <c r="C145" s="252">
        <v>0</v>
      </c>
      <c r="D145" s="15"/>
      <c r="E145" s="15"/>
    </row>
    <row r="146" spans="1:6">
      <c r="A146" s="15"/>
      <c r="B146" s="15"/>
      <c r="C146" s="21"/>
      <c r="D146" s="15"/>
      <c r="E146" s="15"/>
    </row>
    <row r="147" spans="1:6">
      <c r="A147" s="15" t="s">
        <v>356</v>
      </c>
      <c r="B147" s="34" t="s">
        <v>299</v>
      </c>
      <c r="C147" s="254">
        <v>4008588</v>
      </c>
      <c r="D147" s="15"/>
      <c r="E147" s="15"/>
    </row>
    <row r="148" spans="1:6">
      <c r="A148" s="15"/>
      <c r="B148" s="15"/>
      <c r="C148" s="21"/>
      <c r="D148" s="15"/>
      <c r="E148" s="15"/>
    </row>
    <row r="149" spans="1:6">
      <c r="A149" s="15"/>
      <c r="B149" s="15"/>
      <c r="C149" s="21"/>
      <c r="D149" s="15"/>
      <c r="E149" s="15"/>
    </row>
    <row r="150" spans="1:6">
      <c r="A150" s="15"/>
      <c r="B150" s="15"/>
      <c r="C150" s="21"/>
      <c r="D150" s="15"/>
      <c r="E150" s="15"/>
    </row>
    <row r="151" spans="1:6">
      <c r="A151" s="15"/>
      <c r="B151" s="15"/>
      <c r="C151" s="21"/>
      <c r="D151" s="15"/>
      <c r="E151" s="15"/>
    </row>
    <row r="152" spans="1:6">
      <c r="A152" s="29" t="s">
        <v>357</v>
      </c>
      <c r="B152" s="36"/>
      <c r="C152" s="36"/>
      <c r="D152" s="36"/>
      <c r="E152" s="36"/>
    </row>
    <row r="153" spans="1:6">
      <c r="A153" s="37" t="s">
        <v>358</v>
      </c>
      <c r="B153" s="38" t="s">
        <v>359</v>
      </c>
      <c r="C153" s="39" t="s">
        <v>360</v>
      </c>
      <c r="D153" s="38" t="s">
        <v>159</v>
      </c>
      <c r="E153" s="38" t="s">
        <v>230</v>
      </c>
    </row>
    <row r="154" spans="1:6">
      <c r="A154" s="15" t="s">
        <v>338</v>
      </c>
      <c r="B154" s="255">
        <v>718</v>
      </c>
      <c r="C154" s="255">
        <v>118</v>
      </c>
      <c r="D154" s="255">
        <v>111</v>
      </c>
      <c r="E154" s="24">
        <f>SUM(B154:D154)</f>
        <v>947</v>
      </c>
    </row>
    <row r="155" spans="1:6">
      <c r="A155" s="15" t="s">
        <v>242</v>
      </c>
      <c r="B155" s="255">
        <v>4064</v>
      </c>
      <c r="C155" s="255">
        <v>478</v>
      </c>
      <c r="D155" s="255">
        <v>578</v>
      </c>
      <c r="E155" s="24">
        <f>SUM(B155:D155)</f>
        <v>5120</v>
      </c>
    </row>
    <row r="156" spans="1:6">
      <c r="A156" s="15" t="s">
        <v>361</v>
      </c>
      <c r="B156" s="255">
        <v>15299</v>
      </c>
      <c r="C156" s="255">
        <v>7201</v>
      </c>
      <c r="D156" s="255">
        <v>11752</v>
      </c>
      <c r="E156" s="24">
        <f>SUM(B156:D156)</f>
        <v>34252</v>
      </c>
    </row>
    <row r="157" spans="1:6">
      <c r="A157" s="15" t="s">
        <v>287</v>
      </c>
      <c r="B157" s="255">
        <v>24268520</v>
      </c>
      <c r="C157" s="255">
        <v>3890620</v>
      </c>
      <c r="D157" s="255">
        <v>4257442</v>
      </c>
      <c r="E157" s="24">
        <f>SUM(B157:D157)</f>
        <v>32416582</v>
      </c>
      <c r="F157" s="13"/>
    </row>
    <row r="158" spans="1:6">
      <c r="A158" s="15" t="s">
        <v>288</v>
      </c>
      <c r="B158" s="255">
        <v>95309880</v>
      </c>
      <c r="C158" s="255">
        <v>31980192</v>
      </c>
      <c r="D158" s="255">
        <v>59762690</v>
      </c>
      <c r="E158" s="24">
        <f>SUM(B158:D158)</f>
        <v>187052762</v>
      </c>
      <c r="F158" s="13"/>
    </row>
    <row r="159" spans="1:6">
      <c r="A159" s="37" t="s">
        <v>362</v>
      </c>
      <c r="B159" s="38" t="s">
        <v>359</v>
      </c>
      <c r="C159" s="39" t="s">
        <v>360</v>
      </c>
      <c r="D159" s="38" t="s">
        <v>159</v>
      </c>
      <c r="E159" s="38" t="s">
        <v>230</v>
      </c>
    </row>
    <row r="160" spans="1:6">
      <c r="A160" s="15" t="s">
        <v>338</v>
      </c>
      <c r="B160" s="232">
        <v>148</v>
      </c>
      <c r="C160" s="232">
        <v>58</v>
      </c>
      <c r="D160" s="232">
        <v>21</v>
      </c>
      <c r="E160" s="24">
        <f>SUM(B160:D160)</f>
        <v>227</v>
      </c>
    </row>
    <row r="161" spans="1:5">
      <c r="A161" s="15" t="s">
        <v>242</v>
      </c>
      <c r="B161" s="232">
        <v>2640</v>
      </c>
      <c r="C161" s="232">
        <v>1088</v>
      </c>
      <c r="D161" s="232">
        <v>454</v>
      </c>
      <c r="E161" s="24">
        <f>SUM(B161:D161)</f>
        <v>4182</v>
      </c>
    </row>
    <row r="162" spans="1:5">
      <c r="A162" s="15" t="s">
        <v>361</v>
      </c>
      <c r="B162" s="255">
        <v>0</v>
      </c>
      <c r="C162" s="255">
        <v>0</v>
      </c>
      <c r="D162" s="255">
        <v>0</v>
      </c>
      <c r="E162" s="24">
        <f>SUM(B162:D162)</f>
        <v>0</v>
      </c>
    </row>
    <row r="163" spans="1:5">
      <c r="A163" s="15" t="s">
        <v>287</v>
      </c>
      <c r="B163" s="232">
        <v>6826947</v>
      </c>
      <c r="C163" s="232">
        <v>2881686</v>
      </c>
      <c r="D163" s="232">
        <v>916658</v>
      </c>
      <c r="E163" s="24">
        <f>SUM(B163:D163)</f>
        <v>10625291</v>
      </c>
    </row>
    <row r="164" spans="1:5">
      <c r="A164" s="15" t="s">
        <v>288</v>
      </c>
      <c r="B164" s="255">
        <v>0</v>
      </c>
      <c r="C164" s="255">
        <v>0</v>
      </c>
      <c r="D164" s="255">
        <v>0</v>
      </c>
      <c r="E164" s="24">
        <f>SUM(B164:D164)</f>
        <v>0</v>
      </c>
    </row>
    <row r="165" spans="1:5">
      <c r="A165" s="37" t="s">
        <v>363</v>
      </c>
      <c r="B165" s="38" t="s">
        <v>359</v>
      </c>
      <c r="C165" s="39" t="s">
        <v>360</v>
      </c>
      <c r="D165" s="38" t="s">
        <v>159</v>
      </c>
      <c r="E165" s="38" t="s">
        <v>230</v>
      </c>
    </row>
    <row r="166" spans="1:5">
      <c r="A166" s="15" t="s">
        <v>338</v>
      </c>
      <c r="B166" s="255">
        <v>0</v>
      </c>
      <c r="C166" s="255">
        <v>0</v>
      </c>
      <c r="D166" s="255">
        <v>0</v>
      </c>
      <c r="E166" s="24">
        <f>SUM(B166:D166)</f>
        <v>0</v>
      </c>
    </row>
    <row r="167" spans="1:5">
      <c r="A167" s="15" t="s">
        <v>242</v>
      </c>
      <c r="B167" s="255">
        <v>0</v>
      </c>
      <c r="C167" s="255">
        <v>0</v>
      </c>
      <c r="D167" s="255">
        <v>0</v>
      </c>
      <c r="E167" s="24">
        <f>SUM(B167:D167)</f>
        <v>0</v>
      </c>
    </row>
    <row r="168" spans="1:5">
      <c r="A168" s="15" t="s">
        <v>361</v>
      </c>
      <c r="B168" s="255">
        <v>0</v>
      </c>
      <c r="C168" s="255">
        <v>0</v>
      </c>
      <c r="D168" s="255">
        <v>0</v>
      </c>
      <c r="E168" s="24">
        <f>SUM(B168:D168)</f>
        <v>0</v>
      </c>
    </row>
    <row r="169" spans="1:5">
      <c r="A169" s="15" t="s">
        <v>287</v>
      </c>
      <c r="B169" s="255">
        <v>0</v>
      </c>
      <c r="C169" s="255">
        <v>0</v>
      </c>
      <c r="D169" s="255">
        <v>0</v>
      </c>
      <c r="E169" s="24">
        <f>SUM(B169:D169)</f>
        <v>0</v>
      </c>
    </row>
    <row r="170" spans="1:5">
      <c r="A170" s="15" t="s">
        <v>288</v>
      </c>
      <c r="B170" s="255">
        <v>0</v>
      </c>
      <c r="C170" s="255">
        <v>0</v>
      </c>
      <c r="D170" s="255">
        <v>0</v>
      </c>
      <c r="E170" s="24">
        <f>SUM(B170:D170)</f>
        <v>0</v>
      </c>
    </row>
    <row r="171" spans="1:5">
      <c r="A171" s="19"/>
      <c r="B171" s="19"/>
      <c r="C171" s="40"/>
      <c r="D171" s="41"/>
      <c r="E171" s="15"/>
    </row>
    <row r="172" spans="1:5">
      <c r="A172" s="37" t="s">
        <v>364</v>
      </c>
      <c r="B172" s="38" t="s">
        <v>365</v>
      </c>
      <c r="C172" s="39" t="s">
        <v>366</v>
      </c>
      <c r="D172" s="15"/>
      <c r="E172" s="15"/>
    </row>
    <row r="173" spans="1:5">
      <c r="A173" s="19" t="s">
        <v>367</v>
      </c>
      <c r="B173" s="232">
        <v>0</v>
      </c>
      <c r="C173" s="232">
        <v>0</v>
      </c>
      <c r="D173" s="15"/>
      <c r="E173" s="15"/>
    </row>
    <row r="174" spans="1:5">
      <c r="A174" s="19"/>
      <c r="B174" s="41"/>
      <c r="C174" s="40"/>
      <c r="D174" s="15"/>
      <c r="E174" s="15"/>
    </row>
    <row r="175" spans="1:5">
      <c r="A175" s="19"/>
      <c r="B175" s="19"/>
      <c r="C175" s="40"/>
      <c r="D175" s="41"/>
      <c r="E175" s="15"/>
    </row>
    <row r="176" spans="1:5">
      <c r="A176" s="19"/>
      <c r="B176" s="19"/>
      <c r="C176" s="40"/>
      <c r="D176" s="41"/>
      <c r="E176" s="15"/>
    </row>
    <row r="177" spans="1:5">
      <c r="A177" s="19"/>
      <c r="B177" s="19"/>
      <c r="C177" s="40"/>
      <c r="D177" s="41"/>
      <c r="E177" s="15"/>
    </row>
    <row r="178" spans="1:5">
      <c r="A178" s="19"/>
      <c r="B178" s="19"/>
      <c r="C178" s="40"/>
      <c r="D178" s="41"/>
      <c r="E178" s="15"/>
    </row>
    <row r="179" spans="1:5">
      <c r="A179" s="36" t="s">
        <v>368</v>
      </c>
      <c r="B179" s="29"/>
      <c r="C179" s="29"/>
      <c r="D179" s="29"/>
      <c r="E179" s="29"/>
    </row>
    <row r="180" spans="1:5">
      <c r="A180" s="33" t="s">
        <v>369</v>
      </c>
      <c r="B180" s="33"/>
      <c r="C180" s="33"/>
      <c r="D180" s="33"/>
      <c r="E180" s="33"/>
    </row>
    <row r="181" spans="1:5">
      <c r="A181" s="15" t="s">
        <v>370</v>
      </c>
      <c r="B181" s="34" t="s">
        <v>299</v>
      </c>
      <c r="C181" s="252">
        <v>2570221.37</v>
      </c>
      <c r="D181" s="15"/>
      <c r="E181" s="15"/>
    </row>
    <row r="182" spans="1:5">
      <c r="A182" s="15" t="s">
        <v>371</v>
      </c>
      <c r="B182" s="34" t="s">
        <v>299</v>
      </c>
      <c r="C182" s="252">
        <v>54771.839999999997</v>
      </c>
      <c r="D182" s="15"/>
      <c r="E182" s="15"/>
    </row>
    <row r="183" spans="1:5">
      <c r="A183" s="19" t="s">
        <v>372</v>
      </c>
      <c r="B183" s="34" t="s">
        <v>299</v>
      </c>
      <c r="C183" s="252">
        <v>185036.03</v>
      </c>
      <c r="D183" s="15"/>
      <c r="E183" s="15"/>
    </row>
    <row r="184" spans="1:5">
      <c r="A184" s="15" t="s">
        <v>373</v>
      </c>
      <c r="B184" s="34" t="s">
        <v>299</v>
      </c>
      <c r="C184" s="252">
        <v>4570918.4000000004</v>
      </c>
      <c r="D184" s="15"/>
      <c r="E184" s="15"/>
    </row>
    <row r="185" spans="1:5">
      <c r="A185" s="15" t="s">
        <v>374</v>
      </c>
      <c r="B185" s="34" t="s">
        <v>299</v>
      </c>
      <c r="C185" s="252">
        <v>27847.42</v>
      </c>
      <c r="D185" s="15"/>
      <c r="E185" s="15"/>
    </row>
    <row r="186" spans="1:5">
      <c r="A186" s="15" t="s">
        <v>375</v>
      </c>
      <c r="B186" s="34" t="s">
        <v>299</v>
      </c>
      <c r="C186" s="252">
        <v>1767981.36</v>
      </c>
      <c r="D186" s="15"/>
      <c r="E186" s="15"/>
    </row>
    <row r="187" spans="1:5">
      <c r="A187" s="15" t="s">
        <v>376</v>
      </c>
      <c r="B187" s="34" t="s">
        <v>299</v>
      </c>
      <c r="C187" s="252">
        <v>361345.35</v>
      </c>
      <c r="D187" s="15"/>
      <c r="E187" s="15"/>
    </row>
    <row r="188" spans="1:5">
      <c r="A188" s="15" t="s">
        <v>376</v>
      </c>
      <c r="B188" s="34" t="s">
        <v>299</v>
      </c>
      <c r="C188" s="252">
        <v>146746.41</v>
      </c>
      <c r="D188" s="15"/>
      <c r="E188" s="15"/>
    </row>
    <row r="189" spans="1:5">
      <c r="A189" s="15" t="s">
        <v>230</v>
      </c>
      <c r="B189" s="15"/>
      <c r="C189" s="21"/>
      <c r="D189" s="24">
        <f>SUM(C181:C188)</f>
        <v>9684868.1799999997</v>
      </c>
      <c r="E189" s="15"/>
    </row>
    <row r="190" spans="1:5">
      <c r="A190" s="33" t="s">
        <v>377</v>
      </c>
      <c r="B190" s="33"/>
      <c r="C190" s="33"/>
      <c r="D190" s="33"/>
      <c r="E190" s="33"/>
    </row>
    <row r="191" spans="1:5">
      <c r="A191" s="15" t="s">
        <v>378</v>
      </c>
      <c r="B191" s="34" t="s">
        <v>299</v>
      </c>
      <c r="C191" s="252">
        <v>895646.42</v>
      </c>
      <c r="D191" s="15"/>
      <c r="E191" s="15"/>
    </row>
    <row r="192" spans="1:5">
      <c r="A192" s="15" t="s">
        <v>379</v>
      </c>
      <c r="B192" s="34" t="s">
        <v>299</v>
      </c>
      <c r="C192" s="252">
        <v>703476.01</v>
      </c>
      <c r="D192" s="15"/>
      <c r="E192" s="15"/>
    </row>
    <row r="193" spans="1:5">
      <c r="A193" s="15" t="s">
        <v>230</v>
      </c>
      <c r="B193" s="15"/>
      <c r="C193" s="21"/>
      <c r="D193" s="24">
        <f>SUM(C191:C192)</f>
        <v>1599122.4300000002</v>
      </c>
      <c r="E193" s="15"/>
    </row>
    <row r="194" spans="1:5">
      <c r="A194" s="33" t="s">
        <v>380</v>
      </c>
      <c r="B194" s="33"/>
      <c r="C194" s="33"/>
      <c r="D194" s="33"/>
      <c r="E194" s="33"/>
    </row>
    <row r="195" spans="1:5">
      <c r="A195" s="15" t="s">
        <v>381</v>
      </c>
      <c r="B195" s="34" t="s">
        <v>299</v>
      </c>
      <c r="C195" s="252">
        <v>466516.56</v>
      </c>
      <c r="D195" s="15"/>
      <c r="E195" s="15"/>
    </row>
    <row r="196" spans="1:5">
      <c r="A196" s="15" t="s">
        <v>382</v>
      </c>
      <c r="B196" s="34" t="s">
        <v>299</v>
      </c>
      <c r="C196" s="252">
        <v>270790.32</v>
      </c>
      <c r="D196" s="15"/>
      <c r="E196" s="15"/>
    </row>
    <row r="197" spans="1:5">
      <c r="A197" s="15" t="s">
        <v>230</v>
      </c>
      <c r="B197" s="15"/>
      <c r="C197" s="21"/>
      <c r="D197" s="24">
        <f>SUM(C195:C196)</f>
        <v>737306.88</v>
      </c>
      <c r="E197" s="15"/>
    </row>
    <row r="198" spans="1:5">
      <c r="A198" s="33" t="s">
        <v>383</v>
      </c>
      <c r="B198" s="33"/>
      <c r="C198" s="33"/>
      <c r="D198" s="33"/>
      <c r="E198" s="33"/>
    </row>
    <row r="199" spans="1:5">
      <c r="A199" s="15" t="s">
        <v>384</v>
      </c>
      <c r="B199" s="34" t="s">
        <v>299</v>
      </c>
      <c r="C199" s="252">
        <v>52373.72</v>
      </c>
      <c r="D199" s="15"/>
      <c r="E199" s="15"/>
    </row>
    <row r="200" spans="1:5">
      <c r="A200" s="15" t="s">
        <v>385</v>
      </c>
      <c r="B200" s="34" t="s">
        <v>299</v>
      </c>
      <c r="C200" s="252">
        <v>993511.39</v>
      </c>
      <c r="D200" s="15"/>
      <c r="E200" s="15"/>
    </row>
    <row r="201" spans="1:5">
      <c r="A201" s="15" t="s">
        <v>159</v>
      </c>
      <c r="B201" s="34" t="s">
        <v>299</v>
      </c>
      <c r="C201" s="252">
        <v>0</v>
      </c>
      <c r="D201" s="15"/>
      <c r="E201" s="15"/>
    </row>
    <row r="202" spans="1:5">
      <c r="A202" s="15" t="s">
        <v>230</v>
      </c>
      <c r="B202" s="15"/>
      <c r="C202" s="21"/>
      <c r="D202" s="24">
        <f>SUM(C199:C201)</f>
        <v>1045885.11</v>
      </c>
      <c r="E202" s="15"/>
    </row>
    <row r="203" spans="1:5">
      <c r="A203" s="33" t="s">
        <v>386</v>
      </c>
      <c r="B203" s="33"/>
      <c r="C203" s="33"/>
      <c r="D203" s="33"/>
      <c r="E203" s="33"/>
    </row>
    <row r="204" spans="1:5">
      <c r="A204" s="15" t="s">
        <v>387</v>
      </c>
      <c r="B204" s="34" t="s">
        <v>299</v>
      </c>
      <c r="C204" s="252">
        <v>0</v>
      </c>
      <c r="D204" s="15"/>
      <c r="E204" s="15"/>
    </row>
    <row r="205" spans="1:5">
      <c r="A205" s="15" t="s">
        <v>388</v>
      </c>
      <c r="B205" s="34" t="s">
        <v>299</v>
      </c>
      <c r="C205" s="252">
        <v>26116.67</v>
      </c>
      <c r="D205" s="15"/>
      <c r="E205" s="15"/>
    </row>
    <row r="206" spans="1:5">
      <c r="A206" s="15" t="s">
        <v>230</v>
      </c>
      <c r="B206" s="15"/>
      <c r="C206" s="21"/>
      <c r="D206" s="24">
        <f>SUM(C204:C205)</f>
        <v>26116.67</v>
      </c>
      <c r="E206" s="15"/>
    </row>
    <row r="207" spans="1:5">
      <c r="A207" s="15"/>
      <c r="B207" s="15"/>
      <c r="C207" s="21"/>
      <c r="D207" s="15"/>
      <c r="E207" s="15"/>
    </row>
    <row r="208" spans="1:5">
      <c r="A208" s="29" t="s">
        <v>389</v>
      </c>
      <c r="B208" s="29"/>
      <c r="C208" s="29"/>
      <c r="D208" s="29"/>
      <c r="E208" s="29"/>
    </row>
    <row r="209" spans="1:5">
      <c r="A209" s="36" t="s">
        <v>390</v>
      </c>
      <c r="B209" s="29"/>
      <c r="C209" s="29"/>
      <c r="D209" s="29"/>
      <c r="E209" s="29"/>
    </row>
    <row r="210" spans="1:5">
      <c r="A210" s="20"/>
      <c r="B210" s="17" t="s">
        <v>391</v>
      </c>
      <c r="C210" s="16" t="s">
        <v>392</v>
      </c>
      <c r="D210" s="17" t="s">
        <v>393</v>
      </c>
      <c r="E210" s="17" t="s">
        <v>394</v>
      </c>
    </row>
    <row r="211" spans="1:5">
      <c r="A211" s="15" t="s">
        <v>395</v>
      </c>
      <c r="B211" s="252">
        <v>0</v>
      </c>
      <c r="C211" s="252">
        <v>0</v>
      </c>
      <c r="D211" s="255">
        <v>0</v>
      </c>
      <c r="E211" s="24">
        <f t="shared" ref="E211:E219" si="22">SUM(B211:C211)-D211</f>
        <v>0</v>
      </c>
    </row>
    <row r="212" spans="1:5">
      <c r="A212" s="15" t="s">
        <v>396</v>
      </c>
      <c r="B212" s="252">
        <v>123783</v>
      </c>
      <c r="C212" s="252">
        <v>0</v>
      </c>
      <c r="D212" s="255">
        <v>0</v>
      </c>
      <c r="E212" s="24">
        <f t="shared" si="22"/>
        <v>123783</v>
      </c>
    </row>
    <row r="213" spans="1:5">
      <c r="A213" s="15" t="s">
        <v>397</v>
      </c>
      <c r="B213" s="252">
        <v>16972955</v>
      </c>
      <c r="C213" s="252">
        <v>0</v>
      </c>
      <c r="D213" s="255">
        <v>0</v>
      </c>
      <c r="E213" s="24">
        <f t="shared" si="22"/>
        <v>16972955</v>
      </c>
    </row>
    <row r="214" spans="1:5">
      <c r="A214" s="15" t="s">
        <v>398</v>
      </c>
      <c r="B214" s="252">
        <v>0</v>
      </c>
      <c r="C214" s="252">
        <v>0</v>
      </c>
      <c r="D214" s="255">
        <v>0</v>
      </c>
      <c r="E214" s="24">
        <f t="shared" si="22"/>
        <v>0</v>
      </c>
    </row>
    <row r="215" spans="1:5">
      <c r="A215" s="15" t="s">
        <v>399</v>
      </c>
      <c r="B215" s="252">
        <v>2574702</v>
      </c>
      <c r="C215" s="252">
        <v>33511</v>
      </c>
      <c r="D215" s="255">
        <v>0</v>
      </c>
      <c r="E215" s="24">
        <f t="shared" si="22"/>
        <v>2608213</v>
      </c>
    </row>
    <row r="216" spans="1:5">
      <c r="A216" s="15" t="s">
        <v>400</v>
      </c>
      <c r="B216" s="252">
        <v>15462813</v>
      </c>
      <c r="C216" s="252">
        <v>382233</v>
      </c>
      <c r="D216" s="255">
        <v>48489</v>
      </c>
      <c r="E216" s="24">
        <f t="shared" si="22"/>
        <v>15796557</v>
      </c>
    </row>
    <row r="217" spans="1:5">
      <c r="A217" s="15" t="s">
        <v>401</v>
      </c>
      <c r="B217" s="252">
        <v>0</v>
      </c>
      <c r="C217" s="252">
        <v>0</v>
      </c>
      <c r="D217" s="255">
        <v>0</v>
      </c>
      <c r="E217" s="24">
        <f t="shared" si="22"/>
        <v>0</v>
      </c>
    </row>
    <row r="218" spans="1:5">
      <c r="A218" s="15" t="s">
        <v>402</v>
      </c>
      <c r="B218" s="252">
        <v>8208418</v>
      </c>
      <c r="C218" s="252">
        <v>391069</v>
      </c>
      <c r="D218" s="255">
        <v>0</v>
      </c>
      <c r="E218" s="24">
        <f t="shared" si="22"/>
        <v>8599487</v>
      </c>
    </row>
    <row r="219" spans="1:5">
      <c r="A219" s="15" t="s">
        <v>403</v>
      </c>
      <c r="B219" s="252">
        <v>5832601</v>
      </c>
      <c r="C219" s="252">
        <v>614540</v>
      </c>
      <c r="D219" s="255">
        <v>0</v>
      </c>
      <c r="E219" s="24">
        <f t="shared" si="22"/>
        <v>6447141</v>
      </c>
    </row>
    <row r="220" spans="1:5">
      <c r="A220" s="15" t="s">
        <v>230</v>
      </c>
      <c r="B220" s="24">
        <f>SUM(B211:B219)</f>
        <v>49175272</v>
      </c>
      <c r="C220" s="223">
        <f>SUM(C211:C219)</f>
        <v>1421353</v>
      </c>
      <c r="D220" s="24">
        <f>SUM(D211:D219)</f>
        <v>48489</v>
      </c>
      <c r="E220" s="24">
        <f>SUM(E211:E219)</f>
        <v>50548136</v>
      </c>
    </row>
    <row r="221" spans="1:5">
      <c r="A221" s="15"/>
      <c r="B221" s="15"/>
      <c r="C221" s="21"/>
      <c r="D221" s="15"/>
      <c r="E221" s="15"/>
    </row>
    <row r="222" spans="1:5">
      <c r="A222" s="36" t="s">
        <v>404</v>
      </c>
      <c r="B222" s="36"/>
      <c r="C222" s="36"/>
      <c r="D222" s="36"/>
      <c r="E222" s="36"/>
    </row>
    <row r="223" spans="1:5">
      <c r="A223" s="20"/>
      <c r="B223" s="17" t="s">
        <v>391</v>
      </c>
      <c r="C223" s="16" t="s">
        <v>392</v>
      </c>
      <c r="D223" s="17" t="s">
        <v>393</v>
      </c>
      <c r="E223" s="17" t="s">
        <v>394</v>
      </c>
    </row>
    <row r="224" spans="1:5">
      <c r="A224" s="15" t="s">
        <v>395</v>
      </c>
      <c r="B224" s="41"/>
      <c r="C224" s="40"/>
      <c r="D224" s="41"/>
      <c r="E224" s="15"/>
    </row>
    <row r="225" spans="1:6">
      <c r="A225" s="15" t="s">
        <v>396</v>
      </c>
      <c r="B225" s="252">
        <v>0</v>
      </c>
      <c r="C225" s="252">
        <v>0</v>
      </c>
      <c r="D225" s="255">
        <v>0</v>
      </c>
      <c r="E225" s="24">
        <f t="shared" ref="E225:E232" si="23">SUM(B225:C225)-D225</f>
        <v>0</v>
      </c>
    </row>
    <row r="226" spans="1:6">
      <c r="A226" s="15" t="s">
        <v>397</v>
      </c>
      <c r="B226" s="252">
        <v>9799</v>
      </c>
      <c r="C226" s="252">
        <v>6189</v>
      </c>
      <c r="D226" s="255">
        <v>0</v>
      </c>
      <c r="E226" s="24">
        <f t="shared" si="23"/>
        <v>15988</v>
      </c>
    </row>
    <row r="227" spans="1:6">
      <c r="A227" s="15" t="s">
        <v>398</v>
      </c>
      <c r="B227" s="252">
        <v>3436404</v>
      </c>
      <c r="C227" s="252">
        <v>673820</v>
      </c>
      <c r="D227" s="255">
        <v>0</v>
      </c>
      <c r="E227" s="24">
        <f t="shared" si="23"/>
        <v>4110224</v>
      </c>
    </row>
    <row r="228" spans="1:6">
      <c r="A228" s="15" t="s">
        <v>399</v>
      </c>
      <c r="B228" s="252">
        <v>0</v>
      </c>
      <c r="C228" s="252">
        <v>0</v>
      </c>
      <c r="D228" s="255">
        <v>0</v>
      </c>
      <c r="E228" s="24">
        <f t="shared" si="23"/>
        <v>0</v>
      </c>
    </row>
    <row r="229" spans="1:6">
      <c r="A229" s="15" t="s">
        <v>400</v>
      </c>
      <c r="B229" s="252">
        <v>470718</v>
      </c>
      <c r="C229" s="252">
        <v>166218</v>
      </c>
      <c r="D229" s="255">
        <v>0</v>
      </c>
      <c r="E229" s="24">
        <f t="shared" si="23"/>
        <v>636936</v>
      </c>
    </row>
    <row r="230" spans="1:6">
      <c r="A230" s="15" t="s">
        <v>401</v>
      </c>
      <c r="B230" s="252">
        <v>8801341</v>
      </c>
      <c r="C230" s="252">
        <v>1556729</v>
      </c>
      <c r="D230" s="255">
        <v>45016</v>
      </c>
      <c r="E230" s="24">
        <f t="shared" si="23"/>
        <v>10313054</v>
      </c>
    </row>
    <row r="231" spans="1:6">
      <c r="A231" s="15" t="s">
        <v>402</v>
      </c>
      <c r="B231" s="252">
        <v>0</v>
      </c>
      <c r="C231" s="252">
        <v>0</v>
      </c>
      <c r="D231" s="255">
        <v>0</v>
      </c>
      <c r="E231" s="24">
        <f t="shared" si="23"/>
        <v>0</v>
      </c>
    </row>
    <row r="232" spans="1:6">
      <c r="A232" s="15" t="s">
        <v>403</v>
      </c>
      <c r="B232" s="252">
        <v>1931939</v>
      </c>
      <c r="C232" s="252">
        <v>666841</v>
      </c>
      <c r="D232" s="255">
        <v>0</v>
      </c>
      <c r="E232" s="24">
        <f t="shared" si="23"/>
        <v>2598780</v>
      </c>
    </row>
    <row r="233" spans="1:6">
      <c r="A233" s="15" t="s">
        <v>230</v>
      </c>
      <c r="B233" s="24">
        <f>SUM(B224:B232)</f>
        <v>14650201</v>
      </c>
      <c r="C233" s="223">
        <f>SUM(C224:C232)</f>
        <v>3069797</v>
      </c>
      <c r="D233" s="24">
        <f>SUM(D224:D232)</f>
        <v>45016</v>
      </c>
      <c r="E233" s="24">
        <f>SUM(E224:E232)</f>
        <v>17674982</v>
      </c>
    </row>
    <row r="234" spans="1:6">
      <c r="A234" s="15"/>
      <c r="B234" s="15"/>
      <c r="C234" s="21"/>
      <c r="D234" s="15"/>
      <c r="E234" s="15"/>
      <c r="F234" s="10">
        <f>E220-E233</f>
        <v>32873154</v>
      </c>
    </row>
    <row r="235" spans="1:6">
      <c r="A235" s="29" t="s">
        <v>405</v>
      </c>
      <c r="B235" s="29"/>
      <c r="C235" s="29"/>
      <c r="D235" s="29"/>
      <c r="E235" s="29"/>
    </row>
    <row r="236" spans="1:6">
      <c r="A236" s="29"/>
      <c r="B236" s="319" t="s">
        <v>406</v>
      </c>
      <c r="C236" s="319"/>
      <c r="D236" s="29"/>
      <c r="E236" s="29"/>
    </row>
    <row r="237" spans="1:6">
      <c r="A237" s="42" t="s">
        <v>406</v>
      </c>
      <c r="B237" s="29"/>
      <c r="C237" s="252">
        <v>2234318.87</v>
      </c>
      <c r="D237" s="31">
        <f>C237</f>
        <v>2234318.87</v>
      </c>
      <c r="E237" s="29"/>
    </row>
    <row r="238" spans="1:6">
      <c r="A238" s="33" t="s">
        <v>407</v>
      </c>
      <c r="B238" s="33"/>
      <c r="C238" s="33"/>
      <c r="D238" s="33"/>
      <c r="E238" s="33"/>
    </row>
    <row r="239" spans="1:6">
      <c r="A239" s="15" t="s">
        <v>408</v>
      </c>
      <c r="B239" s="34" t="s">
        <v>299</v>
      </c>
      <c r="C239" s="252">
        <v>77264223.739999995</v>
      </c>
      <c r="D239" s="15"/>
      <c r="E239" s="15"/>
    </row>
    <row r="240" spans="1:6">
      <c r="A240" s="15" t="s">
        <v>409</v>
      </c>
      <c r="B240" s="34" t="s">
        <v>299</v>
      </c>
      <c r="C240" s="252">
        <v>26172045.359999999</v>
      </c>
      <c r="D240" s="15"/>
      <c r="E240" s="15"/>
    </row>
    <row r="241" spans="1:5">
      <c r="A241" s="15" t="s">
        <v>410</v>
      </c>
      <c r="B241" s="34" t="s">
        <v>299</v>
      </c>
      <c r="C241" s="252">
        <v>1103785.6200000001</v>
      </c>
      <c r="D241" s="15"/>
      <c r="E241" s="15"/>
    </row>
    <row r="242" spans="1:5">
      <c r="A242" s="15" t="s">
        <v>411</v>
      </c>
      <c r="B242" s="34" t="s">
        <v>299</v>
      </c>
      <c r="C242" s="252">
        <v>7290660.8799999999</v>
      </c>
      <c r="D242" s="15"/>
      <c r="E242" s="15"/>
    </row>
    <row r="243" spans="1:5">
      <c r="A243" s="15" t="s">
        <v>412</v>
      </c>
      <c r="B243" s="34" t="s">
        <v>299</v>
      </c>
      <c r="C243" s="252">
        <v>18401360.109999999</v>
      </c>
      <c r="D243" s="15"/>
      <c r="E243" s="15"/>
    </row>
    <row r="244" spans="1:5">
      <c r="A244" s="15" t="s">
        <v>413</v>
      </c>
      <c r="B244" s="34" t="s">
        <v>299</v>
      </c>
      <c r="C244" s="252">
        <v>552541.57999999996</v>
      </c>
      <c r="D244" s="15"/>
      <c r="E244" s="15"/>
    </row>
    <row r="245" spans="1:5">
      <c r="A245" s="15" t="s">
        <v>414</v>
      </c>
      <c r="B245" s="15"/>
      <c r="C245" s="21"/>
      <c r="D245" s="24">
        <f>SUM(C239:C244)</f>
        <v>130784617.28999999</v>
      </c>
      <c r="E245" s="15"/>
    </row>
    <row r="246" spans="1:5">
      <c r="A246" s="33" t="s">
        <v>415</v>
      </c>
      <c r="B246" s="33"/>
      <c r="C246" s="33"/>
      <c r="D246" s="33"/>
      <c r="E246" s="33"/>
    </row>
    <row r="247" spans="1:5">
      <c r="A247" s="20" t="s">
        <v>416</v>
      </c>
      <c r="B247" s="34" t="s">
        <v>299</v>
      </c>
      <c r="C247" s="254">
        <v>9767</v>
      </c>
      <c r="D247" s="15"/>
      <c r="E247" s="15"/>
    </row>
    <row r="248" spans="1:5">
      <c r="A248" s="20"/>
      <c r="B248" s="34"/>
      <c r="C248" s="21"/>
      <c r="D248" s="15"/>
      <c r="E248" s="15"/>
    </row>
    <row r="249" spans="1:5">
      <c r="A249" s="20" t="s">
        <v>417</v>
      </c>
      <c r="B249" s="34" t="s">
        <v>299</v>
      </c>
      <c r="C249" s="252">
        <v>907635.18</v>
      </c>
      <c r="D249" s="15"/>
      <c r="E249" s="15"/>
    </row>
    <row r="250" spans="1:5">
      <c r="A250" s="20" t="s">
        <v>418</v>
      </c>
      <c r="B250" s="34" t="s">
        <v>299</v>
      </c>
      <c r="C250" s="252">
        <v>8040532.8499999996</v>
      </c>
      <c r="D250" s="15"/>
      <c r="E250" s="15"/>
    </row>
    <row r="251" spans="1:5">
      <c r="A251" s="15"/>
      <c r="B251" s="15"/>
      <c r="C251" s="21"/>
      <c r="D251" s="15"/>
      <c r="E251" s="15"/>
    </row>
    <row r="252" spans="1:5">
      <c r="A252" s="20" t="s">
        <v>419</v>
      </c>
      <c r="B252" s="15"/>
      <c r="C252" s="21"/>
      <c r="D252" s="24">
        <f>SUM(C249:C251)</f>
        <v>8948168.0299999993</v>
      </c>
      <c r="E252" s="15"/>
    </row>
    <row r="253" spans="1:5">
      <c r="A253" s="33" t="s">
        <v>420</v>
      </c>
      <c r="B253" s="33"/>
      <c r="C253" s="33"/>
      <c r="D253" s="33"/>
      <c r="E253" s="33"/>
    </row>
    <row r="254" spans="1:5">
      <c r="A254" s="15" t="s">
        <v>421</v>
      </c>
      <c r="B254" s="34" t="s">
        <v>299</v>
      </c>
      <c r="C254" s="252">
        <v>798589.01</v>
      </c>
      <c r="D254" s="15"/>
      <c r="E254" s="15"/>
    </row>
    <row r="255" spans="1:5">
      <c r="A255" s="15" t="s">
        <v>420</v>
      </c>
      <c r="B255" s="34" t="s">
        <v>299</v>
      </c>
      <c r="C255" s="252">
        <v>0</v>
      </c>
      <c r="D255" s="15"/>
      <c r="E255" s="15"/>
    </row>
    <row r="256" spans="1:5">
      <c r="A256" s="15" t="s">
        <v>422</v>
      </c>
      <c r="B256" s="15"/>
      <c r="C256" s="21"/>
      <c r="D256" s="24">
        <f>SUM(C254:C255)</f>
        <v>798589.01</v>
      </c>
      <c r="E256" s="15"/>
    </row>
    <row r="257" spans="1:5">
      <c r="A257" s="15"/>
      <c r="B257" s="15"/>
      <c r="C257" s="21"/>
      <c r="D257" s="15"/>
      <c r="E257" s="15"/>
    </row>
    <row r="258" spans="1:5">
      <c r="A258" s="15" t="s">
        <v>423</v>
      </c>
      <c r="B258" s="15"/>
      <c r="C258" s="21"/>
      <c r="D258" s="24">
        <f>D237+D245+D252+D256</f>
        <v>142765693.19999999</v>
      </c>
      <c r="E258" s="15"/>
    </row>
    <row r="259" spans="1:5">
      <c r="A259" s="15"/>
      <c r="B259" s="15"/>
      <c r="C259" s="21"/>
      <c r="D259" s="15"/>
      <c r="E259" s="15"/>
    </row>
    <row r="260" spans="1:5">
      <c r="A260" s="15"/>
      <c r="B260" s="15"/>
      <c r="C260" s="21"/>
      <c r="D260" s="15"/>
      <c r="E260" s="15"/>
    </row>
    <row r="261" spans="1:5">
      <c r="A261" s="15"/>
      <c r="B261" s="15"/>
      <c r="C261" s="21"/>
      <c r="D261" s="15"/>
      <c r="E261" s="15"/>
    </row>
    <row r="262" spans="1:5">
      <c r="A262" s="15"/>
      <c r="B262" s="15"/>
      <c r="C262" s="21"/>
      <c r="D262" s="15"/>
      <c r="E262" s="15"/>
    </row>
    <row r="263" spans="1:5">
      <c r="A263" s="15"/>
      <c r="B263" s="15"/>
      <c r="C263" s="21"/>
      <c r="D263" s="15"/>
      <c r="E263" s="15"/>
    </row>
    <row r="264" spans="1:5">
      <c r="A264" s="29" t="s">
        <v>424</v>
      </c>
      <c r="B264" s="29"/>
      <c r="C264" s="29"/>
      <c r="D264" s="29"/>
      <c r="E264" s="29"/>
    </row>
    <row r="265" spans="1:5">
      <c r="A265" s="33" t="s">
        <v>425</v>
      </c>
      <c r="B265" s="33"/>
      <c r="C265" s="33"/>
      <c r="D265" s="33"/>
      <c r="E265" s="33"/>
    </row>
    <row r="266" spans="1:5">
      <c r="A266" s="15" t="s">
        <v>426</v>
      </c>
      <c r="B266" s="34" t="s">
        <v>299</v>
      </c>
      <c r="C266" s="252">
        <v>0</v>
      </c>
      <c r="D266" s="15"/>
      <c r="E266" s="15"/>
    </row>
    <row r="267" spans="1:5">
      <c r="A267" s="15" t="s">
        <v>427</v>
      </c>
      <c r="B267" s="34" t="s">
        <v>299</v>
      </c>
      <c r="C267" s="252">
        <v>0</v>
      </c>
      <c r="D267" s="15"/>
      <c r="E267" s="15"/>
    </row>
    <row r="268" spans="1:5">
      <c r="A268" s="15" t="s">
        <v>428</v>
      </c>
      <c r="B268" s="34" t="s">
        <v>299</v>
      </c>
      <c r="C268" s="252">
        <v>39497286</v>
      </c>
      <c r="D268" s="15"/>
      <c r="E268" s="15"/>
    </row>
    <row r="269" spans="1:5">
      <c r="A269" s="15" t="s">
        <v>429</v>
      </c>
      <c r="B269" s="34" t="s">
        <v>299</v>
      </c>
      <c r="C269" s="252">
        <v>-26396680</v>
      </c>
      <c r="D269" s="15"/>
      <c r="E269" s="15"/>
    </row>
    <row r="270" spans="1:5">
      <c r="A270" s="15" t="s">
        <v>430</v>
      </c>
      <c r="B270" s="34" t="s">
        <v>299</v>
      </c>
      <c r="C270" s="252">
        <v>1001116</v>
      </c>
      <c r="D270" s="15"/>
      <c r="E270" s="15"/>
    </row>
    <row r="271" spans="1:5">
      <c r="A271" s="15" t="s">
        <v>431</v>
      </c>
      <c r="B271" s="34" t="s">
        <v>299</v>
      </c>
      <c r="C271" s="252">
        <v>0</v>
      </c>
      <c r="D271" s="15"/>
      <c r="E271" s="15"/>
    </row>
    <row r="272" spans="1:5">
      <c r="A272" s="15" t="s">
        <v>432</v>
      </c>
      <c r="B272" s="34" t="s">
        <v>299</v>
      </c>
      <c r="C272" s="252">
        <v>0</v>
      </c>
      <c r="D272" s="15"/>
      <c r="E272" s="15"/>
    </row>
    <row r="273" spans="1:5">
      <c r="A273" s="15" t="s">
        <v>433</v>
      </c>
      <c r="B273" s="34" t="s">
        <v>299</v>
      </c>
      <c r="C273" s="252">
        <v>0</v>
      </c>
      <c r="D273" s="15"/>
      <c r="E273" s="15"/>
    </row>
    <row r="274" spans="1:5">
      <c r="A274" s="15" t="s">
        <v>434</v>
      </c>
      <c r="B274" s="34" t="s">
        <v>299</v>
      </c>
      <c r="C274" s="252">
        <v>0</v>
      </c>
      <c r="D274" s="15"/>
      <c r="E274" s="15"/>
    </row>
    <row r="275" spans="1:5">
      <c r="A275" s="15" t="s">
        <v>435</v>
      </c>
      <c r="B275" s="34" t="s">
        <v>299</v>
      </c>
      <c r="C275" s="252">
        <v>0</v>
      </c>
      <c r="D275" s="15"/>
      <c r="E275" s="15"/>
    </row>
    <row r="276" spans="1:5">
      <c r="A276" s="15" t="s">
        <v>436</v>
      </c>
      <c r="B276" s="15"/>
      <c r="C276" s="21"/>
      <c r="D276" s="24">
        <f>SUM(C266:C268)-C269+SUM(C270:C275)</f>
        <v>66895082</v>
      </c>
      <c r="E276" s="15"/>
    </row>
    <row r="277" spans="1:5">
      <c r="A277" s="33" t="s">
        <v>437</v>
      </c>
      <c r="B277" s="33"/>
      <c r="C277" s="33"/>
      <c r="D277" s="33"/>
      <c r="E277" s="33"/>
    </row>
    <row r="278" spans="1:5">
      <c r="A278" s="15" t="s">
        <v>426</v>
      </c>
      <c r="B278" s="34" t="s">
        <v>299</v>
      </c>
      <c r="C278" s="252">
        <v>0</v>
      </c>
      <c r="D278" s="15"/>
      <c r="E278" s="15"/>
    </row>
    <row r="279" spans="1:5">
      <c r="A279" s="15" t="s">
        <v>427</v>
      </c>
      <c r="B279" s="34" t="s">
        <v>299</v>
      </c>
      <c r="C279" s="252">
        <v>0</v>
      </c>
      <c r="D279" s="15"/>
      <c r="E279" s="15"/>
    </row>
    <row r="280" spans="1:5">
      <c r="A280" s="15" t="s">
        <v>438</v>
      </c>
      <c r="B280" s="34" t="s">
        <v>299</v>
      </c>
      <c r="C280" s="252">
        <v>0</v>
      </c>
      <c r="D280" s="15"/>
      <c r="E280" s="15"/>
    </row>
    <row r="281" spans="1:5">
      <c r="A281" s="15" t="s">
        <v>439</v>
      </c>
      <c r="B281" s="15"/>
      <c r="C281" s="21"/>
      <c r="D281" s="24">
        <f>SUM(C278:C280)</f>
        <v>0</v>
      </c>
      <c r="E281" s="15"/>
    </row>
    <row r="282" spans="1:5">
      <c r="A282" s="33" t="s">
        <v>440</v>
      </c>
      <c r="B282" s="33"/>
      <c r="C282" s="33"/>
      <c r="D282" s="33"/>
      <c r="E282" s="33"/>
    </row>
    <row r="283" spans="1:5">
      <c r="A283" s="15" t="s">
        <v>395</v>
      </c>
      <c r="B283" s="34" t="s">
        <v>299</v>
      </c>
      <c r="C283" s="252">
        <v>0</v>
      </c>
      <c r="D283" s="15"/>
      <c r="E283" s="15"/>
    </row>
    <row r="284" spans="1:5">
      <c r="A284" s="15" t="s">
        <v>396</v>
      </c>
      <c r="B284" s="34" t="s">
        <v>299</v>
      </c>
      <c r="C284" s="252">
        <v>123783</v>
      </c>
      <c r="D284" s="15"/>
      <c r="E284" s="15"/>
    </row>
    <row r="285" spans="1:5">
      <c r="A285" s="15" t="s">
        <v>397</v>
      </c>
      <c r="B285" s="34" t="s">
        <v>299</v>
      </c>
      <c r="C285" s="252">
        <v>16972955</v>
      </c>
      <c r="D285" s="15"/>
      <c r="E285" s="15"/>
    </row>
    <row r="286" spans="1:5">
      <c r="A286" s="15" t="s">
        <v>441</v>
      </c>
      <c r="B286" s="34" t="s">
        <v>299</v>
      </c>
      <c r="C286" s="252">
        <v>0</v>
      </c>
      <c r="D286" s="15"/>
      <c r="E286" s="15"/>
    </row>
    <row r="287" spans="1:5">
      <c r="A287" s="15" t="s">
        <v>442</v>
      </c>
      <c r="B287" s="34" t="s">
        <v>299</v>
      </c>
      <c r="C287" s="252">
        <v>2608212</v>
      </c>
      <c r="D287" s="15"/>
      <c r="E287" s="15"/>
    </row>
    <row r="288" spans="1:5">
      <c r="A288" s="15" t="s">
        <v>443</v>
      </c>
      <c r="B288" s="34" t="s">
        <v>299</v>
      </c>
      <c r="C288" s="252">
        <v>15796557</v>
      </c>
      <c r="D288" s="15"/>
      <c r="E288" s="15"/>
    </row>
    <row r="289" spans="1:5">
      <c r="A289" s="15" t="s">
        <v>402</v>
      </c>
      <c r="B289" s="34" t="s">
        <v>299</v>
      </c>
      <c r="C289" s="252">
        <v>8599487</v>
      </c>
      <c r="D289" s="15"/>
      <c r="E289" s="15"/>
    </row>
    <row r="290" spans="1:5">
      <c r="A290" s="15" t="s">
        <v>403</v>
      </c>
      <c r="B290" s="34" t="s">
        <v>299</v>
      </c>
      <c r="C290" s="252">
        <v>6447142</v>
      </c>
      <c r="D290" s="15"/>
      <c r="E290" s="15"/>
    </row>
    <row r="291" spans="1:5">
      <c r="A291" s="15" t="s">
        <v>444</v>
      </c>
      <c r="B291" s="15"/>
      <c r="C291" s="21"/>
      <c r="D291" s="24">
        <f>SUM(C283:C290)</f>
        <v>50548136</v>
      </c>
      <c r="E291" s="15"/>
    </row>
    <row r="292" spans="1:5">
      <c r="A292" s="15" t="s">
        <v>445</v>
      </c>
      <c r="B292" s="34" t="s">
        <v>299</v>
      </c>
      <c r="C292" s="252">
        <v>17674983</v>
      </c>
      <c r="D292" s="15"/>
      <c r="E292" s="15"/>
    </row>
    <row r="293" spans="1:5">
      <c r="A293" s="15" t="s">
        <v>446</v>
      </c>
      <c r="B293" s="15"/>
      <c r="C293" s="21"/>
      <c r="D293" s="24">
        <f>D291-C292</f>
        <v>32873153</v>
      </c>
      <c r="E293" s="15"/>
    </row>
    <row r="294" spans="1:5">
      <c r="A294" s="33" t="s">
        <v>447</v>
      </c>
      <c r="B294" s="33"/>
      <c r="C294" s="33"/>
      <c r="D294" s="33"/>
      <c r="E294" s="33"/>
    </row>
    <row r="295" spans="1:5">
      <c r="A295" s="15" t="s">
        <v>448</v>
      </c>
      <c r="B295" s="34" t="s">
        <v>299</v>
      </c>
      <c r="C295" s="252">
        <v>0</v>
      </c>
      <c r="D295" s="15"/>
      <c r="E295" s="15"/>
    </row>
    <row r="296" spans="1:5">
      <c r="A296" s="15" t="s">
        <v>449</v>
      </c>
      <c r="B296" s="34" t="s">
        <v>299</v>
      </c>
      <c r="C296" s="252">
        <v>0</v>
      </c>
      <c r="D296" s="15"/>
      <c r="E296" s="15"/>
    </row>
    <row r="297" spans="1:5">
      <c r="A297" s="15" t="s">
        <v>450</v>
      </c>
      <c r="B297" s="34" t="s">
        <v>299</v>
      </c>
      <c r="C297" s="252">
        <v>0</v>
      </c>
      <c r="D297" s="15"/>
      <c r="E297" s="15"/>
    </row>
    <row r="298" spans="1:5">
      <c r="A298" s="15" t="s">
        <v>438</v>
      </c>
      <c r="B298" s="34" t="s">
        <v>299</v>
      </c>
      <c r="C298" s="252">
        <v>0</v>
      </c>
      <c r="D298" s="15"/>
      <c r="E298" s="15"/>
    </row>
    <row r="299" spans="1:5">
      <c r="A299" s="15" t="s">
        <v>451</v>
      </c>
      <c r="B299" s="15"/>
      <c r="C299" s="21"/>
      <c r="D299" s="24">
        <f>C295-C296+C297+C298</f>
        <v>0</v>
      </c>
      <c r="E299" s="15"/>
    </row>
    <row r="300" spans="1:5">
      <c r="A300" s="15"/>
      <c r="B300" s="15"/>
      <c r="C300" s="21"/>
      <c r="D300" s="15"/>
      <c r="E300" s="15"/>
    </row>
    <row r="301" spans="1:5">
      <c r="A301" s="33" t="s">
        <v>452</v>
      </c>
      <c r="B301" s="33"/>
      <c r="C301" s="33"/>
      <c r="D301" s="33"/>
      <c r="E301" s="33"/>
    </row>
    <row r="302" spans="1:5">
      <c r="A302" s="15" t="s">
        <v>453</v>
      </c>
      <c r="B302" s="34" t="s">
        <v>299</v>
      </c>
      <c r="C302" s="252">
        <v>0</v>
      </c>
      <c r="D302" s="15"/>
      <c r="E302" s="15"/>
    </row>
    <row r="303" spans="1:5">
      <c r="A303" s="15" t="s">
        <v>454</v>
      </c>
      <c r="B303" s="34" t="s">
        <v>299</v>
      </c>
      <c r="C303" s="252">
        <v>0</v>
      </c>
      <c r="D303" s="15"/>
      <c r="E303" s="15"/>
    </row>
    <row r="304" spans="1:5">
      <c r="A304" s="15" t="s">
        <v>455</v>
      </c>
      <c r="B304" s="34" t="s">
        <v>299</v>
      </c>
      <c r="C304" s="252">
        <v>0</v>
      </c>
      <c r="D304" s="15"/>
      <c r="E304" s="15"/>
    </row>
    <row r="305" spans="1:6">
      <c r="A305" s="15" t="s">
        <v>456</v>
      </c>
      <c r="B305" s="34" t="s">
        <v>299</v>
      </c>
      <c r="C305" s="252">
        <v>0</v>
      </c>
      <c r="D305" s="15"/>
      <c r="E305" s="15"/>
    </row>
    <row r="306" spans="1:6">
      <c r="A306" s="15" t="s">
        <v>457</v>
      </c>
      <c r="B306" s="15"/>
      <c r="C306" s="21"/>
      <c r="D306" s="24">
        <f>SUM(C302:C305)</f>
        <v>0</v>
      </c>
      <c r="E306" s="15"/>
    </row>
    <row r="307" spans="1:6">
      <c r="A307" s="15"/>
      <c r="B307" s="15"/>
      <c r="C307" s="21"/>
      <c r="D307" s="15"/>
      <c r="E307" s="15"/>
    </row>
    <row r="308" spans="1:6">
      <c r="A308" s="15" t="s">
        <v>458</v>
      </c>
      <c r="B308" s="15"/>
      <c r="C308" s="21"/>
      <c r="D308" s="24">
        <f>D276+D281+D293+D299+D306</f>
        <v>99768235</v>
      </c>
      <c r="E308" s="15"/>
    </row>
    <row r="309" spans="1:6">
      <c r="A309" s="15"/>
      <c r="B309" s="15"/>
      <c r="C309" s="21"/>
      <c r="D309" s="15"/>
      <c r="E309" s="15"/>
      <c r="F309" s="10">
        <f>D308-F308</f>
        <v>99768235</v>
      </c>
    </row>
    <row r="310" spans="1:6">
      <c r="A310" s="15"/>
      <c r="B310" s="15"/>
      <c r="C310" s="21"/>
      <c r="D310" s="15"/>
      <c r="E310" s="15"/>
    </row>
    <row r="311" spans="1:6">
      <c r="A311" s="15"/>
      <c r="B311" s="15"/>
      <c r="C311" s="21"/>
      <c r="D311" s="15"/>
      <c r="E311" s="15"/>
    </row>
    <row r="312" spans="1:6">
      <c r="A312" s="29" t="s">
        <v>459</v>
      </c>
      <c r="B312" s="29"/>
      <c r="C312" s="29"/>
      <c r="D312" s="29"/>
      <c r="E312" s="29"/>
    </row>
    <row r="313" spans="1:6">
      <c r="A313" s="33" t="s">
        <v>460</v>
      </c>
      <c r="B313" s="33"/>
      <c r="C313" s="33"/>
      <c r="D313" s="33"/>
      <c r="E313" s="33"/>
    </row>
    <row r="314" spans="1:6">
      <c r="A314" s="15" t="s">
        <v>461</v>
      </c>
      <c r="B314" s="34" t="s">
        <v>299</v>
      </c>
      <c r="C314" s="252">
        <v>0</v>
      </c>
      <c r="D314" s="15"/>
      <c r="E314" s="15"/>
    </row>
    <row r="315" spans="1:6">
      <c r="A315" s="15" t="s">
        <v>462</v>
      </c>
      <c r="B315" s="34" t="s">
        <v>299</v>
      </c>
      <c r="C315" s="252">
        <v>0</v>
      </c>
      <c r="D315" s="15"/>
      <c r="E315" s="15"/>
    </row>
    <row r="316" spans="1:6">
      <c r="A316" s="15" t="s">
        <v>463</v>
      </c>
      <c r="B316" s="34" t="s">
        <v>299</v>
      </c>
      <c r="C316" s="252">
        <v>0</v>
      </c>
      <c r="D316" s="15"/>
      <c r="E316" s="15"/>
    </row>
    <row r="317" spans="1:6">
      <c r="A317" s="15" t="s">
        <v>464</v>
      </c>
      <c r="B317" s="34" t="s">
        <v>299</v>
      </c>
      <c r="C317" s="252">
        <v>0</v>
      </c>
      <c r="D317" s="15"/>
      <c r="E317" s="15"/>
    </row>
    <row r="318" spans="1:6">
      <c r="A318" s="15" t="s">
        <v>465</v>
      </c>
      <c r="B318" s="34" t="s">
        <v>299</v>
      </c>
      <c r="C318" s="252">
        <v>0</v>
      </c>
      <c r="D318" s="15"/>
      <c r="E318" s="15"/>
    </row>
    <row r="319" spans="1:6">
      <c r="A319" s="15" t="s">
        <v>466</v>
      </c>
      <c r="B319" s="34" t="s">
        <v>299</v>
      </c>
      <c r="C319" s="252">
        <v>1895483</v>
      </c>
      <c r="D319" s="15"/>
      <c r="E319" s="15"/>
    </row>
    <row r="320" spans="1:6">
      <c r="A320" s="15" t="s">
        <v>467</v>
      </c>
      <c r="B320" s="34" t="s">
        <v>299</v>
      </c>
      <c r="C320" s="252">
        <v>0</v>
      </c>
      <c r="D320" s="15"/>
      <c r="E320" s="15"/>
    </row>
    <row r="321" spans="1:5">
      <c r="A321" s="15" t="s">
        <v>468</v>
      </c>
      <c r="B321" s="34" t="s">
        <v>299</v>
      </c>
      <c r="C321" s="252">
        <v>0</v>
      </c>
      <c r="D321" s="15"/>
      <c r="E321" s="15"/>
    </row>
    <row r="322" spans="1:5">
      <c r="A322" s="15" t="s">
        <v>469</v>
      </c>
      <c r="B322" s="34" t="s">
        <v>299</v>
      </c>
      <c r="C322" s="252">
        <v>35325</v>
      </c>
      <c r="D322" s="15"/>
      <c r="E322" s="15"/>
    </row>
    <row r="323" spans="1:5">
      <c r="A323" s="15" t="s">
        <v>470</v>
      </c>
      <c r="B323" s="34" t="s">
        <v>299</v>
      </c>
      <c r="C323" s="252">
        <v>0</v>
      </c>
      <c r="D323" s="15"/>
      <c r="E323" s="15"/>
    </row>
    <row r="324" spans="1:5">
      <c r="A324" s="15" t="s">
        <v>471</v>
      </c>
      <c r="B324" s="15"/>
      <c r="C324" s="21"/>
      <c r="D324" s="24">
        <f>SUM(C314:C323)</f>
        <v>1930808</v>
      </c>
      <c r="E324" s="15"/>
    </row>
    <row r="325" spans="1:5">
      <c r="A325" s="33" t="s">
        <v>472</v>
      </c>
      <c r="B325" s="33"/>
      <c r="C325" s="33"/>
      <c r="D325" s="33"/>
      <c r="E325" s="33"/>
    </row>
    <row r="326" spans="1:5">
      <c r="A326" s="15" t="s">
        <v>473</v>
      </c>
      <c r="B326" s="34" t="s">
        <v>299</v>
      </c>
      <c r="C326" s="252">
        <v>0</v>
      </c>
      <c r="D326" s="15"/>
      <c r="E326" s="15"/>
    </row>
    <row r="327" spans="1:5">
      <c r="A327" s="15" t="s">
        <v>474</v>
      </c>
      <c r="B327" s="34" t="s">
        <v>299</v>
      </c>
      <c r="C327" s="252">
        <v>0</v>
      </c>
      <c r="D327" s="15"/>
      <c r="E327" s="15"/>
    </row>
    <row r="328" spans="1:5">
      <c r="A328" s="15" t="s">
        <v>475</v>
      </c>
      <c r="B328" s="34" t="s">
        <v>299</v>
      </c>
      <c r="C328" s="252">
        <v>0</v>
      </c>
      <c r="D328" s="15"/>
      <c r="E328" s="15"/>
    </row>
    <row r="329" spans="1:5">
      <c r="A329" s="15" t="s">
        <v>476</v>
      </c>
      <c r="B329" s="15"/>
      <c r="C329" s="21"/>
      <c r="D329" s="24">
        <f>SUM(C326:C328)</f>
        <v>0</v>
      </c>
      <c r="E329" s="15"/>
    </row>
    <row r="330" spans="1:5">
      <c r="A330" s="33" t="s">
        <v>477</v>
      </c>
      <c r="B330" s="33"/>
      <c r="C330" s="33"/>
      <c r="D330" s="33"/>
      <c r="E330" s="33"/>
    </row>
    <row r="331" spans="1:5">
      <c r="A331" s="15" t="s">
        <v>478</v>
      </c>
      <c r="B331" s="34" t="s">
        <v>299</v>
      </c>
      <c r="C331" s="252">
        <v>0</v>
      </c>
      <c r="D331" s="15"/>
      <c r="E331" s="15"/>
    </row>
    <row r="332" spans="1:5">
      <c r="A332" s="15" t="s">
        <v>479</v>
      </c>
      <c r="B332" s="34" t="s">
        <v>299</v>
      </c>
      <c r="C332" s="252">
        <v>0</v>
      </c>
      <c r="D332" s="15"/>
      <c r="E332" s="15"/>
    </row>
    <row r="333" spans="1:5">
      <c r="A333" s="15" t="s">
        <v>480</v>
      </c>
      <c r="B333" s="34" t="s">
        <v>299</v>
      </c>
      <c r="C333" s="252">
        <v>0</v>
      </c>
      <c r="D333" s="15"/>
      <c r="E333" s="15"/>
    </row>
    <row r="334" spans="1:5">
      <c r="A334" s="20" t="s">
        <v>481</v>
      </c>
      <c r="B334" s="34" t="s">
        <v>299</v>
      </c>
      <c r="C334" s="252">
        <v>0</v>
      </c>
      <c r="D334" s="15"/>
      <c r="E334" s="15"/>
    </row>
    <row r="335" spans="1:5">
      <c r="A335" s="15" t="s">
        <v>482</v>
      </c>
      <c r="B335" s="34" t="s">
        <v>299</v>
      </c>
      <c r="C335" s="252">
        <v>0</v>
      </c>
      <c r="D335" s="15"/>
      <c r="E335" s="15"/>
    </row>
    <row r="336" spans="1:5">
      <c r="A336" s="20" t="s">
        <v>483</v>
      </c>
      <c r="B336" s="34" t="s">
        <v>299</v>
      </c>
      <c r="C336" s="252">
        <v>0</v>
      </c>
      <c r="D336" s="15"/>
      <c r="E336" s="15"/>
    </row>
    <row r="337" spans="1:5">
      <c r="A337" s="20" t="s">
        <v>484</v>
      </c>
      <c r="B337" s="34" t="s">
        <v>299</v>
      </c>
      <c r="C337" s="278">
        <v>0</v>
      </c>
      <c r="D337" s="15"/>
      <c r="E337" s="15"/>
    </row>
    <row r="338" spans="1:5">
      <c r="A338" s="15" t="s">
        <v>485</v>
      </c>
      <c r="B338" s="34" t="s">
        <v>299</v>
      </c>
      <c r="C338" s="252">
        <v>0</v>
      </c>
      <c r="D338" s="15"/>
      <c r="E338" s="15"/>
    </row>
    <row r="339" spans="1:5">
      <c r="A339" s="15" t="s">
        <v>230</v>
      </c>
      <c r="B339" s="15"/>
      <c r="C339" s="21"/>
      <c r="D339" s="24">
        <f>SUM(C331:C338)</f>
        <v>0</v>
      </c>
      <c r="E339" s="15"/>
    </row>
    <row r="340" spans="1:5">
      <c r="A340" s="15" t="s">
        <v>486</v>
      </c>
      <c r="B340" s="15"/>
      <c r="C340" s="21"/>
      <c r="D340" s="24">
        <f>C323</f>
        <v>0</v>
      </c>
      <c r="E340" s="15"/>
    </row>
    <row r="341" spans="1:5">
      <c r="A341" s="15" t="s">
        <v>487</v>
      </c>
      <c r="B341" s="15"/>
      <c r="C341" s="21"/>
      <c r="D341" s="24">
        <f>D339-D340</f>
        <v>0</v>
      </c>
      <c r="E341" s="15"/>
    </row>
    <row r="342" spans="1:5">
      <c r="A342" s="15"/>
      <c r="B342" s="15"/>
      <c r="C342" s="21"/>
      <c r="D342" s="15"/>
      <c r="E342" s="15"/>
    </row>
    <row r="343" spans="1:5">
      <c r="A343" s="15" t="s">
        <v>488</v>
      </c>
      <c r="B343" s="34" t="s">
        <v>299</v>
      </c>
      <c r="C343" s="257">
        <v>45044067</v>
      </c>
      <c r="D343" s="15"/>
      <c r="E343" s="15"/>
    </row>
    <row r="344" spans="1:5">
      <c r="A344" s="15"/>
      <c r="B344" s="34"/>
      <c r="C344" s="43"/>
      <c r="D344" s="15"/>
      <c r="E344" s="15"/>
    </row>
    <row r="345" spans="1:5">
      <c r="A345" s="15" t="s">
        <v>489</v>
      </c>
      <c r="B345" s="34" t="s">
        <v>299</v>
      </c>
      <c r="C345" s="253">
        <v>0</v>
      </c>
      <c r="D345" s="15"/>
      <c r="E345" s="15"/>
    </row>
    <row r="346" spans="1:5">
      <c r="A346" s="15" t="s">
        <v>490</v>
      </c>
      <c r="B346" s="34" t="s">
        <v>299</v>
      </c>
      <c r="C346" s="253">
        <v>0</v>
      </c>
      <c r="D346" s="15"/>
      <c r="E346" s="15"/>
    </row>
    <row r="347" spans="1:5">
      <c r="A347" s="15" t="s">
        <v>491</v>
      </c>
      <c r="B347" s="34" t="s">
        <v>299</v>
      </c>
      <c r="C347" s="253">
        <v>0</v>
      </c>
      <c r="D347" s="15"/>
      <c r="E347" s="15"/>
    </row>
    <row r="348" spans="1:5">
      <c r="A348" s="15" t="s">
        <v>492</v>
      </c>
      <c r="B348" s="34" t="s">
        <v>299</v>
      </c>
      <c r="C348" s="253">
        <v>0</v>
      </c>
      <c r="D348" s="15"/>
      <c r="E348" s="15"/>
    </row>
    <row r="349" spans="1:5">
      <c r="A349" s="15" t="s">
        <v>493</v>
      </c>
      <c r="B349" s="34" t="s">
        <v>299</v>
      </c>
      <c r="C349" s="253">
        <v>0</v>
      </c>
      <c r="D349" s="15"/>
      <c r="E349" s="15"/>
    </row>
    <row r="350" spans="1:5">
      <c r="A350" s="15" t="s">
        <v>494</v>
      </c>
      <c r="B350" s="15"/>
      <c r="C350" s="21"/>
      <c r="D350" s="24">
        <f>D324+D329+D341+C343+C347+C348</f>
        <v>46974875</v>
      </c>
      <c r="E350" s="15"/>
    </row>
    <row r="351" spans="1:5">
      <c r="A351" s="15"/>
      <c r="B351" s="15"/>
      <c r="C351" s="21"/>
      <c r="D351" s="15"/>
      <c r="E351" s="15"/>
    </row>
    <row r="352" spans="1:5">
      <c r="A352" s="15" t="s">
        <v>495</v>
      </c>
      <c r="B352" s="15"/>
      <c r="C352" s="21"/>
      <c r="D352" s="24">
        <f>D308</f>
        <v>99768235</v>
      </c>
      <c r="E352" s="15"/>
    </row>
    <row r="353" spans="1:5">
      <c r="A353" s="15"/>
      <c r="B353" s="15"/>
      <c r="C353" s="21"/>
      <c r="D353" s="15"/>
      <c r="E353" s="15"/>
    </row>
    <row r="354" spans="1:5">
      <c r="A354" s="15"/>
      <c r="B354" s="15"/>
      <c r="C354" s="21"/>
      <c r="D354" s="15"/>
      <c r="E354" s="15"/>
    </row>
    <row r="355" spans="1:5">
      <c r="A355" s="15"/>
      <c r="B355" s="15"/>
      <c r="C355" s="21"/>
      <c r="D355" s="15"/>
      <c r="E355" s="15"/>
    </row>
    <row r="356" spans="1:5">
      <c r="A356" s="29" t="s">
        <v>496</v>
      </c>
      <c r="B356" s="29"/>
      <c r="C356" s="29"/>
      <c r="D356" s="29"/>
      <c r="E356" s="29"/>
    </row>
    <row r="357" spans="1:5">
      <c r="A357" s="33" t="s">
        <v>497</v>
      </c>
      <c r="B357" s="33"/>
      <c r="C357" s="33"/>
      <c r="D357" s="33"/>
      <c r="E357" s="33"/>
    </row>
    <row r="358" spans="1:5">
      <c r="A358" s="15" t="s">
        <v>498</v>
      </c>
      <c r="B358" s="34" t="s">
        <v>299</v>
      </c>
      <c r="C358" s="252">
        <v>43041872.289999999</v>
      </c>
      <c r="D358" s="15"/>
      <c r="E358" s="15"/>
    </row>
    <row r="359" spans="1:5">
      <c r="A359" s="15" t="s">
        <v>499</v>
      </c>
      <c r="B359" s="34" t="s">
        <v>299</v>
      </c>
      <c r="C359" s="252">
        <v>187052761.97999999</v>
      </c>
      <c r="D359" s="15"/>
      <c r="E359" s="15"/>
    </row>
    <row r="360" spans="1:5">
      <c r="A360" s="15" t="s">
        <v>500</v>
      </c>
      <c r="B360" s="15"/>
      <c r="C360" s="21"/>
      <c r="D360" s="24">
        <f>SUM(C358:C359)</f>
        <v>230094634.26999998</v>
      </c>
      <c r="E360" s="15"/>
    </row>
    <row r="361" spans="1:5">
      <c r="A361" s="33" t="s">
        <v>501</v>
      </c>
      <c r="B361" s="33"/>
      <c r="C361" s="33"/>
      <c r="D361" s="33"/>
      <c r="E361" s="33"/>
    </row>
    <row r="362" spans="1:5">
      <c r="A362" s="15" t="s">
        <v>406</v>
      </c>
      <c r="B362" s="33"/>
      <c r="C362" s="252">
        <v>2234318.87</v>
      </c>
      <c r="D362" s="15"/>
      <c r="E362" s="33"/>
    </row>
    <row r="363" spans="1:5">
      <c r="A363" s="15" t="s">
        <v>502</v>
      </c>
      <c r="B363" s="34" t="s">
        <v>299</v>
      </c>
      <c r="C363" s="252">
        <v>130784617.28999999</v>
      </c>
      <c r="D363" s="15"/>
      <c r="E363" s="15"/>
    </row>
    <row r="364" spans="1:5">
      <c r="A364" s="15" t="s">
        <v>503</v>
      </c>
      <c r="B364" s="34" t="s">
        <v>299</v>
      </c>
      <c r="C364" s="252">
        <v>8948168.0299999993</v>
      </c>
      <c r="D364" s="15"/>
      <c r="E364" s="15"/>
    </row>
    <row r="365" spans="1:5">
      <c r="A365" s="15" t="s">
        <v>504</v>
      </c>
      <c r="B365" s="34" t="s">
        <v>299</v>
      </c>
      <c r="C365" s="252">
        <v>798589.01</v>
      </c>
      <c r="D365" s="15"/>
      <c r="E365" s="15"/>
    </row>
    <row r="366" spans="1:5">
      <c r="A366" s="15" t="s">
        <v>423</v>
      </c>
      <c r="B366" s="15"/>
      <c r="C366" s="21"/>
      <c r="D366" s="24">
        <f>SUM(C362:C365)</f>
        <v>142765693.19999999</v>
      </c>
      <c r="E366" s="15"/>
    </row>
    <row r="367" spans="1:5">
      <c r="A367" s="15" t="s">
        <v>505</v>
      </c>
      <c r="B367" s="15"/>
      <c r="C367" s="21"/>
      <c r="D367" s="24">
        <f>D360-D366</f>
        <v>87328941.069999993</v>
      </c>
      <c r="E367" s="15"/>
    </row>
    <row r="368" spans="1:5">
      <c r="A368" s="44" t="s">
        <v>506</v>
      </c>
      <c r="B368" s="33"/>
      <c r="C368" s="33"/>
      <c r="D368" s="33"/>
      <c r="E368" s="33"/>
    </row>
    <row r="369" spans="1:6">
      <c r="A369" s="24" t="s">
        <v>507</v>
      </c>
      <c r="B369" s="15"/>
      <c r="C369" s="15"/>
      <c r="D369" s="15"/>
      <c r="E369" s="15"/>
    </row>
    <row r="370" spans="1:6">
      <c r="A370" s="45" t="s">
        <v>508</v>
      </c>
      <c r="B370" s="31" t="s">
        <v>299</v>
      </c>
      <c r="C370" s="252">
        <v>12144.66</v>
      </c>
      <c r="D370" s="24">
        <v>0</v>
      </c>
      <c r="E370" s="24"/>
    </row>
    <row r="371" spans="1:6">
      <c r="A371" s="45" t="s">
        <v>509</v>
      </c>
      <c r="B371" s="31" t="s">
        <v>299</v>
      </c>
      <c r="C371" s="252">
        <v>8030</v>
      </c>
      <c r="D371" s="24">
        <v>0</v>
      </c>
      <c r="E371" s="24"/>
    </row>
    <row r="372" spans="1:6">
      <c r="A372" s="45" t="s">
        <v>510</v>
      </c>
      <c r="B372" s="31" t="s">
        <v>299</v>
      </c>
      <c r="C372" s="252">
        <v>0</v>
      </c>
      <c r="D372" s="24">
        <v>0</v>
      </c>
      <c r="E372" s="24"/>
    </row>
    <row r="373" spans="1:6">
      <c r="A373" s="45" t="s">
        <v>511</v>
      </c>
      <c r="B373" s="31" t="s">
        <v>299</v>
      </c>
      <c r="C373" s="252">
        <v>0</v>
      </c>
      <c r="D373" s="24">
        <v>0</v>
      </c>
      <c r="E373" s="24"/>
    </row>
    <row r="374" spans="1:6">
      <c r="A374" s="45" t="s">
        <v>512</v>
      </c>
      <c r="B374" s="31" t="s">
        <v>299</v>
      </c>
      <c r="C374" s="252">
        <v>22567.63</v>
      </c>
      <c r="D374" s="24">
        <v>0</v>
      </c>
      <c r="E374" s="24"/>
    </row>
    <row r="375" spans="1:6">
      <c r="A375" s="45" t="s">
        <v>513</v>
      </c>
      <c r="B375" s="31" t="s">
        <v>299</v>
      </c>
      <c r="C375" s="252">
        <v>0</v>
      </c>
      <c r="D375" s="24">
        <v>0</v>
      </c>
      <c r="E375" s="24"/>
    </row>
    <row r="376" spans="1:6">
      <c r="A376" s="45" t="s">
        <v>514</v>
      </c>
      <c r="B376" s="31" t="s">
        <v>299</v>
      </c>
      <c r="C376" s="252">
        <v>95709.73</v>
      </c>
      <c r="D376" s="24">
        <v>0</v>
      </c>
      <c r="E376" s="24"/>
    </row>
    <row r="377" spans="1:6">
      <c r="A377" s="45" t="s">
        <v>515</v>
      </c>
      <c r="B377" s="31" t="s">
        <v>299</v>
      </c>
      <c r="C377" s="252">
        <v>0</v>
      </c>
      <c r="D377" s="24">
        <v>0</v>
      </c>
      <c r="E377" s="24"/>
    </row>
    <row r="378" spans="1:6">
      <c r="A378" s="45" t="s">
        <v>516</v>
      </c>
      <c r="B378" s="31" t="s">
        <v>299</v>
      </c>
      <c r="C378" s="252">
        <v>7927.88</v>
      </c>
      <c r="D378" s="24">
        <v>0</v>
      </c>
      <c r="E378" s="24"/>
    </row>
    <row r="379" spans="1:6">
      <c r="A379" s="45" t="s">
        <v>517</v>
      </c>
      <c r="B379" s="31" t="s">
        <v>299</v>
      </c>
      <c r="C379" s="252">
        <v>0</v>
      </c>
      <c r="D379" s="24">
        <v>0</v>
      </c>
      <c r="E379" s="24"/>
    </row>
    <row r="380" spans="1:6">
      <c r="A380" s="45" t="s">
        <v>518</v>
      </c>
      <c r="B380" s="31" t="s">
        <v>299</v>
      </c>
      <c r="C380" s="254">
        <v>111433.16</v>
      </c>
      <c r="D380" s="24">
        <v>0</v>
      </c>
      <c r="E380" s="203" t="str">
        <f>IF(OR(C380&gt;999999,C380/(D360+D383)&gt;0.01),"Additional Classification Necessary - See Responses-2 Tab","")</f>
        <v/>
      </c>
      <c r="F380" s="46"/>
    </row>
    <row r="381" spans="1:6">
      <c r="A381" s="47" t="s">
        <v>519</v>
      </c>
      <c r="B381" s="34"/>
      <c r="C381" s="34"/>
      <c r="D381" s="24">
        <f>SUM(C370:C380)</f>
        <v>257813.06</v>
      </c>
      <c r="E381" s="24"/>
      <c r="F381" s="46"/>
    </row>
    <row r="382" spans="1:6">
      <c r="A382" s="42" t="s">
        <v>520</v>
      </c>
      <c r="B382" s="34" t="s">
        <v>299</v>
      </c>
      <c r="C382" s="252">
        <v>0</v>
      </c>
      <c r="D382" s="24">
        <v>0</v>
      </c>
      <c r="E382" s="15"/>
    </row>
    <row r="383" spans="1:6">
      <c r="A383" s="15" t="s">
        <v>521</v>
      </c>
      <c r="B383" s="15"/>
      <c r="C383" s="21"/>
      <c r="D383" s="24">
        <f>D381+C382</f>
        <v>257813.06</v>
      </c>
      <c r="E383" s="15"/>
    </row>
    <row r="384" spans="1:6">
      <c r="A384" s="15" t="s">
        <v>522</v>
      </c>
      <c r="B384" s="15"/>
      <c r="C384" s="21"/>
      <c r="D384" s="24">
        <f>D367+D383</f>
        <v>87586754.129999995</v>
      </c>
      <c r="E384" s="15"/>
    </row>
    <row r="385" spans="1:5">
      <c r="A385" s="15"/>
      <c r="B385" s="15"/>
      <c r="C385" s="21"/>
      <c r="D385" s="15"/>
      <c r="E385" s="15"/>
    </row>
    <row r="386" spans="1:5">
      <c r="A386" s="15"/>
      <c r="B386" s="15"/>
      <c r="C386" s="21"/>
      <c r="D386" s="15"/>
      <c r="E386" s="15"/>
    </row>
    <row r="387" spans="1:5">
      <c r="A387" s="15"/>
      <c r="B387" s="15"/>
      <c r="C387" s="21"/>
      <c r="D387" s="15"/>
      <c r="E387" s="15"/>
    </row>
    <row r="388" spans="1:5">
      <c r="A388" s="33" t="s">
        <v>523</v>
      </c>
      <c r="B388" s="33"/>
      <c r="C388" s="33"/>
      <c r="D388" s="33"/>
      <c r="E388" s="33"/>
    </row>
    <row r="389" spans="1:5">
      <c r="A389" s="15" t="s">
        <v>524</v>
      </c>
      <c r="B389" s="34" t="s">
        <v>299</v>
      </c>
      <c r="C389" s="252">
        <v>37452007.969999999</v>
      </c>
      <c r="D389" s="15"/>
      <c r="E389" s="15"/>
    </row>
    <row r="390" spans="1:5">
      <c r="A390" s="15" t="s">
        <v>11</v>
      </c>
      <c r="B390" s="34" t="s">
        <v>299</v>
      </c>
      <c r="C390" s="252">
        <v>9684868.1799999997</v>
      </c>
      <c r="D390" s="15"/>
      <c r="E390" s="15"/>
    </row>
    <row r="391" spans="1:5">
      <c r="A391" s="15" t="s">
        <v>264</v>
      </c>
      <c r="B391" s="34" t="s">
        <v>299</v>
      </c>
      <c r="C391" s="252">
        <v>2625309.11</v>
      </c>
      <c r="D391" s="15"/>
      <c r="E391" s="15"/>
    </row>
    <row r="392" spans="1:5">
      <c r="A392" s="15" t="s">
        <v>525</v>
      </c>
      <c r="B392" s="34" t="s">
        <v>299</v>
      </c>
      <c r="C392" s="252">
        <v>10996303.960000001</v>
      </c>
      <c r="D392" s="15"/>
      <c r="E392" s="15"/>
    </row>
    <row r="393" spans="1:5">
      <c r="A393" s="15" t="s">
        <v>526</v>
      </c>
      <c r="B393" s="34" t="s">
        <v>299</v>
      </c>
      <c r="C393" s="252">
        <v>1103689.55</v>
      </c>
      <c r="D393" s="15"/>
      <c r="E393" s="15"/>
    </row>
    <row r="394" spans="1:5">
      <c r="A394" s="15" t="s">
        <v>527</v>
      </c>
      <c r="B394" s="34" t="s">
        <v>299</v>
      </c>
      <c r="C394" s="252">
        <v>4863370.13</v>
      </c>
      <c r="D394" s="15"/>
      <c r="E394" s="15"/>
    </row>
    <row r="395" spans="1:5">
      <c r="A395" s="15" t="s">
        <v>16</v>
      </c>
      <c r="B395" s="34" t="s">
        <v>299</v>
      </c>
      <c r="C395" s="252">
        <v>5974295.5800000001</v>
      </c>
      <c r="D395" s="15"/>
      <c r="E395" s="15"/>
    </row>
    <row r="396" spans="1:5">
      <c r="A396" s="15" t="s">
        <v>528</v>
      </c>
      <c r="B396" s="34" t="s">
        <v>299</v>
      </c>
      <c r="C396" s="252">
        <v>1599122.43</v>
      </c>
      <c r="D396" s="15"/>
      <c r="E396" s="15"/>
    </row>
    <row r="397" spans="1:5">
      <c r="A397" s="15" t="s">
        <v>529</v>
      </c>
      <c r="B397" s="34" t="s">
        <v>299</v>
      </c>
      <c r="C397" s="254">
        <v>0</v>
      </c>
      <c r="D397" s="15"/>
      <c r="E397" s="15"/>
    </row>
    <row r="398" spans="1:5">
      <c r="A398" s="15" t="s">
        <v>530</v>
      </c>
      <c r="B398" s="34" t="s">
        <v>299</v>
      </c>
      <c r="C398" s="254">
        <v>1041881.75</v>
      </c>
      <c r="D398" s="15"/>
      <c r="E398" s="15"/>
    </row>
    <row r="399" spans="1:5">
      <c r="A399" s="15" t="s">
        <v>531</v>
      </c>
      <c r="B399" s="34" t="s">
        <v>299</v>
      </c>
      <c r="C399" s="254">
        <v>26116.67</v>
      </c>
      <c r="D399" s="15"/>
      <c r="E399" s="15"/>
    </row>
    <row r="400" spans="1:5">
      <c r="A400" s="24" t="s">
        <v>532</v>
      </c>
      <c r="B400" s="15"/>
      <c r="C400" s="15"/>
      <c r="D400" s="15"/>
      <c r="E400" s="15"/>
    </row>
    <row r="401" spans="1:9">
      <c r="A401" s="25" t="s">
        <v>270</v>
      </c>
      <c r="B401" s="31" t="s">
        <v>299</v>
      </c>
      <c r="C401" s="252">
        <v>48751</v>
      </c>
      <c r="D401" s="24">
        <v>0</v>
      </c>
      <c r="E401" s="24"/>
    </row>
    <row r="402" spans="1:9">
      <c r="A402" s="25" t="s">
        <v>271</v>
      </c>
      <c r="B402" s="31" t="s">
        <v>299</v>
      </c>
      <c r="C402" s="252">
        <v>1168895.52</v>
      </c>
      <c r="D402" s="24">
        <v>0</v>
      </c>
      <c r="E402" s="24"/>
    </row>
    <row r="403" spans="1:9">
      <c r="A403" s="25" t="s">
        <v>533</v>
      </c>
      <c r="B403" s="31" t="s">
        <v>299</v>
      </c>
      <c r="C403" s="252">
        <v>10163.64</v>
      </c>
      <c r="D403" s="24">
        <v>0</v>
      </c>
      <c r="E403" s="24"/>
    </row>
    <row r="404" spans="1:9">
      <c r="A404" s="25" t="s">
        <v>273</v>
      </c>
      <c r="B404" s="31" t="s">
        <v>299</v>
      </c>
      <c r="C404" s="252">
        <v>737306.88</v>
      </c>
      <c r="D404" s="24">
        <v>0</v>
      </c>
      <c r="E404" s="24"/>
    </row>
    <row r="405" spans="1:9">
      <c r="A405" s="25" t="s">
        <v>274</v>
      </c>
      <c r="B405" s="31" t="s">
        <v>299</v>
      </c>
      <c r="C405" s="252">
        <v>42382.7</v>
      </c>
      <c r="D405" s="24">
        <v>0</v>
      </c>
      <c r="E405" s="24"/>
    </row>
    <row r="406" spans="1:9">
      <c r="A406" s="25" t="s">
        <v>275</v>
      </c>
      <c r="B406" s="31" t="s">
        <v>299</v>
      </c>
      <c r="C406" s="252">
        <v>0</v>
      </c>
      <c r="D406" s="24">
        <v>0</v>
      </c>
      <c r="E406" s="24"/>
    </row>
    <row r="407" spans="1:9">
      <c r="A407" s="25" t="s">
        <v>276</v>
      </c>
      <c r="B407" s="31" t="s">
        <v>299</v>
      </c>
      <c r="C407" s="252">
        <v>1658849</v>
      </c>
      <c r="D407" s="24">
        <v>0</v>
      </c>
      <c r="E407" s="24"/>
    </row>
    <row r="408" spans="1:9">
      <c r="A408" s="25" t="s">
        <v>277</v>
      </c>
      <c r="B408" s="31" t="s">
        <v>299</v>
      </c>
      <c r="C408" s="252">
        <v>1033981.53</v>
      </c>
      <c r="D408" s="24">
        <v>0</v>
      </c>
      <c r="E408" s="24"/>
    </row>
    <row r="409" spans="1:9">
      <c r="A409" s="25" t="s">
        <v>278</v>
      </c>
      <c r="B409" s="31" t="s">
        <v>299</v>
      </c>
      <c r="C409" s="252">
        <v>10260420</v>
      </c>
      <c r="D409" s="24">
        <v>0</v>
      </c>
      <c r="E409" s="24"/>
    </row>
    <row r="410" spans="1:9">
      <c r="A410" s="25" t="s">
        <v>279</v>
      </c>
      <c r="B410" s="31" t="s">
        <v>299</v>
      </c>
      <c r="C410" s="252">
        <v>0</v>
      </c>
      <c r="D410" s="24">
        <v>0</v>
      </c>
      <c r="E410" s="24"/>
    </row>
    <row r="411" spans="1:9">
      <c r="A411" s="25" t="s">
        <v>280</v>
      </c>
      <c r="B411" s="31" t="s">
        <v>299</v>
      </c>
      <c r="C411" s="252">
        <v>1249</v>
      </c>
      <c r="D411" s="24">
        <v>0</v>
      </c>
      <c r="E411" s="24"/>
    </row>
    <row r="412" spans="1:9">
      <c r="A412" s="25" t="s">
        <v>281</v>
      </c>
      <c r="B412" s="31" t="s">
        <v>299</v>
      </c>
      <c r="C412" s="252">
        <v>0</v>
      </c>
      <c r="D412" s="24">
        <v>0</v>
      </c>
      <c r="E412" s="24"/>
    </row>
    <row r="413" spans="1:9">
      <c r="A413" s="25" t="s">
        <v>282</v>
      </c>
      <c r="B413" s="31" t="s">
        <v>299</v>
      </c>
      <c r="C413" s="252">
        <v>0</v>
      </c>
      <c r="D413" s="24">
        <v>0</v>
      </c>
      <c r="E413" s="24"/>
    </row>
    <row r="414" spans="1:9">
      <c r="A414" s="25" t="s">
        <v>283</v>
      </c>
      <c r="B414" s="31" t="s">
        <v>299</v>
      </c>
      <c r="C414" s="254">
        <v>282986.20999999996</v>
      </c>
      <c r="D414" s="24">
        <v>0</v>
      </c>
      <c r="E414" s="203" t="str">
        <f>IF(OR(C414&gt;999999,C414/(D416)&gt;0.01),"Additional Classification Necessary - See Responses-2 Tab","")</f>
        <v/>
      </c>
      <c r="F414" s="46"/>
      <c r="G414" s="46"/>
      <c r="H414" s="46"/>
      <c r="I414" s="46"/>
    </row>
    <row r="415" spans="1:9">
      <c r="A415" s="48" t="s">
        <v>534</v>
      </c>
      <c r="B415" s="34"/>
      <c r="C415" s="34"/>
      <c r="D415" s="24">
        <f>SUM(C401:C414)</f>
        <v>15244985.48</v>
      </c>
      <c r="E415" s="24"/>
      <c r="F415" s="46"/>
      <c r="G415" s="46"/>
      <c r="H415" s="46"/>
      <c r="I415" s="46"/>
    </row>
    <row r="416" spans="1:9">
      <c r="A416" s="24" t="s">
        <v>535</v>
      </c>
      <c r="B416" s="15"/>
      <c r="C416" s="21"/>
      <c r="D416" s="24">
        <f>SUM(C389:C399,D415)</f>
        <v>90611950.810000017</v>
      </c>
      <c r="E416" s="24"/>
    </row>
    <row r="417" spans="1:13">
      <c r="A417" s="24" t="s">
        <v>536</v>
      </c>
      <c r="B417" s="15"/>
      <c r="C417" s="21"/>
      <c r="D417" s="24">
        <f>D384-D416</f>
        <v>-3025196.6800000221</v>
      </c>
      <c r="E417" s="24"/>
    </row>
    <row r="418" spans="1:13">
      <c r="A418" s="24" t="s">
        <v>537</v>
      </c>
      <c r="B418" s="15"/>
      <c r="C418" s="254">
        <v>-94500</v>
      </c>
      <c r="D418" s="24">
        <v>0</v>
      </c>
      <c r="E418" s="24"/>
    </row>
    <row r="419" spans="1:13">
      <c r="A419" s="45" t="s">
        <v>538</v>
      </c>
      <c r="B419" s="34" t="s">
        <v>299</v>
      </c>
      <c r="C419" s="252">
        <v>0</v>
      </c>
      <c r="D419" s="24">
        <v>0</v>
      </c>
      <c r="E419" s="24"/>
    </row>
    <row r="420" spans="1:13">
      <c r="A420" s="47" t="s">
        <v>539</v>
      </c>
      <c r="B420" s="15"/>
      <c r="C420" s="15"/>
      <c r="D420" s="24">
        <f>SUM(C418:C419)</f>
        <v>-94500</v>
      </c>
      <c r="E420" s="24"/>
      <c r="F420" s="10">
        <f>D420-C399</f>
        <v>-120616.67</v>
      </c>
    </row>
    <row r="421" spans="1:13">
      <c r="A421" s="24" t="s">
        <v>540</v>
      </c>
      <c r="B421" s="15"/>
      <c r="C421" s="21"/>
      <c r="D421" s="24">
        <f>D417+D420</f>
        <v>-3119696.6800000221</v>
      </c>
      <c r="E421" s="24"/>
      <c r="F421" s="49"/>
    </row>
    <row r="422" spans="1:13">
      <c r="A422" s="24" t="s">
        <v>541</v>
      </c>
      <c r="B422" s="34" t="s">
        <v>299</v>
      </c>
      <c r="C422" s="252">
        <v>0</v>
      </c>
      <c r="D422" s="24">
        <v>0</v>
      </c>
      <c r="E422" s="15"/>
    </row>
    <row r="423" spans="1:13">
      <c r="A423" s="15" t="s">
        <v>542</v>
      </c>
      <c r="B423" s="34" t="s">
        <v>299</v>
      </c>
      <c r="C423" s="252">
        <v>0</v>
      </c>
      <c r="D423" s="24">
        <v>0</v>
      </c>
      <c r="E423" s="15"/>
    </row>
    <row r="424" spans="1:13">
      <c r="A424" s="15" t="s">
        <v>543</v>
      </c>
      <c r="B424" s="15"/>
      <c r="C424" s="21"/>
      <c r="D424" s="24">
        <f>D421+C422-C423</f>
        <v>-3119696.6800000221</v>
      </c>
      <c r="E424" s="15"/>
    </row>
    <row r="426" spans="1:13" ht="29.25" customHeight="1">
      <c r="A426" s="328" t="s">
        <v>1370</v>
      </c>
      <c r="B426" s="328"/>
      <c r="C426" s="328"/>
      <c r="D426" s="328"/>
      <c r="E426" s="328"/>
    </row>
    <row r="427" spans="1:13">
      <c r="M427" s="50"/>
    </row>
    <row r="428" spans="1:13">
      <c r="M428" s="50"/>
    </row>
    <row r="429" spans="1:13">
      <c r="M429" s="50"/>
    </row>
    <row r="433" spans="2:7">
      <c r="B433" s="51"/>
      <c r="C433" s="51"/>
      <c r="D433" s="51"/>
      <c r="E433" s="51"/>
      <c r="F433" s="51"/>
      <c r="G433" s="51"/>
    </row>
    <row r="574" spans="2:83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</row>
    <row r="578" spans="2:83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</row>
    <row r="582" spans="2:83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</row>
    <row r="612" spans="1:14" s="201" customFormat="1" ht="12.6" customHeight="1">
      <c r="A612" s="210"/>
      <c r="C612" s="208" t="s">
        <v>544</v>
      </c>
      <c r="D612" s="215">
        <f>CE90-(BE90+CD90)</f>
        <v>107993.04000000004</v>
      </c>
      <c r="E612" s="217">
        <f>SUM(C624:D647)+SUM(C668:D713)</f>
        <v>72869168.881380588</v>
      </c>
      <c r="F612" s="217">
        <f>CE64-(AX64+BD64+BE64+BG64+BJ64+BN64+BP64+BQ64+CB64+CC64+CD64)</f>
        <v>10791687.300000001</v>
      </c>
      <c r="G612" s="215">
        <f>CE91-(AX91+AY91+BD91+BE91+BG91+BJ91+BN91+BP91+BQ91+CB91+CC91+CD91)</f>
        <v>30733</v>
      </c>
      <c r="H612" s="220">
        <f>CE60-(AX60+AY60+AZ60+BD60+BE60+BG60+BJ60+BN60+BO60+BP60+BQ60+BR60+CB60+CC60+CD60)</f>
        <v>291.05057614503312</v>
      </c>
      <c r="I612" s="215">
        <f>CE92-(AX92+AY92+AZ92+BD92+BE92+BF92+BG92+BJ92+BN92+BO92+BP92+BQ92+BR92+CB92+CC92+CD92)</f>
        <v>28492</v>
      </c>
      <c r="J612" s="215">
        <f>CE93-(AX93+AY93+AZ93+BA93+BD93+BE93+BF93+BG93+BJ93+BN93+BO93+BP93+BQ93+BR93+CB93+CC93+CD93)</f>
        <v>281598.05674321944</v>
      </c>
      <c r="K612" s="215">
        <f>CE89-(AW89+AX89+AY89+AZ89+BA89+BB89+BC89+BD89+BE89+BF89+BG89+BH89+BI89+BJ89+BK89+BL89+BM89+BN89+BO89+BP89+BQ89+BR89+BS89+BT89+BU89+BV89+BW89+BX89+CB89+CC89+CD89)</f>
        <v>230094634.27000004</v>
      </c>
      <c r="L612" s="221">
        <f>CE94-(AW94+AX94+AY94+AZ94+BA94+BB94+BC94+BD94+BE94+BF94+BG94+BH94+BI94+BJ94+BK94+BL94+BM94+BN94+BO94+BP94+BQ94+BR94+BS94+BT94+BU94+BV94+BW94+BX94+BY94+BZ94+CA94+CB94+CC94+CD94)</f>
        <v>83.868120850533685</v>
      </c>
    </row>
    <row r="613" spans="1:14" s="201" customFormat="1" ht="12.6" customHeight="1">
      <c r="A613" s="210"/>
      <c r="C613" s="208" t="s">
        <v>545</v>
      </c>
      <c r="D613" s="216" t="s">
        <v>546</v>
      </c>
      <c r="E613" s="218" t="s">
        <v>547</v>
      </c>
      <c r="F613" s="219" t="s">
        <v>548</v>
      </c>
      <c r="G613" s="216" t="s">
        <v>549</v>
      </c>
      <c r="H613" s="219" t="s">
        <v>550</v>
      </c>
      <c r="I613" s="216" t="s">
        <v>551</v>
      </c>
      <c r="J613" s="216" t="s">
        <v>552</v>
      </c>
      <c r="K613" s="208" t="s">
        <v>553</v>
      </c>
      <c r="L613" s="209" t="s">
        <v>554</v>
      </c>
    </row>
    <row r="614" spans="1:14" s="201" customFormat="1" ht="12.6" customHeight="1">
      <c r="A614" s="210">
        <v>8430</v>
      </c>
      <c r="B614" s="209" t="s">
        <v>167</v>
      </c>
      <c r="C614" s="215">
        <f>BE85</f>
        <v>5313704.12</v>
      </c>
      <c r="D614" s="215"/>
      <c r="E614" s="217"/>
      <c r="F614" s="217"/>
      <c r="G614" s="215"/>
      <c r="H614" s="217"/>
      <c r="I614" s="215"/>
      <c r="J614" s="215"/>
      <c r="N614" s="211" t="s">
        <v>555</v>
      </c>
    </row>
    <row r="615" spans="1:14" s="201" customFormat="1" ht="12.6" customHeight="1">
      <c r="A615" s="210"/>
      <c r="B615" s="209" t="s">
        <v>556</v>
      </c>
      <c r="C615" s="215">
        <f>CD69-CD84</f>
        <v>883571.92999999993</v>
      </c>
      <c r="D615" s="215">
        <f>SUM(C614:C615)</f>
        <v>6197276.0499999998</v>
      </c>
      <c r="E615" s="217"/>
      <c r="F615" s="217"/>
      <c r="G615" s="215"/>
      <c r="H615" s="217"/>
      <c r="I615" s="215"/>
      <c r="J615" s="215"/>
      <c r="N615" s="211" t="s">
        <v>557</v>
      </c>
    </row>
    <row r="616" spans="1:14" s="201" customFormat="1" ht="12.6" customHeight="1">
      <c r="A616" s="210">
        <v>8310</v>
      </c>
      <c r="B616" s="214" t="s">
        <v>558</v>
      </c>
      <c r="C616" s="215">
        <f>AX85</f>
        <v>0</v>
      </c>
      <c r="D616" s="215">
        <f>(D615/D612)*AX90</f>
        <v>0</v>
      </c>
      <c r="E616" s="217"/>
      <c r="F616" s="217"/>
      <c r="G616" s="215"/>
      <c r="H616" s="217"/>
      <c r="I616" s="215"/>
      <c r="J616" s="215"/>
      <c r="N616" s="211" t="s">
        <v>559</v>
      </c>
    </row>
    <row r="617" spans="1:14" s="201" customFormat="1" ht="12.6" customHeight="1">
      <c r="A617" s="210">
        <v>8510</v>
      </c>
      <c r="B617" s="214" t="s">
        <v>172</v>
      </c>
      <c r="C617" s="215">
        <f>BJ85</f>
        <v>0</v>
      </c>
      <c r="D617" s="215">
        <f>(D615/D612)*BJ90</f>
        <v>0</v>
      </c>
      <c r="E617" s="217"/>
      <c r="F617" s="217"/>
      <c r="G617" s="215"/>
      <c r="H617" s="217"/>
      <c r="I617" s="215"/>
      <c r="J617" s="215"/>
      <c r="N617" s="211" t="s">
        <v>560</v>
      </c>
    </row>
    <row r="618" spans="1:14" s="201" customFormat="1" ht="12.6" customHeight="1">
      <c r="A618" s="210">
        <v>8470</v>
      </c>
      <c r="B618" s="214" t="s">
        <v>561</v>
      </c>
      <c r="C618" s="215">
        <f>BG85</f>
        <v>0</v>
      </c>
      <c r="D618" s="215">
        <f>(D615/D612)*BG90</f>
        <v>0</v>
      </c>
      <c r="E618" s="217"/>
      <c r="F618" s="217"/>
      <c r="G618" s="215"/>
      <c r="H618" s="217"/>
      <c r="I618" s="215"/>
      <c r="J618" s="215"/>
      <c r="N618" s="211" t="s">
        <v>562</v>
      </c>
    </row>
    <row r="619" spans="1:14" s="201" customFormat="1" ht="12.6" customHeight="1">
      <c r="A619" s="210">
        <v>8610</v>
      </c>
      <c r="B619" s="214" t="s">
        <v>563</v>
      </c>
      <c r="C619" s="215">
        <f>BN85</f>
        <v>15643562.609999999</v>
      </c>
      <c r="D619" s="215">
        <f>(D615/D612)*BN90</f>
        <v>1229577.492584744</v>
      </c>
      <c r="E619" s="217"/>
      <c r="F619" s="217"/>
      <c r="G619" s="215"/>
      <c r="H619" s="217"/>
      <c r="I619" s="215"/>
      <c r="J619" s="215"/>
      <c r="N619" s="211" t="s">
        <v>564</v>
      </c>
    </row>
    <row r="620" spans="1:14" s="201" customFormat="1" ht="12.6" customHeight="1">
      <c r="A620" s="210">
        <v>8790</v>
      </c>
      <c r="B620" s="214" t="s">
        <v>565</v>
      </c>
      <c r="C620" s="215">
        <f>CC85</f>
        <v>412913.76</v>
      </c>
      <c r="D620" s="215">
        <f>(D615/D612)*CC90</f>
        <v>198913.2460346703</v>
      </c>
      <c r="E620" s="217"/>
      <c r="F620" s="217"/>
      <c r="G620" s="215"/>
      <c r="H620" s="217"/>
      <c r="I620" s="215"/>
      <c r="J620" s="215"/>
      <c r="N620" s="211" t="s">
        <v>566</v>
      </c>
    </row>
    <row r="621" spans="1:14" s="201" customFormat="1" ht="12.6" customHeight="1">
      <c r="A621" s="210">
        <v>8630</v>
      </c>
      <c r="B621" s="214" t="s">
        <v>567</v>
      </c>
      <c r="C621" s="215">
        <f>BP85</f>
        <v>0</v>
      </c>
      <c r="D621" s="215">
        <f>(D615/D612)*BP90</f>
        <v>0</v>
      </c>
      <c r="E621" s="217"/>
      <c r="F621" s="217"/>
      <c r="G621" s="215"/>
      <c r="H621" s="217"/>
      <c r="I621" s="215"/>
      <c r="J621" s="215"/>
      <c r="N621" s="211" t="s">
        <v>568</v>
      </c>
    </row>
    <row r="622" spans="1:14" s="201" customFormat="1" ht="12.6" customHeight="1">
      <c r="A622" s="210">
        <v>8770</v>
      </c>
      <c r="B622" s="209" t="s">
        <v>569</v>
      </c>
      <c r="C622" s="215">
        <f>CB85</f>
        <v>0</v>
      </c>
      <c r="D622" s="215">
        <f>(D615/D612)*CB90</f>
        <v>0</v>
      </c>
      <c r="E622" s="217"/>
      <c r="F622" s="217"/>
      <c r="G622" s="215"/>
      <c r="H622" s="217"/>
      <c r="I622" s="215"/>
      <c r="J622" s="215"/>
      <c r="N622" s="211" t="s">
        <v>570</v>
      </c>
    </row>
    <row r="623" spans="1:14" s="201" customFormat="1" ht="12.6" customHeight="1">
      <c r="A623" s="210">
        <v>8640</v>
      </c>
      <c r="B623" s="214" t="s">
        <v>571</v>
      </c>
      <c r="C623" s="215">
        <f>BQ85</f>
        <v>0</v>
      </c>
      <c r="D623" s="215">
        <f>(D615/D612)*BQ90</f>
        <v>0</v>
      </c>
      <c r="E623" s="217">
        <f>SUM(C616:D623)</f>
        <v>17484967.108619414</v>
      </c>
      <c r="F623" s="217"/>
      <c r="G623" s="215"/>
      <c r="H623" s="217"/>
      <c r="I623" s="215"/>
      <c r="J623" s="215"/>
      <c r="N623" s="211" t="s">
        <v>572</v>
      </c>
    </row>
    <row r="624" spans="1:14" s="201" customFormat="1" ht="12.6" customHeight="1">
      <c r="A624" s="210">
        <v>8420</v>
      </c>
      <c r="B624" s="214" t="s">
        <v>166</v>
      </c>
      <c r="C624" s="215">
        <f>BD85</f>
        <v>49974</v>
      </c>
      <c r="D624" s="215">
        <f>(D615/D612)*BD90</f>
        <v>375673.24546805967</v>
      </c>
      <c r="E624" s="217">
        <f>(E623/E612)*SUM(C624:D624)</f>
        <v>102134.11517014234</v>
      </c>
      <c r="F624" s="217">
        <f>SUM(C624:E624)</f>
        <v>527781.36063820205</v>
      </c>
      <c r="G624" s="215"/>
      <c r="H624" s="217"/>
      <c r="I624" s="215"/>
      <c r="J624" s="215"/>
      <c r="N624" s="211" t="s">
        <v>573</v>
      </c>
    </row>
    <row r="625" spans="1:14" s="201" customFormat="1" ht="12.6" customHeight="1">
      <c r="A625" s="210">
        <v>8320</v>
      </c>
      <c r="B625" s="214" t="s">
        <v>162</v>
      </c>
      <c r="C625" s="215">
        <f>AY85</f>
        <v>1311217.8199999998</v>
      </c>
      <c r="D625" s="215">
        <f>(D615/D612)*AY90</f>
        <v>319412.1249419591</v>
      </c>
      <c r="E625" s="217">
        <f>(E623/E612)*SUM(C625:D625)</f>
        <v>391269.87985895982</v>
      </c>
      <c r="F625" s="217">
        <f>(F624/F612)*AY64</f>
        <v>1484.267675723715</v>
      </c>
      <c r="G625" s="215">
        <f>SUM(C625:F625)</f>
        <v>2023384.0924766425</v>
      </c>
      <c r="H625" s="217"/>
      <c r="I625" s="215"/>
      <c r="J625" s="215"/>
      <c r="N625" s="211" t="s">
        <v>574</v>
      </c>
    </row>
    <row r="626" spans="1:14" s="201" customFormat="1" ht="12.6" customHeight="1">
      <c r="A626" s="210">
        <v>8650</v>
      </c>
      <c r="B626" s="214" t="s">
        <v>179</v>
      </c>
      <c r="C626" s="215">
        <f>BR85</f>
        <v>57016.79</v>
      </c>
      <c r="D626" s="215">
        <f>(D615/D612)*BR90</f>
        <v>37279.591725184313</v>
      </c>
      <c r="E626" s="217">
        <f>(E623/E612)*SUM(C626:D626)</f>
        <v>22626.429781442992</v>
      </c>
      <c r="F626" s="217">
        <f>(F624/F612)*BR64</f>
        <v>0</v>
      </c>
      <c r="G626" s="215">
        <f>(G625/G612)*BR91</f>
        <v>0</v>
      </c>
      <c r="H626" s="217"/>
      <c r="I626" s="215"/>
      <c r="J626" s="215"/>
      <c r="N626" s="211" t="s">
        <v>575</v>
      </c>
    </row>
    <row r="627" spans="1:14" s="201" customFormat="1" ht="12.6" customHeight="1">
      <c r="A627" s="210">
        <v>8620</v>
      </c>
      <c r="B627" s="209" t="s">
        <v>576</v>
      </c>
      <c r="C627" s="215">
        <f>BO85</f>
        <v>0</v>
      </c>
      <c r="D627" s="215">
        <f>(D615/D612)*BO90</f>
        <v>0</v>
      </c>
      <c r="E627" s="217">
        <f>(E623/E612)*SUM(C627:D627)</f>
        <v>0</v>
      </c>
      <c r="F627" s="217">
        <f>(F624/F612)*BO64</f>
        <v>0</v>
      </c>
      <c r="G627" s="215">
        <f>(G625/G612)*BO91</f>
        <v>0</v>
      </c>
      <c r="H627" s="217"/>
      <c r="I627" s="215"/>
      <c r="J627" s="215"/>
      <c r="N627" s="211" t="s">
        <v>577</v>
      </c>
    </row>
    <row r="628" spans="1:14" s="201" customFormat="1" ht="12.6" customHeight="1">
      <c r="A628" s="210">
        <v>8330</v>
      </c>
      <c r="B628" s="214" t="s">
        <v>163</v>
      </c>
      <c r="C628" s="215">
        <f>AZ85</f>
        <v>0</v>
      </c>
      <c r="D628" s="215">
        <f>(D615/D612)*AZ90</f>
        <v>0</v>
      </c>
      <c r="E628" s="217">
        <f>(E623/E612)*SUM(C628:D628)</f>
        <v>0</v>
      </c>
      <c r="F628" s="217">
        <f>(F624/F612)*AZ64</f>
        <v>0</v>
      </c>
      <c r="G628" s="215">
        <f>(G625/G612)*AZ91</f>
        <v>0</v>
      </c>
      <c r="H628" s="217">
        <f>SUM(C626:G628)</f>
        <v>116922.8115066273</v>
      </c>
      <c r="I628" s="215"/>
      <c r="J628" s="215"/>
      <c r="N628" s="211" t="s">
        <v>578</v>
      </c>
    </row>
    <row r="629" spans="1:14" s="201" customFormat="1" ht="12.6" customHeight="1">
      <c r="A629" s="210">
        <v>8460</v>
      </c>
      <c r="B629" s="214" t="s">
        <v>168</v>
      </c>
      <c r="C629" s="215">
        <f>BF85</f>
        <v>1306687.6399999999</v>
      </c>
      <c r="D629" s="215">
        <f>(D615/D612)*BF90</f>
        <v>69370.925691530647</v>
      </c>
      <c r="E629" s="217">
        <f>(E623/E612)*SUM(C629:D629)</f>
        <v>330185.44234828342</v>
      </c>
      <c r="F629" s="217">
        <f>(F624/F612)*BF64</f>
        <v>7289.890015592995</v>
      </c>
      <c r="G629" s="215">
        <f>(G625/G612)*BF91</f>
        <v>0</v>
      </c>
      <c r="H629" s="217">
        <f>(H628/H612)*BF60</f>
        <v>5481.7946122652947</v>
      </c>
      <c r="I629" s="215">
        <f>SUM(C629:H629)</f>
        <v>1719015.6926676722</v>
      </c>
      <c r="J629" s="215"/>
      <c r="N629" s="211" t="s">
        <v>579</v>
      </c>
    </row>
    <row r="630" spans="1:14" s="201" customFormat="1" ht="12.6" customHeight="1">
      <c r="A630" s="210">
        <v>8350</v>
      </c>
      <c r="B630" s="214" t="s">
        <v>580</v>
      </c>
      <c r="C630" s="215">
        <f>BA85</f>
        <v>7479</v>
      </c>
      <c r="D630" s="215">
        <f>(D615/D612)*BA90</f>
        <v>56220.376548567372</v>
      </c>
      <c r="E630" s="217">
        <f>(E623/E612)*SUM(C630:D630)</f>
        <v>15284.674175498316</v>
      </c>
      <c r="F630" s="217">
        <f>(F624/F612)*BA64</f>
        <v>0</v>
      </c>
      <c r="G630" s="215">
        <f>(G625/G612)*BA91</f>
        <v>0</v>
      </c>
      <c r="H630" s="217">
        <f>(H628/H612)*BA60</f>
        <v>0</v>
      </c>
      <c r="I630" s="215">
        <f>(I629/I612)*BA92</f>
        <v>8052.4925726950769</v>
      </c>
      <c r="J630" s="215">
        <f>SUM(C630:I630)</f>
        <v>87036.543296760763</v>
      </c>
      <c r="N630" s="211" t="s">
        <v>581</v>
      </c>
    </row>
    <row r="631" spans="1:14" s="201" customFormat="1" ht="12.6" customHeight="1">
      <c r="A631" s="210">
        <v>8200</v>
      </c>
      <c r="B631" s="214" t="s">
        <v>582</v>
      </c>
      <c r="C631" s="215">
        <f>AW85</f>
        <v>0</v>
      </c>
      <c r="D631" s="215">
        <f>(D615/D612)*AW90</f>
        <v>0</v>
      </c>
      <c r="E631" s="217">
        <f>(E623/E612)*SUM(C631:D631)</f>
        <v>0</v>
      </c>
      <c r="F631" s="217">
        <f>(F624/F612)*AW64</f>
        <v>0</v>
      </c>
      <c r="G631" s="215">
        <f>(G625/G612)*AW91</f>
        <v>0</v>
      </c>
      <c r="H631" s="217">
        <f>(H628/H612)*AW60</f>
        <v>0</v>
      </c>
      <c r="I631" s="215">
        <f>(I629/I612)*AW92</f>
        <v>0</v>
      </c>
      <c r="J631" s="215">
        <f>(J630/J612)*AW93</f>
        <v>0</v>
      </c>
      <c r="N631" s="211" t="s">
        <v>583</v>
      </c>
    </row>
    <row r="632" spans="1:14" s="201" customFormat="1" ht="12.6" customHeight="1">
      <c r="A632" s="210">
        <v>8360</v>
      </c>
      <c r="B632" s="214" t="s">
        <v>584</v>
      </c>
      <c r="C632" s="215">
        <f>BB85</f>
        <v>0</v>
      </c>
      <c r="D632" s="215">
        <f>(D615/D612)*BB90</f>
        <v>0</v>
      </c>
      <c r="E632" s="217">
        <f>(E623/E612)*SUM(C632:D632)</f>
        <v>0</v>
      </c>
      <c r="F632" s="217">
        <f>(F624/F612)*BB64</f>
        <v>0</v>
      </c>
      <c r="G632" s="215">
        <f>(G625/G612)*BB91</f>
        <v>0</v>
      </c>
      <c r="H632" s="217">
        <f>(H628/H612)*BB60</f>
        <v>0</v>
      </c>
      <c r="I632" s="215">
        <f>(I629/I612)*BB92</f>
        <v>0</v>
      </c>
      <c r="J632" s="215">
        <f>(J630/J612)*BB93</f>
        <v>0</v>
      </c>
      <c r="N632" s="211" t="s">
        <v>585</v>
      </c>
    </row>
    <row r="633" spans="1:14" s="201" customFormat="1" ht="12.6" customHeight="1">
      <c r="A633" s="210">
        <v>8370</v>
      </c>
      <c r="B633" s="214" t="s">
        <v>586</v>
      </c>
      <c r="C633" s="215">
        <f>BC85</f>
        <v>0</v>
      </c>
      <c r="D633" s="215">
        <f>(D615/D612)*BC90</f>
        <v>0</v>
      </c>
      <c r="E633" s="217">
        <f>(E623/E612)*SUM(C633:D633)</f>
        <v>0</v>
      </c>
      <c r="F633" s="217">
        <f>(F624/F612)*BC64</f>
        <v>0</v>
      </c>
      <c r="G633" s="215">
        <f>(G625/G612)*BC91</f>
        <v>0</v>
      </c>
      <c r="H633" s="217">
        <f>(H628/H612)*BC60</f>
        <v>0</v>
      </c>
      <c r="I633" s="215">
        <f>(I629/I612)*BC92</f>
        <v>0</v>
      </c>
      <c r="J633" s="215">
        <f>(J630/J612)*BC93</f>
        <v>0</v>
      </c>
      <c r="N633" s="211" t="s">
        <v>587</v>
      </c>
    </row>
    <row r="634" spans="1:14" s="201" customFormat="1" ht="12.6" customHeight="1">
      <c r="A634" s="210">
        <v>8490</v>
      </c>
      <c r="B634" s="214" t="s">
        <v>588</v>
      </c>
      <c r="C634" s="215">
        <f>BI85</f>
        <v>23432</v>
      </c>
      <c r="D634" s="215">
        <f>(D615/D612)*BI90</f>
        <v>176145.39661736065</v>
      </c>
      <c r="E634" s="217">
        <f>(E623/E612)*SUM(C634:D634)</f>
        <v>47888.62380410792</v>
      </c>
      <c r="F634" s="217">
        <f>(F624/F612)*BI64</f>
        <v>0</v>
      </c>
      <c r="G634" s="215">
        <f>(G625/G612)*BI91</f>
        <v>0</v>
      </c>
      <c r="H634" s="217">
        <f>(H628/H612)*BI60</f>
        <v>0</v>
      </c>
      <c r="I634" s="215">
        <f>(I629/I612)*BI92</f>
        <v>25229.455671653148</v>
      </c>
      <c r="J634" s="215">
        <f>(J630/J612)*BI93</f>
        <v>0</v>
      </c>
      <c r="N634" s="211" t="s">
        <v>589</v>
      </c>
    </row>
    <row r="635" spans="1:14" s="201" customFormat="1" ht="12.6" customHeight="1">
      <c r="A635" s="210">
        <v>8530</v>
      </c>
      <c r="B635" s="214" t="s">
        <v>590</v>
      </c>
      <c r="C635" s="215">
        <f>BK85</f>
        <v>0</v>
      </c>
      <c r="D635" s="215">
        <f>(D615/D612)*BK90</f>
        <v>0</v>
      </c>
      <c r="E635" s="217">
        <f>(E623/E612)*SUM(C635:D635)</f>
        <v>0</v>
      </c>
      <c r="F635" s="217">
        <f>(F624/F612)*BK64</f>
        <v>0</v>
      </c>
      <c r="G635" s="215">
        <f>(G625/G612)*BK91</f>
        <v>0</v>
      </c>
      <c r="H635" s="217">
        <f>(H628/H612)*BK60</f>
        <v>0</v>
      </c>
      <c r="I635" s="215">
        <f>(I629/I612)*BK92</f>
        <v>0</v>
      </c>
      <c r="J635" s="215">
        <f>(J630/J612)*BK93</f>
        <v>0</v>
      </c>
      <c r="N635" s="211" t="s">
        <v>591</v>
      </c>
    </row>
    <row r="636" spans="1:14" s="201" customFormat="1" ht="12.6" customHeight="1">
      <c r="A636" s="210">
        <v>8480</v>
      </c>
      <c r="B636" s="214" t="s">
        <v>592</v>
      </c>
      <c r="C636" s="215">
        <f>BH85</f>
        <v>0</v>
      </c>
      <c r="D636" s="215">
        <f>(D615/D612)*BH90</f>
        <v>0</v>
      </c>
      <c r="E636" s="217">
        <f>(E623/E612)*SUM(C636:D636)</f>
        <v>0</v>
      </c>
      <c r="F636" s="217">
        <f>(F624/F612)*BH64</f>
        <v>0</v>
      </c>
      <c r="G636" s="215">
        <f>(G625/G612)*BH91</f>
        <v>0</v>
      </c>
      <c r="H636" s="217">
        <f>(H628/H612)*BH60</f>
        <v>0</v>
      </c>
      <c r="I636" s="215">
        <f>(I629/I612)*BH92</f>
        <v>0</v>
      </c>
      <c r="J636" s="215">
        <f>(J630/J612)*BH93</f>
        <v>0</v>
      </c>
      <c r="N636" s="211" t="s">
        <v>593</v>
      </c>
    </row>
    <row r="637" spans="1:14" s="201" customFormat="1" ht="12.6" customHeight="1">
      <c r="A637" s="210">
        <v>8560</v>
      </c>
      <c r="B637" s="214" t="s">
        <v>174</v>
      </c>
      <c r="C637" s="215">
        <f>BL85</f>
        <v>147347.51</v>
      </c>
      <c r="D637" s="215">
        <f>(D615/D612)*BL90</f>
        <v>0</v>
      </c>
      <c r="E637" s="217">
        <f>(E623/E612)*SUM(C637:D637)</f>
        <v>35356.055317179271</v>
      </c>
      <c r="F637" s="217">
        <f>(F624/F612)*BL64</f>
        <v>0</v>
      </c>
      <c r="G637" s="215">
        <f>(G625/G612)*BL91</f>
        <v>0</v>
      </c>
      <c r="H637" s="217">
        <f>(H628/H612)*BL60</f>
        <v>888.55007261942114</v>
      </c>
      <c r="I637" s="215">
        <f>(I629/I612)*BL92</f>
        <v>0</v>
      </c>
      <c r="J637" s="215">
        <f>(J630/J612)*BL93</f>
        <v>0</v>
      </c>
      <c r="N637" s="211" t="s">
        <v>594</v>
      </c>
    </row>
    <row r="638" spans="1:14" s="201" customFormat="1" ht="12.6" customHeight="1">
      <c r="A638" s="210">
        <v>8590</v>
      </c>
      <c r="B638" s="214" t="s">
        <v>595</v>
      </c>
      <c r="C638" s="215">
        <f>BM85</f>
        <v>0</v>
      </c>
      <c r="D638" s="215">
        <f>(D615/D612)*BM90</f>
        <v>0</v>
      </c>
      <c r="E638" s="217">
        <f>(E623/E612)*SUM(C638:D638)</f>
        <v>0</v>
      </c>
      <c r="F638" s="217">
        <f>(F624/F612)*BM64</f>
        <v>0</v>
      </c>
      <c r="G638" s="215">
        <f>(G625/G612)*BM91</f>
        <v>0</v>
      </c>
      <c r="H638" s="217">
        <f>(H628/H612)*BM60</f>
        <v>0</v>
      </c>
      <c r="I638" s="215">
        <f>(I629/I612)*BM92</f>
        <v>0</v>
      </c>
      <c r="J638" s="215">
        <f>(J630/J612)*BM93</f>
        <v>0</v>
      </c>
      <c r="N638" s="211" t="s">
        <v>596</v>
      </c>
    </row>
    <row r="639" spans="1:14" s="201" customFormat="1" ht="12.6" customHeight="1">
      <c r="A639" s="210">
        <v>8660</v>
      </c>
      <c r="B639" s="214" t="s">
        <v>597</v>
      </c>
      <c r="C639" s="215">
        <f>BS85</f>
        <v>68001.310000000012</v>
      </c>
      <c r="D639" s="215">
        <f>(D615/D612)*BS90</f>
        <v>132523.5170091239</v>
      </c>
      <c r="E639" s="217">
        <f>(E623/E612)*SUM(C639:D639)</f>
        <v>48115.959857091504</v>
      </c>
      <c r="F639" s="217">
        <f>(F624/F612)*BS64</f>
        <v>55.189767206560759</v>
      </c>
      <c r="G639" s="215">
        <f>(G625/G612)*BS91</f>
        <v>0</v>
      </c>
      <c r="H639" s="217">
        <f>(H628/H612)*BS60</f>
        <v>214.55194645471138</v>
      </c>
      <c r="I639" s="215">
        <f>(I629/I612)*BS92</f>
        <v>18981.456580987564</v>
      </c>
      <c r="J639" s="215">
        <f>(J630/J612)*BS93</f>
        <v>0</v>
      </c>
      <c r="N639" s="211" t="s">
        <v>598</v>
      </c>
    </row>
    <row r="640" spans="1:14" s="201" customFormat="1" ht="12.6" customHeight="1">
      <c r="A640" s="210">
        <v>8670</v>
      </c>
      <c r="B640" s="214" t="s">
        <v>599</v>
      </c>
      <c r="C640" s="215">
        <f>BT85</f>
        <v>162955.69</v>
      </c>
      <c r="D640" s="215">
        <f>(D615/D612)*BT90</f>
        <v>0</v>
      </c>
      <c r="E640" s="217">
        <f>(E623/E612)*SUM(C640:D640)</f>
        <v>39101.240257735721</v>
      </c>
      <c r="F640" s="217">
        <f>(F624/F612)*BT64</f>
        <v>0</v>
      </c>
      <c r="G640" s="215">
        <f>(G625/G612)*BT91</f>
        <v>0</v>
      </c>
      <c r="H640" s="217">
        <f>(H628/H612)*BT60</f>
        <v>488.27165913656262</v>
      </c>
      <c r="I640" s="215">
        <f>(I629/I612)*BT92</f>
        <v>0</v>
      </c>
      <c r="J640" s="215">
        <f>(J630/J612)*BT93</f>
        <v>0</v>
      </c>
      <c r="N640" s="211" t="s">
        <v>600</v>
      </c>
    </row>
    <row r="641" spans="1:14" s="201" customFormat="1" ht="12.6" customHeight="1">
      <c r="A641" s="210">
        <v>8680</v>
      </c>
      <c r="B641" s="214" t="s">
        <v>601</v>
      </c>
      <c r="C641" s="215">
        <f>BU85</f>
        <v>0</v>
      </c>
      <c r="D641" s="215">
        <f>(D615/D612)*BU90</f>
        <v>0</v>
      </c>
      <c r="E641" s="217">
        <f>(E623/E612)*SUM(C641:D641)</f>
        <v>0</v>
      </c>
      <c r="F641" s="217">
        <f>(F624/F612)*BU64</f>
        <v>0</v>
      </c>
      <c r="G641" s="215">
        <f>(G625/G612)*BU91</f>
        <v>0</v>
      </c>
      <c r="H641" s="217">
        <f>(H628/H612)*BU60</f>
        <v>0</v>
      </c>
      <c r="I641" s="215">
        <f>(I629/I612)*BU92</f>
        <v>0</v>
      </c>
      <c r="J641" s="215">
        <f>(J630/J612)*BU93</f>
        <v>0</v>
      </c>
      <c r="N641" s="211" t="s">
        <v>602</v>
      </c>
    </row>
    <row r="642" spans="1:14" s="201" customFormat="1" ht="12.6" customHeight="1">
      <c r="A642" s="210">
        <v>8690</v>
      </c>
      <c r="B642" s="214" t="s">
        <v>603</v>
      </c>
      <c r="C642" s="215">
        <f>BV85</f>
        <v>0</v>
      </c>
      <c r="D642" s="215">
        <f>(D615/D612)*BV90</f>
        <v>0</v>
      </c>
      <c r="E642" s="217">
        <f>(E623/E612)*SUM(C642:D642)</f>
        <v>0</v>
      </c>
      <c r="F642" s="217">
        <f>(F624/F612)*BV64</f>
        <v>0</v>
      </c>
      <c r="G642" s="215">
        <f>(G625/G612)*BV91</f>
        <v>0</v>
      </c>
      <c r="H642" s="217">
        <f>(H628/H612)*BV60</f>
        <v>0</v>
      </c>
      <c r="I642" s="215">
        <f>(I629/I612)*BV92</f>
        <v>0</v>
      </c>
      <c r="J642" s="215">
        <f>(J630/J612)*BV93</f>
        <v>0</v>
      </c>
      <c r="N642" s="211" t="s">
        <v>604</v>
      </c>
    </row>
    <row r="643" spans="1:14" s="201" customFormat="1" ht="12.6" customHeight="1">
      <c r="A643" s="210">
        <v>8700</v>
      </c>
      <c r="B643" s="214" t="s">
        <v>605</v>
      </c>
      <c r="C643" s="215">
        <f>BW85</f>
        <v>101545.86000000002</v>
      </c>
      <c r="D643" s="215">
        <f>(D615/D612)*BW90</f>
        <v>168939.45118237243</v>
      </c>
      <c r="E643" s="217">
        <f>(E623/E612)*SUM(C643:D643)</f>
        <v>64902.987669410963</v>
      </c>
      <c r="F643" s="217">
        <f>(F624/F612)*BW64</f>
        <v>0</v>
      </c>
      <c r="G643" s="215">
        <f>(G625/G612)*BW91</f>
        <v>0</v>
      </c>
      <c r="H643" s="217">
        <f>(H628/H612)*BW60</f>
        <v>220.53454533542501</v>
      </c>
      <c r="I643" s="215">
        <f>(I629/I612)*BW92</f>
        <v>24197.341949605056</v>
      </c>
      <c r="J643" s="215">
        <f>(J630/J612)*BW93</f>
        <v>0</v>
      </c>
      <c r="N643" s="211" t="s">
        <v>606</v>
      </c>
    </row>
    <row r="644" spans="1:14" s="201" customFormat="1" ht="12.6" customHeight="1">
      <c r="A644" s="210">
        <v>8710</v>
      </c>
      <c r="B644" s="214" t="s">
        <v>607</v>
      </c>
      <c r="C644" s="215">
        <f>BX85</f>
        <v>819617.35</v>
      </c>
      <c r="D644" s="215">
        <f>(D615/D612)*BX90</f>
        <v>0</v>
      </c>
      <c r="E644" s="217">
        <f>(E623/E612)*SUM(C644:D644)</f>
        <v>196667.29601009126</v>
      </c>
      <c r="F644" s="217">
        <f>(F624/F612)*BX64</f>
        <v>143.97962104640118</v>
      </c>
      <c r="G644" s="215">
        <f>(G625/G612)*BX91</f>
        <v>0</v>
      </c>
      <c r="H644" s="217">
        <f>(H628/H612)*BX60</f>
        <v>1885.2383729516391</v>
      </c>
      <c r="I644" s="215">
        <f>(I629/I612)*BX92</f>
        <v>0</v>
      </c>
      <c r="J644" s="215">
        <f>(J630/J612)*BX93</f>
        <v>0</v>
      </c>
      <c r="K644" s="217">
        <f>SUM(C631:J644)</f>
        <v>2304844.8179114703</v>
      </c>
      <c r="L644" s="217"/>
      <c r="N644" s="211" t="s">
        <v>608</v>
      </c>
    </row>
    <row r="645" spans="1:14" s="201" customFormat="1" ht="12.6" customHeight="1">
      <c r="A645" s="210">
        <v>8720</v>
      </c>
      <c r="B645" s="214" t="s">
        <v>609</v>
      </c>
      <c r="C645" s="215">
        <f>BY85</f>
        <v>1569397.01</v>
      </c>
      <c r="D645" s="215">
        <f>(D615/D612)*BY90</f>
        <v>29713.836798459408</v>
      </c>
      <c r="E645" s="217">
        <f>(E623/E612)*SUM(C645:D645)</f>
        <v>383706.86791862122</v>
      </c>
      <c r="F645" s="217">
        <f>(F624/F612)*BY64</f>
        <v>26.703321983955622</v>
      </c>
      <c r="G645" s="215">
        <f>(G625/G612)*BY91</f>
        <v>0</v>
      </c>
      <c r="H645" s="217">
        <f>(H628/H612)*BY60</f>
        <v>2902.3899815647701</v>
      </c>
      <c r="I645" s="215">
        <f>(I629/I612)*BY92</f>
        <v>4255.9382347638484</v>
      </c>
      <c r="J645" s="215">
        <f>(J630/J612)*BY93</f>
        <v>0</v>
      </c>
      <c r="K645" s="217">
        <v>0</v>
      </c>
      <c r="L645" s="217"/>
      <c r="N645" s="211" t="s">
        <v>610</v>
      </c>
    </row>
    <row r="646" spans="1:14" s="201" customFormat="1" ht="12.6" customHeight="1">
      <c r="A646" s="210">
        <v>8730</v>
      </c>
      <c r="B646" s="214" t="s">
        <v>611</v>
      </c>
      <c r="C646" s="215">
        <f>BZ85</f>
        <v>481042.76</v>
      </c>
      <c r="D646" s="215">
        <f>(D615/D612)*BZ90</f>
        <v>0</v>
      </c>
      <c r="E646" s="217">
        <f>(E623/E612)*SUM(C646:D646)</f>
        <v>115426.27651114424</v>
      </c>
      <c r="F646" s="217">
        <f>(F624/F612)*BZ64</f>
        <v>0</v>
      </c>
      <c r="G646" s="215">
        <f>(G625/G612)*BZ91</f>
        <v>0</v>
      </c>
      <c r="H646" s="217">
        <f>(H628/H612)*BZ60</f>
        <v>661.80482890365204</v>
      </c>
      <c r="I646" s="215">
        <f>(I629/I612)*BZ92</f>
        <v>0</v>
      </c>
      <c r="J646" s="215">
        <f>(J630/J612)*BZ93</f>
        <v>0</v>
      </c>
      <c r="K646" s="217">
        <v>0</v>
      </c>
      <c r="L646" s="217"/>
      <c r="N646" s="211" t="s">
        <v>612</v>
      </c>
    </row>
    <row r="647" spans="1:14" s="201" customFormat="1" ht="12.6" customHeight="1">
      <c r="A647" s="210">
        <v>8740</v>
      </c>
      <c r="B647" s="214" t="s">
        <v>613</v>
      </c>
      <c r="C647" s="215">
        <f>CA85</f>
        <v>463645.08999999997</v>
      </c>
      <c r="D647" s="215">
        <f>(D615/D612)*CA90</f>
        <v>0</v>
      </c>
      <c r="E647" s="217">
        <f>(E623/E612)*SUM(C647:D647)</f>
        <v>111251.70319863946</v>
      </c>
      <c r="F647" s="217">
        <f>(F624/F612)*CA64</f>
        <v>55.030332709632688</v>
      </c>
      <c r="G647" s="215">
        <f>(G625/G612)*CA91</f>
        <v>0</v>
      </c>
      <c r="H647" s="217">
        <f>(H628/H612)*CA60</f>
        <v>992.8314918257953</v>
      </c>
      <c r="I647" s="215">
        <f>(I629/I612)*CA92</f>
        <v>0</v>
      </c>
      <c r="J647" s="215">
        <f>(J630/J612)*CA93</f>
        <v>0</v>
      </c>
      <c r="K647" s="217">
        <v>0</v>
      </c>
      <c r="L647" s="217">
        <f>SUM(C645:K647)</f>
        <v>3163078.2426186167</v>
      </c>
      <c r="N647" s="211" t="s">
        <v>614</v>
      </c>
    </row>
    <row r="648" spans="1:14" s="201" customFormat="1" ht="12.6" customHeight="1">
      <c r="A648" s="210"/>
      <c r="B648" s="210"/>
      <c r="C648" s="201">
        <f>SUM(C614:C647)</f>
        <v>28823112.250000007</v>
      </c>
      <c r="L648" s="213"/>
    </row>
    <row r="666" spans="1:14" s="201" customFormat="1" ht="12.6" customHeight="1">
      <c r="C666" s="208" t="s">
        <v>615</v>
      </c>
      <c r="M666" s="208" t="s">
        <v>616</v>
      </c>
    </row>
    <row r="667" spans="1:14" s="201" customFormat="1" ht="12.6" customHeight="1">
      <c r="C667" s="208" t="s">
        <v>545</v>
      </c>
      <c r="D667" s="208" t="s">
        <v>546</v>
      </c>
      <c r="E667" s="209" t="s">
        <v>547</v>
      </c>
      <c r="F667" s="208" t="s">
        <v>548</v>
      </c>
      <c r="G667" s="208" t="s">
        <v>549</v>
      </c>
      <c r="H667" s="208" t="s">
        <v>550</v>
      </c>
      <c r="I667" s="208" t="s">
        <v>551</v>
      </c>
      <c r="J667" s="208" t="s">
        <v>552</v>
      </c>
      <c r="K667" s="208" t="s">
        <v>553</v>
      </c>
      <c r="L667" s="209" t="s">
        <v>554</v>
      </c>
      <c r="M667" s="208" t="s">
        <v>617</v>
      </c>
    </row>
    <row r="668" spans="1:14" s="201" customFormat="1" ht="12.6" customHeight="1">
      <c r="A668" s="210">
        <v>6010</v>
      </c>
      <c r="B668" s="209" t="s">
        <v>344</v>
      </c>
      <c r="C668" s="215">
        <f>C85</f>
        <v>0</v>
      </c>
      <c r="D668" s="215">
        <f>(D615/D612)*C90</f>
        <v>0</v>
      </c>
      <c r="E668" s="217">
        <f>(E623/E612)*SUM(C668:D668)</f>
        <v>0</v>
      </c>
      <c r="F668" s="217">
        <f>(F624/F612)*C64</f>
        <v>0</v>
      </c>
      <c r="G668" s="215">
        <f>(G625/G612)*C91</f>
        <v>0</v>
      </c>
      <c r="H668" s="217">
        <f>(H628/H612)*C60</f>
        <v>0</v>
      </c>
      <c r="I668" s="215">
        <f>(I629/I612)*C92</f>
        <v>0</v>
      </c>
      <c r="J668" s="215">
        <f>(J630/J612)*C93</f>
        <v>0</v>
      </c>
      <c r="K668" s="215">
        <f>(K644/K612)*C89</f>
        <v>0</v>
      </c>
      <c r="L668" s="215">
        <f>(L647/L612)*C94</f>
        <v>0</v>
      </c>
      <c r="M668" s="201">
        <f t="shared" ref="M668:M713" si="24">ROUND(SUM(D668:L668),0)</f>
        <v>0</v>
      </c>
      <c r="N668" s="209" t="s">
        <v>618</v>
      </c>
    </row>
    <row r="669" spans="1:14" s="201" customFormat="1" ht="12.6" customHeight="1">
      <c r="A669" s="210">
        <v>6030</v>
      </c>
      <c r="B669" s="209" t="s">
        <v>345</v>
      </c>
      <c r="C669" s="215">
        <f>D85</f>
        <v>0</v>
      </c>
      <c r="D669" s="215">
        <f>(D615/D612)*D90</f>
        <v>0</v>
      </c>
      <c r="E669" s="217">
        <f>(E623/E612)*SUM(C669:D669)</f>
        <v>0</v>
      </c>
      <c r="F669" s="217">
        <f>(F624/F612)*D64</f>
        <v>0</v>
      </c>
      <c r="G669" s="215">
        <f>(G625/G612)*D91</f>
        <v>0</v>
      </c>
      <c r="H669" s="217">
        <f>(H628/H612)*D60</f>
        <v>0</v>
      </c>
      <c r="I669" s="215">
        <f>(I629/I612)*D92</f>
        <v>0</v>
      </c>
      <c r="J669" s="215">
        <f>(J630/J612)*D93</f>
        <v>0</v>
      </c>
      <c r="K669" s="215">
        <f>(K644/K612)*D89</f>
        <v>0</v>
      </c>
      <c r="L669" s="215">
        <f>(L647/L612)*D94</f>
        <v>0</v>
      </c>
      <c r="M669" s="201">
        <f t="shared" si="24"/>
        <v>0</v>
      </c>
      <c r="N669" s="209" t="s">
        <v>619</v>
      </c>
    </row>
    <row r="670" spans="1:14" s="201" customFormat="1" ht="12.6" customHeight="1">
      <c r="A670" s="210">
        <v>6070</v>
      </c>
      <c r="B670" s="209" t="s">
        <v>620</v>
      </c>
      <c r="C670" s="215">
        <f>E85</f>
        <v>7314078.3499999996</v>
      </c>
      <c r="D670" s="215">
        <f>(D615/D612)*E90</f>
        <v>690408.42087628029</v>
      </c>
      <c r="E670" s="217">
        <f>(E623/E612)*SUM(C670:D670)</f>
        <v>1920677.7030486055</v>
      </c>
      <c r="F670" s="217">
        <f>(F624/F612)*E64</f>
        <v>16580.165050049687</v>
      </c>
      <c r="G670" s="215">
        <f>(G625/G612)*E91</f>
        <v>1418534.9187030795</v>
      </c>
      <c r="H670" s="217">
        <f>(H628/H612)*E60</f>
        <v>20297.647354826688</v>
      </c>
      <c r="I670" s="215">
        <f>(I629/I612)*E92</f>
        <v>337798.31129846501</v>
      </c>
      <c r="J670" s="215">
        <f>(J630/J612)*E93</f>
        <v>25812.931089623155</v>
      </c>
      <c r="K670" s="215">
        <f>(K644/K612)*E89</f>
        <v>138066.70966802241</v>
      </c>
      <c r="L670" s="215">
        <f>(L647/L612)*E94</f>
        <v>1156751.5269017857</v>
      </c>
      <c r="M670" s="201">
        <f t="shared" si="24"/>
        <v>5724928</v>
      </c>
      <c r="N670" s="209" t="s">
        <v>621</v>
      </c>
    </row>
    <row r="671" spans="1:14" s="201" customFormat="1" ht="12.6" customHeight="1">
      <c r="A671" s="210">
        <v>6100</v>
      </c>
      <c r="B671" s="209" t="s">
        <v>622</v>
      </c>
      <c r="C671" s="215">
        <f>F85</f>
        <v>0</v>
      </c>
      <c r="D671" s="215">
        <f>(D615/D612)*F90</f>
        <v>0</v>
      </c>
      <c r="E671" s="217">
        <f>(E623/E612)*SUM(C671:D671)</f>
        <v>0</v>
      </c>
      <c r="F671" s="217">
        <f>(F624/F612)*F64</f>
        <v>0</v>
      </c>
      <c r="G671" s="215">
        <f>(G625/G612)*F91</f>
        <v>0</v>
      </c>
      <c r="H671" s="217">
        <f>(H628/H612)*F60</f>
        <v>0</v>
      </c>
      <c r="I671" s="215">
        <f>(I629/I612)*F92</f>
        <v>0</v>
      </c>
      <c r="J671" s="215">
        <f>(J630/J612)*F93</f>
        <v>0</v>
      </c>
      <c r="K671" s="215">
        <f>(K644/K612)*F89</f>
        <v>0</v>
      </c>
      <c r="L671" s="215">
        <f>(L647/L612)*F94</f>
        <v>0</v>
      </c>
      <c r="M671" s="201">
        <f t="shared" si="24"/>
        <v>0</v>
      </c>
      <c r="N671" s="209" t="s">
        <v>623</v>
      </c>
    </row>
    <row r="672" spans="1:14" s="201" customFormat="1" ht="12.6" customHeight="1">
      <c r="A672" s="210">
        <v>6120</v>
      </c>
      <c r="B672" s="209" t="s">
        <v>624</v>
      </c>
      <c r="C672" s="215">
        <f>G85</f>
        <v>4511218.34</v>
      </c>
      <c r="D672" s="215">
        <f>(D615/D612)*G90</f>
        <v>0</v>
      </c>
      <c r="E672" s="217">
        <f>(E623/E612)*SUM(C672:D672)</f>
        <v>1082467.4619673833</v>
      </c>
      <c r="F672" s="217">
        <f>(F624/F612)*G64</f>
        <v>4932.9346349784128</v>
      </c>
      <c r="G672" s="215">
        <f>(G625/G612)*G91</f>
        <v>569033.57014530385</v>
      </c>
      <c r="H672" s="217">
        <f>(H628/H612)*G60</f>
        <v>7401.6023972689109</v>
      </c>
      <c r="I672" s="215">
        <f>(I629/I612)*G92</f>
        <v>0</v>
      </c>
      <c r="J672" s="215">
        <f>(J630/J612)*G93</f>
        <v>7763.796042107112</v>
      </c>
      <c r="K672" s="215">
        <f>(K644/K612)*G89</f>
        <v>115708.76284808748</v>
      </c>
      <c r="L672" s="215">
        <f>(L647/L612)*G94</f>
        <v>402166.26330317539</v>
      </c>
      <c r="M672" s="201">
        <f t="shared" si="24"/>
        <v>2189474</v>
      </c>
      <c r="N672" s="209" t="s">
        <v>625</v>
      </c>
    </row>
    <row r="673" spans="1:14" s="201" customFormat="1" ht="12.6" customHeight="1">
      <c r="A673" s="210">
        <v>6140</v>
      </c>
      <c r="B673" s="209" t="s">
        <v>626</v>
      </c>
      <c r="C673" s="215">
        <f>H85</f>
        <v>0</v>
      </c>
      <c r="D673" s="215">
        <f>(D615/D612)*H90</f>
        <v>0</v>
      </c>
      <c r="E673" s="217">
        <f>(E623/E612)*SUM(C673:D673)</f>
        <v>0</v>
      </c>
      <c r="F673" s="217">
        <f>(F624/F612)*H64</f>
        <v>0</v>
      </c>
      <c r="G673" s="215">
        <f>(G625/G612)*H91</f>
        <v>0</v>
      </c>
      <c r="H673" s="217">
        <f>(H628/H612)*H60</f>
        <v>0</v>
      </c>
      <c r="I673" s="215">
        <f>(I629/I612)*H92</f>
        <v>0</v>
      </c>
      <c r="J673" s="215">
        <f>(J630/J612)*H93</f>
        <v>0</v>
      </c>
      <c r="K673" s="215">
        <f>(K644/K612)*H89</f>
        <v>0</v>
      </c>
      <c r="L673" s="215">
        <f>(L647/L612)*H94</f>
        <v>0</v>
      </c>
      <c r="M673" s="201">
        <f t="shared" si="24"/>
        <v>0</v>
      </c>
      <c r="N673" s="209" t="s">
        <v>627</v>
      </c>
    </row>
    <row r="674" spans="1:14" s="201" customFormat="1" ht="12.6" customHeight="1">
      <c r="A674" s="210">
        <v>6150</v>
      </c>
      <c r="B674" s="209" t="s">
        <v>628</v>
      </c>
      <c r="C674" s="215">
        <f>I85</f>
        <v>0</v>
      </c>
      <c r="D674" s="215">
        <f>(D615/D612)*I90</f>
        <v>0</v>
      </c>
      <c r="E674" s="217">
        <f>(E623/E612)*SUM(C674:D674)</f>
        <v>0</v>
      </c>
      <c r="F674" s="217">
        <f>(F624/F612)*I64</f>
        <v>0</v>
      </c>
      <c r="G674" s="215">
        <f>(G625/G612)*I91</f>
        <v>0</v>
      </c>
      <c r="H674" s="217">
        <f>(H628/H612)*I60</f>
        <v>0</v>
      </c>
      <c r="I674" s="215">
        <f>(I629/I612)*I92</f>
        <v>0</v>
      </c>
      <c r="J674" s="215">
        <f>(J630/J612)*I93</f>
        <v>0</v>
      </c>
      <c r="K674" s="215">
        <f>(K644/K612)*I89</f>
        <v>0</v>
      </c>
      <c r="L674" s="215">
        <f>(L647/L612)*I94</f>
        <v>0</v>
      </c>
      <c r="M674" s="201">
        <f t="shared" si="24"/>
        <v>0</v>
      </c>
      <c r="N674" s="209" t="s">
        <v>629</v>
      </c>
    </row>
    <row r="675" spans="1:14" s="201" customFormat="1" ht="12.6" customHeight="1">
      <c r="A675" s="210">
        <v>6170</v>
      </c>
      <c r="B675" s="209" t="s">
        <v>125</v>
      </c>
      <c r="C675" s="215">
        <f>J85</f>
        <v>0</v>
      </c>
      <c r="D675" s="215">
        <f>(D615/D612)*J90</f>
        <v>0</v>
      </c>
      <c r="E675" s="217">
        <f>(E623/E612)*SUM(C675:D675)</f>
        <v>0</v>
      </c>
      <c r="F675" s="217">
        <f>(F624/F612)*J64</f>
        <v>0</v>
      </c>
      <c r="G675" s="215">
        <f>(G625/G612)*J91</f>
        <v>0</v>
      </c>
      <c r="H675" s="217">
        <f>(H628/H612)*J60</f>
        <v>0</v>
      </c>
      <c r="I675" s="215">
        <f>(I629/I612)*J92</f>
        <v>0</v>
      </c>
      <c r="J675" s="215">
        <f>(J630/J612)*J93</f>
        <v>0</v>
      </c>
      <c r="K675" s="215">
        <f>(K644/K612)*J89</f>
        <v>0</v>
      </c>
      <c r="L675" s="215">
        <f>(L647/L612)*J94</f>
        <v>0</v>
      </c>
      <c r="M675" s="201">
        <f t="shared" si="24"/>
        <v>0</v>
      </c>
      <c r="N675" s="209" t="s">
        <v>630</v>
      </c>
    </row>
    <row r="676" spans="1:14" s="201" customFormat="1" ht="12.6" customHeight="1">
      <c r="A676" s="210">
        <v>6200</v>
      </c>
      <c r="B676" s="209" t="s">
        <v>350</v>
      </c>
      <c r="C676" s="215">
        <f>K85</f>
        <v>0</v>
      </c>
      <c r="D676" s="215">
        <f>(D615/D612)*K90</f>
        <v>0</v>
      </c>
      <c r="E676" s="217">
        <f>(E623/E612)*SUM(C676:D676)</f>
        <v>0</v>
      </c>
      <c r="F676" s="217">
        <f>(F624/F612)*K64</f>
        <v>0</v>
      </c>
      <c r="G676" s="215">
        <f>(G625/G612)*K91</f>
        <v>0</v>
      </c>
      <c r="H676" s="217">
        <f>(H628/H612)*K60</f>
        <v>0</v>
      </c>
      <c r="I676" s="215">
        <f>(I629/I612)*K92</f>
        <v>0</v>
      </c>
      <c r="J676" s="215">
        <f>(J630/J612)*K93</f>
        <v>0</v>
      </c>
      <c r="K676" s="215">
        <f>(K644/K612)*K89</f>
        <v>0</v>
      </c>
      <c r="L676" s="215">
        <f>(L647/L612)*K94</f>
        <v>0</v>
      </c>
      <c r="M676" s="201">
        <f t="shared" si="24"/>
        <v>0</v>
      </c>
      <c r="N676" s="209" t="s">
        <v>631</v>
      </c>
    </row>
    <row r="677" spans="1:14" s="201" customFormat="1" ht="12.6" customHeight="1">
      <c r="A677" s="210">
        <v>6210</v>
      </c>
      <c r="B677" s="209" t="s">
        <v>351</v>
      </c>
      <c r="C677" s="215">
        <f>L85</f>
        <v>4998.5</v>
      </c>
      <c r="D677" s="215">
        <f>(D615/D612)*L90</f>
        <v>0</v>
      </c>
      <c r="E677" s="217">
        <f>(E623/E612)*SUM(C677:D677)</f>
        <v>1199.3907633927481</v>
      </c>
      <c r="F677" s="217">
        <f>(F624/F612)*L64</f>
        <v>0</v>
      </c>
      <c r="G677" s="215">
        <f>(G625/G612)*L91</f>
        <v>0</v>
      </c>
      <c r="H677" s="217">
        <f>(H628/H612)*L60</f>
        <v>0</v>
      </c>
      <c r="I677" s="215">
        <f>(I629/I612)*L92</f>
        <v>0</v>
      </c>
      <c r="J677" s="215">
        <f>(J630/J612)*L93</f>
        <v>0</v>
      </c>
      <c r="K677" s="215">
        <f>(K644/K612)*L89</f>
        <v>66016.912744438116</v>
      </c>
      <c r="L677" s="215">
        <f>(L647/L612)*L94</f>
        <v>0</v>
      </c>
      <c r="M677" s="201">
        <f t="shared" si="24"/>
        <v>67216</v>
      </c>
      <c r="N677" s="209" t="s">
        <v>632</v>
      </c>
    </row>
    <row r="678" spans="1:14" s="201" customFormat="1" ht="12.6" customHeight="1">
      <c r="A678" s="210">
        <v>6330</v>
      </c>
      <c r="B678" s="209" t="s">
        <v>633</v>
      </c>
      <c r="C678" s="215">
        <f>M85</f>
        <v>19157.059999999998</v>
      </c>
      <c r="D678" s="215">
        <f>(D615/D612)*M90</f>
        <v>0</v>
      </c>
      <c r="E678" s="217">
        <f>(E623/E612)*SUM(C678:D678)</f>
        <v>4596.739185307727</v>
      </c>
      <c r="F678" s="217">
        <f>(F624/F612)*M64</f>
        <v>0</v>
      </c>
      <c r="G678" s="215">
        <f>(G625/G612)*M91</f>
        <v>0</v>
      </c>
      <c r="H678" s="217">
        <f>(H628/H612)*M60</f>
        <v>63.859339789961233</v>
      </c>
      <c r="I678" s="215">
        <f>(I629/I612)*M92</f>
        <v>0</v>
      </c>
      <c r="J678" s="215">
        <f>(J630/J612)*M93</f>
        <v>0</v>
      </c>
      <c r="K678" s="215">
        <f>(K644/K612)*M89</f>
        <v>749.42760157770169</v>
      </c>
      <c r="L678" s="215">
        <f>(L647/L612)*M94</f>
        <v>0</v>
      </c>
      <c r="M678" s="201">
        <f t="shared" si="24"/>
        <v>5410</v>
      </c>
      <c r="N678" s="209" t="s">
        <v>634</v>
      </c>
    </row>
    <row r="679" spans="1:14" s="201" customFormat="1" ht="12.6" customHeight="1">
      <c r="A679" s="210">
        <v>6400</v>
      </c>
      <c r="B679" s="209" t="s">
        <v>635</v>
      </c>
      <c r="C679" s="215">
        <f>N85</f>
        <v>848825.36</v>
      </c>
      <c r="D679" s="215">
        <f>(D615/D612)*N90</f>
        <v>0</v>
      </c>
      <c r="E679" s="217">
        <f>(E623/E612)*SUM(C679:D679)</f>
        <v>203675.76203211446</v>
      </c>
      <c r="F679" s="217">
        <f>(F624/F612)*N64</f>
        <v>0</v>
      </c>
      <c r="G679" s="215">
        <f>(G625/G612)*N91</f>
        <v>0</v>
      </c>
      <c r="H679" s="217">
        <f>(H628/H612)*N60</f>
        <v>-5.7719365305234941E-3</v>
      </c>
      <c r="I679" s="215">
        <f>(I629/I612)*N92</f>
        <v>0</v>
      </c>
      <c r="J679" s="215">
        <f>(J630/J612)*N93</f>
        <v>0</v>
      </c>
      <c r="K679" s="215">
        <f>(K644/K612)*N89</f>
        <v>0</v>
      </c>
      <c r="L679" s="215">
        <f>(L647/L612)*N94</f>
        <v>0</v>
      </c>
      <c r="M679" s="201">
        <f t="shared" si="24"/>
        <v>203676</v>
      </c>
      <c r="N679" s="209" t="s">
        <v>636</v>
      </c>
    </row>
    <row r="680" spans="1:14" s="201" customFormat="1" ht="12.6" customHeight="1">
      <c r="A680" s="210">
        <v>7010</v>
      </c>
      <c r="B680" s="209" t="s">
        <v>637</v>
      </c>
      <c r="C680" s="215">
        <f>O85</f>
        <v>0</v>
      </c>
      <c r="D680" s="215">
        <f>(D615/D612)*O90</f>
        <v>0</v>
      </c>
      <c r="E680" s="217">
        <f>(E623/E612)*SUM(C680:D680)</f>
        <v>0</v>
      </c>
      <c r="F680" s="217">
        <f>(F624/F612)*O64</f>
        <v>0</v>
      </c>
      <c r="G680" s="215">
        <f>(G625/G612)*O91</f>
        <v>0</v>
      </c>
      <c r="H680" s="217">
        <f>(H628/H612)*O60</f>
        <v>0</v>
      </c>
      <c r="I680" s="215">
        <f>(I629/I612)*O92</f>
        <v>0</v>
      </c>
      <c r="J680" s="215">
        <f>(J630/J612)*O93</f>
        <v>0</v>
      </c>
      <c r="K680" s="215">
        <f>(K644/K612)*O89</f>
        <v>0</v>
      </c>
      <c r="L680" s="215">
        <f>(L647/L612)*O94</f>
        <v>0</v>
      </c>
      <c r="M680" s="201">
        <f t="shared" si="24"/>
        <v>0</v>
      </c>
      <c r="N680" s="209" t="s">
        <v>638</v>
      </c>
    </row>
    <row r="681" spans="1:14" s="201" customFormat="1" ht="12.6" customHeight="1">
      <c r="A681" s="210">
        <v>7020</v>
      </c>
      <c r="B681" s="209" t="s">
        <v>639</v>
      </c>
      <c r="C681" s="215">
        <f>P85</f>
        <v>2435359.34</v>
      </c>
      <c r="D681" s="215">
        <f>(D615/D612)*P90</f>
        <v>185008.07251908543</v>
      </c>
      <c r="E681" s="217">
        <f>(E623/E612)*SUM(C681:D681)</f>
        <v>628757.52151060232</v>
      </c>
      <c r="F681" s="217">
        <f>(F624/F612)*P64</f>
        <v>38285.096223969063</v>
      </c>
      <c r="G681" s="215">
        <f>(G625/G612)*P91</f>
        <v>0</v>
      </c>
      <c r="H681" s="217">
        <f>(H628/H612)*P60</f>
        <v>3889.6946331515946</v>
      </c>
      <c r="I681" s="215">
        <f>(I629/I612)*P92</f>
        <v>103768.91683282162</v>
      </c>
      <c r="J681" s="215">
        <f>(J630/J612)*P93</f>
        <v>4988.2946661254491</v>
      </c>
      <c r="K681" s="215">
        <f>(K644/K612)*P89</f>
        <v>119799.67662736733</v>
      </c>
      <c r="L681" s="215">
        <f>(L647/L612)*P94</f>
        <v>102615.02768039405</v>
      </c>
      <c r="M681" s="201">
        <f t="shared" si="24"/>
        <v>1187112</v>
      </c>
      <c r="N681" s="209" t="s">
        <v>640</v>
      </c>
    </row>
    <row r="682" spans="1:14" s="201" customFormat="1" ht="12.6" customHeight="1">
      <c r="A682" s="210">
        <v>7030</v>
      </c>
      <c r="B682" s="209" t="s">
        <v>641</v>
      </c>
      <c r="C682" s="215">
        <f>Q85</f>
        <v>665516.66999999993</v>
      </c>
      <c r="D682" s="215">
        <f>(D615/D612)*Q90</f>
        <v>0</v>
      </c>
      <c r="E682" s="217">
        <f>(E623/E612)*SUM(C682:D682)</f>
        <v>159690.81662136631</v>
      </c>
      <c r="F682" s="217">
        <f>(F624/F612)*Q64</f>
        <v>171.44979361680836</v>
      </c>
      <c r="G682" s="215">
        <f>(G625/G612)*Q91</f>
        <v>0</v>
      </c>
      <c r="H682" s="217">
        <f>(H628/H612)*Q60</f>
        <v>1325.4759440947764</v>
      </c>
      <c r="I682" s="215">
        <f>(I629/I612)*Q92</f>
        <v>0</v>
      </c>
      <c r="J682" s="215">
        <f>(J630/J612)*Q93</f>
        <v>1796.3001462265215</v>
      </c>
      <c r="K682" s="215">
        <f>(K644/K612)*Q89</f>
        <v>7135.5192050613223</v>
      </c>
      <c r="L682" s="215">
        <f>(L647/L612)*Q94</f>
        <v>124438.30482566917</v>
      </c>
      <c r="M682" s="201">
        <f t="shared" si="24"/>
        <v>294558</v>
      </c>
      <c r="N682" s="209" t="s">
        <v>642</v>
      </c>
    </row>
    <row r="683" spans="1:14" s="201" customFormat="1" ht="12.6" customHeight="1">
      <c r="A683" s="210">
        <v>7040</v>
      </c>
      <c r="B683" s="209" t="s">
        <v>133</v>
      </c>
      <c r="C683" s="215">
        <f>R85</f>
        <v>501102.98000000004</v>
      </c>
      <c r="D683" s="215">
        <f>(D615/D612)*R90</f>
        <v>2112.3743845020008</v>
      </c>
      <c r="E683" s="217">
        <f>(E623/E612)*SUM(C683:D683)</f>
        <v>120746.59358731222</v>
      </c>
      <c r="F683" s="217">
        <f>(F624/F612)*R64</f>
        <v>894.05975248521361</v>
      </c>
      <c r="G683" s="215">
        <f>(G625/G612)*R91</f>
        <v>0</v>
      </c>
      <c r="H683" s="217">
        <f>(H628/H612)*R60</f>
        <v>0</v>
      </c>
      <c r="I683" s="215">
        <f>(I629/I612)*R92</f>
        <v>1184.8066889219554</v>
      </c>
      <c r="J683" s="215">
        <f>(J630/J612)*R93</f>
        <v>0</v>
      </c>
      <c r="K683" s="215">
        <f>(K644/K612)*R89</f>
        <v>28000.921495881066</v>
      </c>
      <c r="L683" s="215">
        <f>(L647/L612)*R94</f>
        <v>0</v>
      </c>
      <c r="M683" s="201">
        <f t="shared" si="24"/>
        <v>152939</v>
      </c>
      <c r="N683" s="209" t="s">
        <v>643</v>
      </c>
    </row>
    <row r="684" spans="1:14" s="201" customFormat="1" ht="12.6" customHeight="1">
      <c r="A684" s="210">
        <v>7050</v>
      </c>
      <c r="B684" s="209" t="s">
        <v>644</v>
      </c>
      <c r="C684" s="215">
        <f>S85</f>
        <v>339446.01</v>
      </c>
      <c r="D684" s="215">
        <f>(D615/D612)*S90</f>
        <v>157080.08442602408</v>
      </c>
      <c r="E684" s="217">
        <f>(E623/E612)*SUM(C684:D684)</f>
        <v>119141.50473903146</v>
      </c>
      <c r="F684" s="217">
        <f>(F624/F612)*S64</f>
        <v>2980.8841890162453</v>
      </c>
      <c r="G684" s="215">
        <f>(G625/G612)*S91</f>
        <v>0</v>
      </c>
      <c r="H684" s="217">
        <f>(H628/H612)*S60</f>
        <v>694.67691437013002</v>
      </c>
      <c r="I684" s="215">
        <f>(I629/I612)*S92</f>
        <v>65605.712269612675</v>
      </c>
      <c r="J684" s="215">
        <f>(J630/J612)*S93</f>
        <v>0</v>
      </c>
      <c r="K684" s="215">
        <f>(K644/K612)*S89</f>
        <v>0</v>
      </c>
      <c r="L684" s="215">
        <f>(L647/L612)*S94</f>
        <v>0</v>
      </c>
      <c r="M684" s="201">
        <f t="shared" si="24"/>
        <v>345503</v>
      </c>
      <c r="N684" s="209" t="s">
        <v>645</v>
      </c>
    </row>
    <row r="685" spans="1:14" s="201" customFormat="1" ht="12.6" customHeight="1">
      <c r="A685" s="210">
        <v>7060</v>
      </c>
      <c r="B685" s="209" t="s">
        <v>646</v>
      </c>
      <c r="C685" s="215">
        <f>T85</f>
        <v>1288266.8899999999</v>
      </c>
      <c r="D685" s="215">
        <f>(D615/D612)*T90</f>
        <v>0</v>
      </c>
      <c r="E685" s="217">
        <f>(E623/E612)*SUM(C685:D685)</f>
        <v>309119.8176754429</v>
      </c>
      <c r="F685" s="217">
        <f>(F624/F612)*T64</f>
        <v>4833.5125542575406</v>
      </c>
      <c r="G685" s="215">
        <f>(G625/G612)*T91</f>
        <v>0</v>
      </c>
      <c r="H685" s="217">
        <f>(H628/H612)*T60</f>
        <v>3186.3620429673806</v>
      </c>
      <c r="I685" s="215">
        <f>(I629/I612)*T92</f>
        <v>0</v>
      </c>
      <c r="J685" s="215">
        <f>(J630/J612)*T93</f>
        <v>0</v>
      </c>
      <c r="K685" s="215">
        <f>(K644/K612)*T89</f>
        <v>26534.230696445</v>
      </c>
      <c r="L685" s="215">
        <f>(L647/L612)*T94</f>
        <v>249982.71562218157</v>
      </c>
      <c r="M685" s="201">
        <f t="shared" si="24"/>
        <v>593657</v>
      </c>
      <c r="N685" s="209" t="s">
        <v>647</v>
      </c>
    </row>
    <row r="686" spans="1:14" s="201" customFormat="1" ht="12.6" customHeight="1">
      <c r="A686" s="210">
        <v>7070</v>
      </c>
      <c r="B686" s="209" t="s">
        <v>136</v>
      </c>
      <c r="C686" s="215">
        <f>U85</f>
        <v>3023219.91</v>
      </c>
      <c r="D686" s="215">
        <f>(D615/D612)*U90</f>
        <v>56728.241620635905</v>
      </c>
      <c r="E686" s="217">
        <f>(E623/E612)*SUM(C686:D686)</f>
        <v>739033.98315141699</v>
      </c>
      <c r="F686" s="217">
        <f>(F624/F612)*U64</f>
        <v>546.00104099363909</v>
      </c>
      <c r="G686" s="215">
        <f>(G625/G612)*U91</f>
        <v>0</v>
      </c>
      <c r="H686" s="217">
        <f>(H628/H612)*U60</f>
        <v>3988.1895504500585</v>
      </c>
      <c r="I686" s="215">
        <f>(I629/I612)*U92</f>
        <v>27755.60616433448</v>
      </c>
      <c r="J686" s="215">
        <f>(J630/J612)*U93</f>
        <v>0</v>
      </c>
      <c r="K686" s="215">
        <f>(K644/K612)*U89</f>
        <v>151447.47775147375</v>
      </c>
      <c r="L686" s="215">
        <f>(L647/L612)*U94</f>
        <v>0</v>
      </c>
      <c r="M686" s="201">
        <f t="shared" si="24"/>
        <v>979499</v>
      </c>
      <c r="N686" s="209" t="s">
        <v>648</v>
      </c>
    </row>
    <row r="687" spans="1:14" s="201" customFormat="1" ht="12.6" customHeight="1">
      <c r="A687" s="210">
        <v>7110</v>
      </c>
      <c r="B687" s="209" t="s">
        <v>649</v>
      </c>
      <c r="C687" s="215">
        <f>V85</f>
        <v>0</v>
      </c>
      <c r="D687" s="215">
        <f>(D615/D612)*V90</f>
        <v>0</v>
      </c>
      <c r="E687" s="217">
        <f>(E623/E612)*SUM(C687:D687)</f>
        <v>0</v>
      </c>
      <c r="F687" s="217">
        <f>(F624/F612)*V64</f>
        <v>0</v>
      </c>
      <c r="G687" s="215">
        <f>(G625/G612)*V91</f>
        <v>0</v>
      </c>
      <c r="H687" s="217">
        <f>(H628/H612)*V60</f>
        <v>0</v>
      </c>
      <c r="I687" s="215">
        <f>(I629/I612)*V92</f>
        <v>0</v>
      </c>
      <c r="J687" s="215">
        <f>(J630/J612)*V93</f>
        <v>0</v>
      </c>
      <c r="K687" s="215">
        <f>(K644/K612)*V89</f>
        <v>0</v>
      </c>
      <c r="L687" s="215">
        <f>(L647/L612)*V94</f>
        <v>0</v>
      </c>
      <c r="M687" s="201">
        <f t="shared" si="24"/>
        <v>0</v>
      </c>
      <c r="N687" s="209" t="s">
        <v>650</v>
      </c>
    </row>
    <row r="688" spans="1:14" s="201" customFormat="1" ht="12.6" customHeight="1">
      <c r="A688" s="210">
        <v>7120</v>
      </c>
      <c r="B688" s="209" t="s">
        <v>651</v>
      </c>
      <c r="C688" s="215">
        <f>W85</f>
        <v>695692.9</v>
      </c>
      <c r="D688" s="215">
        <f>(D615/D612)*W90</f>
        <v>0</v>
      </c>
      <c r="E688" s="217">
        <f>(E623/E612)*SUM(C688:D688)</f>
        <v>166931.60716573265</v>
      </c>
      <c r="F688" s="217">
        <f>(F624/F612)*W64</f>
        <v>383.71139500708455</v>
      </c>
      <c r="G688" s="215">
        <f>(G625/G612)*W91</f>
        <v>0</v>
      </c>
      <c r="H688" s="217">
        <f>(H628/H612)*W60</f>
        <v>0</v>
      </c>
      <c r="I688" s="215">
        <f>(I629/I612)*W92</f>
        <v>0</v>
      </c>
      <c r="J688" s="215">
        <f>(J630/J612)*W93</f>
        <v>0</v>
      </c>
      <c r="K688" s="215">
        <f>(K644/K612)*W89</f>
        <v>56669.635513616544</v>
      </c>
      <c r="L688" s="215">
        <f>(L647/L612)*W94</f>
        <v>0</v>
      </c>
      <c r="M688" s="201">
        <f t="shared" si="24"/>
        <v>223985</v>
      </c>
      <c r="N688" s="209" t="s">
        <v>652</v>
      </c>
    </row>
    <row r="689" spans="1:14" s="201" customFormat="1" ht="12.6" customHeight="1">
      <c r="A689" s="210">
        <v>7130</v>
      </c>
      <c r="B689" s="209" t="s">
        <v>653</v>
      </c>
      <c r="C689" s="215">
        <f>X85</f>
        <v>872459.34000000008</v>
      </c>
      <c r="D689" s="215">
        <f>(D615/D612)*X90</f>
        <v>31835.966783215834</v>
      </c>
      <c r="E689" s="217">
        <f>(E623/E612)*SUM(C689:D689)</f>
        <v>216985.78340206074</v>
      </c>
      <c r="F689" s="217">
        <f>(F624/F612)*X64</f>
        <v>6731.4594416563286</v>
      </c>
      <c r="G689" s="215">
        <f>(G625/G612)*X91</f>
        <v>0</v>
      </c>
      <c r="H689" s="217">
        <f>(H628/H612)*X60</f>
        <v>1128.5444820264913</v>
      </c>
      <c r="I689" s="215">
        <f>(I629/I612)*X92</f>
        <v>15576.48414003264</v>
      </c>
      <c r="J689" s="215">
        <f>(J630/J612)*X93</f>
        <v>0</v>
      </c>
      <c r="K689" s="215">
        <f>(K644/K612)*X89</f>
        <v>294038.44887444464</v>
      </c>
      <c r="L689" s="215">
        <f>(L647/L612)*X94</f>
        <v>346.62310072822311</v>
      </c>
      <c r="M689" s="201">
        <f t="shared" si="24"/>
        <v>566643</v>
      </c>
      <c r="N689" s="209" t="s">
        <v>654</v>
      </c>
    </row>
    <row r="690" spans="1:14" s="201" customFormat="1" ht="12.6" customHeight="1">
      <c r="A690" s="210">
        <v>7140</v>
      </c>
      <c r="B690" s="209" t="s">
        <v>655</v>
      </c>
      <c r="C690" s="215">
        <f>Y85</f>
        <v>2139560.79</v>
      </c>
      <c r="D690" s="215">
        <f>(D615/D612)*Y90</f>
        <v>357453.80120466545</v>
      </c>
      <c r="E690" s="217">
        <f>(E623/E612)*SUM(C690:D690)</f>
        <v>599158.99504807335</v>
      </c>
      <c r="F690" s="217">
        <f>(F624/F612)*Y64</f>
        <v>5212.2614282820205</v>
      </c>
      <c r="G690" s="215">
        <f>(G625/G612)*Y91</f>
        <v>0</v>
      </c>
      <c r="H690" s="217">
        <f>(H628/H612)*Y60</f>
        <v>4473.5858011424516</v>
      </c>
      <c r="I690" s="215">
        <f>(I629/I612)*Y92</f>
        <v>174892.55165934758</v>
      </c>
      <c r="J690" s="215">
        <f>(J630/J612)*Y93</f>
        <v>13946.778181250989</v>
      </c>
      <c r="K690" s="215">
        <f>(K644/K612)*Y89</f>
        <v>115879.62534942104</v>
      </c>
      <c r="L690" s="215">
        <f>(L647/L612)*Y94</f>
        <v>363.56382211532303</v>
      </c>
      <c r="M690" s="201">
        <f t="shared" si="24"/>
        <v>1271381</v>
      </c>
      <c r="N690" s="209" t="s">
        <v>656</v>
      </c>
    </row>
    <row r="691" spans="1:14" s="201" customFormat="1" ht="12.6" customHeight="1">
      <c r="A691" s="210">
        <v>7150</v>
      </c>
      <c r="B691" s="209" t="s">
        <v>657</v>
      </c>
      <c r="C691" s="215">
        <f>Z85</f>
        <v>2204336.4300000002</v>
      </c>
      <c r="D691" s="215">
        <f>(D615/D612)*Z90</f>
        <v>318318.34999578662</v>
      </c>
      <c r="E691" s="217">
        <f>(E623/E612)*SUM(C691:D691)</f>
        <v>605311.36187966622</v>
      </c>
      <c r="F691" s="217">
        <f>(F624/F612)*Z64</f>
        <v>3809.9289011559872</v>
      </c>
      <c r="G691" s="215">
        <f>(G625/G612)*Z91</f>
        <v>0</v>
      </c>
      <c r="H691" s="217">
        <f>(H628/H612)*Z60</f>
        <v>4056.6959918041975</v>
      </c>
      <c r="I691" s="215">
        <f>(I629/I612)*Z92</f>
        <v>155744.62569186912</v>
      </c>
      <c r="J691" s="215">
        <f>(J630/J612)*Z93</f>
        <v>2949.2146815662195</v>
      </c>
      <c r="K691" s="215">
        <f>(K644/K612)*Z89</f>
        <v>116494.16139186393</v>
      </c>
      <c r="L691" s="215">
        <f>(L647/L612)*Z94</f>
        <v>75275.909111025147</v>
      </c>
      <c r="M691" s="201">
        <f t="shared" si="24"/>
        <v>1281960</v>
      </c>
      <c r="N691" s="209" t="s">
        <v>658</v>
      </c>
    </row>
    <row r="692" spans="1:14" s="201" customFormat="1" ht="12.6" customHeight="1">
      <c r="A692" s="210">
        <v>7160</v>
      </c>
      <c r="B692" s="209" t="s">
        <v>659</v>
      </c>
      <c r="C692" s="215">
        <f>AA85</f>
        <v>387275.73</v>
      </c>
      <c r="D692" s="215">
        <f>(D615/D612)*AA90</f>
        <v>66763.311129407026</v>
      </c>
      <c r="E692" s="217">
        <f>(E623/E612)*SUM(C692:D692)</f>
        <v>108946.73044919691</v>
      </c>
      <c r="F692" s="217">
        <f>(F624/F612)*AA64</f>
        <v>3629.3712896364441</v>
      </c>
      <c r="G692" s="215">
        <f>(G625/G612)*AA91</f>
        <v>0</v>
      </c>
      <c r="H692" s="217">
        <f>(H628/H612)*AA60</f>
        <v>473.64254025580584</v>
      </c>
      <c r="I692" s="215">
        <f>(I629/I612)*AA92</f>
        <v>32665.496355886848</v>
      </c>
      <c r="J692" s="215">
        <f>(J630/J612)*AA93</f>
        <v>0</v>
      </c>
      <c r="K692" s="215">
        <f>(K644/K612)*AA89</f>
        <v>24683.516850316457</v>
      </c>
      <c r="L692" s="215">
        <f>(L647/L612)*AA94</f>
        <v>20.772069887650503</v>
      </c>
      <c r="M692" s="201">
        <f t="shared" si="24"/>
        <v>237183</v>
      </c>
      <c r="N692" s="209" t="s">
        <v>660</v>
      </c>
    </row>
    <row r="693" spans="1:14" s="201" customFormat="1" ht="12.6" customHeight="1">
      <c r="A693" s="210">
        <v>7170</v>
      </c>
      <c r="B693" s="209" t="s">
        <v>142</v>
      </c>
      <c r="C693" s="215">
        <f>AB85</f>
        <v>8942048.5699999984</v>
      </c>
      <c r="D693" s="215">
        <f>(D615/D612)*AB90</f>
        <v>72850.805688167471</v>
      </c>
      <c r="E693" s="217">
        <f>(E623/E612)*SUM(C693:D693)</f>
        <v>2163126.3467271053</v>
      </c>
      <c r="F693" s="217">
        <f>(F624/F612)*AB64</f>
        <v>359366.58998150023</v>
      </c>
      <c r="G693" s="215">
        <f>(G625/G612)*AB91</f>
        <v>0</v>
      </c>
      <c r="H693" s="217">
        <f>(H628/H612)*AB60</f>
        <v>3048.3470685437178</v>
      </c>
      <c r="I693" s="215">
        <f>(I629/I612)*AB92</f>
        <v>30426.702494154939</v>
      </c>
      <c r="J693" s="215">
        <f>(J630/J612)*AB93</f>
        <v>0</v>
      </c>
      <c r="K693" s="215">
        <f>(K644/K612)*AB89</f>
        <v>284343.38198303391</v>
      </c>
      <c r="L693" s="215">
        <f>(L647/L612)*AB94</f>
        <v>0</v>
      </c>
      <c r="M693" s="201">
        <f t="shared" si="24"/>
        <v>2913162</v>
      </c>
      <c r="N693" s="209" t="s">
        <v>661</v>
      </c>
    </row>
    <row r="694" spans="1:14" s="201" customFormat="1" ht="12.6" customHeight="1">
      <c r="A694" s="210">
        <v>7180</v>
      </c>
      <c r="B694" s="209" t="s">
        <v>662</v>
      </c>
      <c r="C694" s="215">
        <f>AC85</f>
        <v>1489656.47</v>
      </c>
      <c r="D694" s="215">
        <f>(D615/D612)*AC90</f>
        <v>53461.83711191942</v>
      </c>
      <c r="E694" s="217">
        <f>(E623/E612)*SUM(C694:D694)</f>
        <v>370271.45030955086</v>
      </c>
      <c r="F694" s="217">
        <f>(F624/F612)*AC64</f>
        <v>2630.8838979148413</v>
      </c>
      <c r="G694" s="215">
        <f>(G625/G612)*AC91</f>
        <v>0</v>
      </c>
      <c r="H694" s="217">
        <f>(H628/H612)*AC60</f>
        <v>3669.031568046848</v>
      </c>
      <c r="I694" s="215">
        <f>(I629/I612)*AC92</f>
        <v>22328.749795275751</v>
      </c>
      <c r="J694" s="215">
        <f>(J630/J612)*AC93</f>
        <v>0</v>
      </c>
      <c r="K694" s="215">
        <f>(K644/K612)*AC89</f>
        <v>39647.490809872368</v>
      </c>
      <c r="L694" s="215">
        <f>(L647/L612)*AC94</f>
        <v>0</v>
      </c>
      <c r="M694" s="201">
        <f t="shared" si="24"/>
        <v>492009</v>
      </c>
      <c r="N694" s="209" t="s">
        <v>663</v>
      </c>
    </row>
    <row r="695" spans="1:14" s="201" customFormat="1" ht="12.6" customHeight="1">
      <c r="A695" s="210">
        <v>7190</v>
      </c>
      <c r="B695" s="209" t="s">
        <v>144</v>
      </c>
      <c r="C695" s="215">
        <f>AD85</f>
        <v>0</v>
      </c>
      <c r="D695" s="215">
        <f>(D615/D612)*AD90</f>
        <v>0</v>
      </c>
      <c r="E695" s="217">
        <f>(E623/E612)*SUM(C695:D695)</f>
        <v>0</v>
      </c>
      <c r="F695" s="217">
        <f>(F624/F612)*AD64</f>
        <v>0</v>
      </c>
      <c r="G695" s="215">
        <f>(G625/G612)*AD91</f>
        <v>0</v>
      </c>
      <c r="H695" s="217">
        <f>(H628/H612)*AD60</f>
        <v>0</v>
      </c>
      <c r="I695" s="215">
        <f>(I629/I612)*AD92</f>
        <v>0</v>
      </c>
      <c r="J695" s="215">
        <f>(J630/J612)*AD93</f>
        <v>0</v>
      </c>
      <c r="K695" s="215">
        <f>(K644/K612)*AD89</f>
        <v>0</v>
      </c>
      <c r="L695" s="215">
        <f>(L647/L612)*AD94</f>
        <v>0</v>
      </c>
      <c r="M695" s="201">
        <f t="shared" si="24"/>
        <v>0</v>
      </c>
      <c r="N695" s="209" t="s">
        <v>664</v>
      </c>
    </row>
    <row r="696" spans="1:14" s="201" customFormat="1" ht="12.6" customHeight="1">
      <c r="A696" s="210">
        <v>7200</v>
      </c>
      <c r="B696" s="209" t="s">
        <v>665</v>
      </c>
      <c r="C696" s="215">
        <f>AE85</f>
        <v>1637319.9600000002</v>
      </c>
      <c r="D696" s="215">
        <f>(D615/D612)*AE90</f>
        <v>246323.74169465448</v>
      </c>
      <c r="E696" s="217">
        <f>(E623/E612)*SUM(C696:D696)</f>
        <v>451980.56563678978</v>
      </c>
      <c r="F696" s="217">
        <f>(F624/F612)*AE64</f>
        <v>873.69224003408954</v>
      </c>
      <c r="G696" s="215">
        <f>(G625/G612)*AE91</f>
        <v>0</v>
      </c>
      <c r="H696" s="217">
        <f>(H628/H612)*AE60</f>
        <v>4508.3725806548609</v>
      </c>
      <c r="I696" s="215">
        <f>(I629/I612)*AE92</f>
        <v>102879.01602449451</v>
      </c>
      <c r="J696" s="215">
        <f>(J630/J612)*AE93</f>
        <v>0</v>
      </c>
      <c r="K696" s="215">
        <f>(K644/K612)*AE89</f>
        <v>47691.366432896015</v>
      </c>
      <c r="L696" s="215">
        <f>(L647/L612)*AE94</f>
        <v>0</v>
      </c>
      <c r="M696" s="201">
        <f t="shared" si="24"/>
        <v>854257</v>
      </c>
      <c r="N696" s="209" t="s">
        <v>666</v>
      </c>
    </row>
    <row r="697" spans="1:14" s="201" customFormat="1" ht="12.6" customHeight="1">
      <c r="A697" s="210">
        <v>7220</v>
      </c>
      <c r="B697" s="209" t="s">
        <v>667</v>
      </c>
      <c r="C697" s="215">
        <f>AF85</f>
        <v>0</v>
      </c>
      <c r="D697" s="215">
        <f>(D615/D612)*AF90</f>
        <v>0</v>
      </c>
      <c r="E697" s="217">
        <f>(E623/E612)*SUM(C697:D697)</f>
        <v>0</v>
      </c>
      <c r="F697" s="217">
        <f>(F624/F612)*AF64</f>
        <v>0</v>
      </c>
      <c r="G697" s="215">
        <f>(G625/G612)*AF91</f>
        <v>0</v>
      </c>
      <c r="H697" s="217">
        <f>(H628/H612)*AF60</f>
        <v>0</v>
      </c>
      <c r="I697" s="215">
        <f>(I629/I612)*AF92</f>
        <v>0</v>
      </c>
      <c r="J697" s="215">
        <f>(J630/J612)*AF93</f>
        <v>0</v>
      </c>
      <c r="K697" s="215">
        <f>(K644/K612)*AF89</f>
        <v>0</v>
      </c>
      <c r="L697" s="215">
        <f>(L647/L612)*AF94</f>
        <v>0</v>
      </c>
      <c r="M697" s="201">
        <f t="shared" si="24"/>
        <v>0</v>
      </c>
      <c r="N697" s="209" t="s">
        <v>668</v>
      </c>
    </row>
    <row r="698" spans="1:14" s="201" customFormat="1" ht="12.6" customHeight="1">
      <c r="A698" s="210">
        <v>7230</v>
      </c>
      <c r="B698" s="209" t="s">
        <v>669</v>
      </c>
      <c r="C698" s="215">
        <f>AG85</f>
        <v>6044121.4899999993</v>
      </c>
      <c r="D698" s="215">
        <f>(D615/D612)*AG90</f>
        <v>437537.52369323041</v>
      </c>
      <c r="E698" s="217">
        <f>(E623/E612)*SUM(C698:D698)</f>
        <v>1555274.9729888984</v>
      </c>
      <c r="F698" s="217">
        <f>(F624/F612)*AG64</f>
        <v>22393.495020813403</v>
      </c>
      <c r="G698" s="215">
        <f>(G625/G612)*AG91</f>
        <v>35815.60362825932</v>
      </c>
      <c r="H698" s="217">
        <f>(H628/H612)*AG60</f>
        <v>10685.72295585826</v>
      </c>
      <c r="I698" s="215">
        <f>(I629/I612)*AG92</f>
        <v>245409.80449746436</v>
      </c>
      <c r="J698" s="215">
        <f>(J630/J612)*AG93</f>
        <v>24733.460279164949</v>
      </c>
      <c r="K698" s="215">
        <f>(K644/K612)*AG89</f>
        <v>462429.87606813834</v>
      </c>
      <c r="L698" s="215">
        <f>(L647/L612)*AG94</f>
        <v>719277.28280488891</v>
      </c>
      <c r="M698" s="201">
        <f t="shared" si="24"/>
        <v>3513558</v>
      </c>
      <c r="N698" s="209" t="s">
        <v>670</v>
      </c>
    </row>
    <row r="699" spans="1:14" s="201" customFormat="1" ht="12.6" customHeight="1">
      <c r="A699" s="210">
        <v>7240</v>
      </c>
      <c r="B699" s="209" t="s">
        <v>146</v>
      </c>
      <c r="C699" s="215">
        <f>AH85</f>
        <v>0</v>
      </c>
      <c r="D699" s="215">
        <f>(D615/D612)*AH90</f>
        <v>0</v>
      </c>
      <c r="E699" s="217">
        <f>(E623/E612)*SUM(C699:D699)</f>
        <v>0</v>
      </c>
      <c r="F699" s="217">
        <f>(F624/F612)*AH64</f>
        <v>0</v>
      </c>
      <c r="G699" s="215">
        <f>(G625/G612)*AH91</f>
        <v>0</v>
      </c>
      <c r="H699" s="217">
        <f>(H628/H612)*AH60</f>
        <v>0</v>
      </c>
      <c r="I699" s="215">
        <f>(I629/I612)*AH92</f>
        <v>0</v>
      </c>
      <c r="J699" s="215">
        <f>(J630/J612)*AH93</f>
        <v>0</v>
      </c>
      <c r="K699" s="215">
        <f>(K644/K612)*AH89</f>
        <v>0</v>
      </c>
      <c r="L699" s="215">
        <f>(L647/L612)*AH94</f>
        <v>0</v>
      </c>
      <c r="M699" s="201">
        <f t="shared" si="24"/>
        <v>0</v>
      </c>
      <c r="N699" s="209" t="s">
        <v>671</v>
      </c>
    </row>
    <row r="700" spans="1:14" s="201" customFormat="1" ht="12.6" customHeight="1">
      <c r="A700" s="210">
        <v>7250</v>
      </c>
      <c r="B700" s="209" t="s">
        <v>672</v>
      </c>
      <c r="C700" s="215">
        <f>AI85</f>
        <v>627614.79</v>
      </c>
      <c r="D700" s="215">
        <f>(D615/D612)*AI90</f>
        <v>0</v>
      </c>
      <c r="E700" s="217">
        <f>(E623/E612)*SUM(C700:D700)</f>
        <v>150596.25529552452</v>
      </c>
      <c r="F700" s="217">
        <f>(F624/F612)*AI64</f>
        <v>3344.897598646729</v>
      </c>
      <c r="G700" s="215">
        <f>(G625/G612)*AI91</f>
        <v>0</v>
      </c>
      <c r="H700" s="217">
        <f>(H628/H612)*AI60</f>
        <v>1526.9211152726255</v>
      </c>
      <c r="I700" s="215">
        <f>(I629/I612)*AI92</f>
        <v>0</v>
      </c>
      <c r="J700" s="215">
        <f>(J630/J612)*AI93</f>
        <v>2097.5271365962458</v>
      </c>
      <c r="K700" s="215">
        <f>(K644/K612)*AI89</f>
        <v>8.7147403412719271</v>
      </c>
      <c r="L700" s="215">
        <f>(L647/L612)*AI94</f>
        <v>109286.45615773513</v>
      </c>
      <c r="M700" s="201">
        <f t="shared" si="24"/>
        <v>266861</v>
      </c>
      <c r="N700" s="209" t="s">
        <v>673</v>
      </c>
    </row>
    <row r="701" spans="1:14" s="201" customFormat="1" ht="12.6" customHeight="1">
      <c r="A701" s="210">
        <v>7260</v>
      </c>
      <c r="B701" s="209" t="s">
        <v>148</v>
      </c>
      <c r="C701" s="215">
        <f>AJ85</f>
        <v>15539730.930000002</v>
      </c>
      <c r="D701" s="215">
        <f>(D615/D612)*AJ90</f>
        <v>727624.31427039159</v>
      </c>
      <c r="E701" s="217">
        <f>(E623/E612)*SUM(C701:D701)</f>
        <v>3903354.1312006582</v>
      </c>
      <c r="F701" s="217">
        <f>(F624/F612)*AJ64</f>
        <v>41125.07748647932</v>
      </c>
      <c r="G701" s="215">
        <f>(G625/G612)*AJ91</f>
        <v>0</v>
      </c>
      <c r="H701" s="217">
        <f>(H628/H612)*AJ60</f>
        <v>28768.477486981763</v>
      </c>
      <c r="I701" s="215">
        <f>(I629/I612)*AJ92</f>
        <v>322262.22374528594</v>
      </c>
      <c r="J701" s="215">
        <f>(J630/J612)*AJ93</f>
        <v>2948.2410741001299</v>
      </c>
      <c r="K701" s="215">
        <f>(K644/K612)*AJ89</f>
        <v>209359.36514262439</v>
      </c>
      <c r="L701" s="215">
        <f>(L647/L612)*AJ94</f>
        <v>222553.79721903004</v>
      </c>
      <c r="M701" s="201">
        <f t="shared" si="24"/>
        <v>5457996</v>
      </c>
      <c r="N701" s="209" t="s">
        <v>674</v>
      </c>
    </row>
    <row r="702" spans="1:14" s="201" customFormat="1" ht="12.6" customHeight="1">
      <c r="A702" s="210">
        <v>7310</v>
      </c>
      <c r="B702" s="209" t="s">
        <v>675</v>
      </c>
      <c r="C702" s="215">
        <f>AK85</f>
        <v>0</v>
      </c>
      <c r="D702" s="215">
        <f>(D615/D612)*AK90</f>
        <v>0</v>
      </c>
      <c r="E702" s="217">
        <f>(E623/E612)*SUM(C702:D702)</f>
        <v>0</v>
      </c>
      <c r="F702" s="217">
        <f>(F624/F612)*AK64</f>
        <v>0</v>
      </c>
      <c r="G702" s="215">
        <f>(G625/G612)*AK91</f>
        <v>0</v>
      </c>
      <c r="H702" s="217">
        <f>(H628/H612)*AK60</f>
        <v>0</v>
      </c>
      <c r="I702" s="215">
        <f>(I629/I612)*AK92</f>
        <v>0</v>
      </c>
      <c r="J702" s="215">
        <f>(J630/J612)*AK93</f>
        <v>0</v>
      </c>
      <c r="K702" s="215">
        <f>(K644/K612)*AK89</f>
        <v>0</v>
      </c>
      <c r="L702" s="215">
        <f>(L647/L612)*AK94</f>
        <v>0</v>
      </c>
      <c r="M702" s="201">
        <f t="shared" si="24"/>
        <v>0</v>
      </c>
      <c r="N702" s="209" t="s">
        <v>676</v>
      </c>
    </row>
    <row r="703" spans="1:14" s="201" customFormat="1" ht="12.6" customHeight="1">
      <c r="A703" s="210">
        <v>7320</v>
      </c>
      <c r="B703" s="209" t="s">
        <v>677</v>
      </c>
      <c r="C703" s="215">
        <f>AL85</f>
        <v>0</v>
      </c>
      <c r="D703" s="215">
        <f>(D615/D612)*AL90</f>
        <v>0</v>
      </c>
      <c r="E703" s="217">
        <f>(E623/E612)*SUM(C703:D703)</f>
        <v>0</v>
      </c>
      <c r="F703" s="217">
        <f>(F624/F612)*AL64</f>
        <v>0</v>
      </c>
      <c r="G703" s="215">
        <f>(G625/G612)*AL91</f>
        <v>0</v>
      </c>
      <c r="H703" s="217">
        <f>(H628/H612)*AL60</f>
        <v>0</v>
      </c>
      <c r="I703" s="215">
        <f>(I629/I612)*AL92</f>
        <v>0</v>
      </c>
      <c r="J703" s="215">
        <f>(J630/J612)*AL93</f>
        <v>0</v>
      </c>
      <c r="K703" s="215">
        <f>(K644/K612)*AL89</f>
        <v>0</v>
      </c>
      <c r="L703" s="215">
        <f>(L647/L612)*AL94</f>
        <v>0</v>
      </c>
      <c r="M703" s="201">
        <f t="shared" si="24"/>
        <v>0</v>
      </c>
      <c r="N703" s="209" t="s">
        <v>678</v>
      </c>
    </row>
    <row r="704" spans="1:14" s="201" customFormat="1" ht="12.6" customHeight="1">
      <c r="A704" s="210">
        <v>7330</v>
      </c>
      <c r="B704" s="209" t="s">
        <v>679</v>
      </c>
      <c r="C704" s="215">
        <f>AM85</f>
        <v>0</v>
      </c>
      <c r="D704" s="215">
        <f>(D615/D612)*AM90</f>
        <v>0</v>
      </c>
      <c r="E704" s="217">
        <f>(E623/E612)*SUM(C704:D704)</f>
        <v>0</v>
      </c>
      <c r="F704" s="217">
        <f>(F624/F612)*AM64</f>
        <v>0</v>
      </c>
      <c r="G704" s="215">
        <f>(G625/G612)*AM91</f>
        <v>0</v>
      </c>
      <c r="H704" s="217">
        <f>(H628/H612)*AM60</f>
        <v>0</v>
      </c>
      <c r="I704" s="215">
        <f>(I629/I612)*AM92</f>
        <v>0</v>
      </c>
      <c r="J704" s="215">
        <f>(J630/J612)*AM93</f>
        <v>0</v>
      </c>
      <c r="K704" s="215">
        <f>(K644/K612)*AM89</f>
        <v>0</v>
      </c>
      <c r="L704" s="215">
        <f>(L647/L612)*AM94</f>
        <v>0</v>
      </c>
      <c r="M704" s="201">
        <f t="shared" si="24"/>
        <v>0</v>
      </c>
      <c r="N704" s="209" t="s">
        <v>680</v>
      </c>
    </row>
    <row r="705" spans="1:14" s="201" customFormat="1" ht="12.6" customHeight="1">
      <c r="A705" s="210">
        <v>7340</v>
      </c>
      <c r="B705" s="209" t="s">
        <v>681</v>
      </c>
      <c r="C705" s="215">
        <f>AN85</f>
        <v>0</v>
      </c>
      <c r="D705" s="215">
        <f>(D615/D612)*AN90</f>
        <v>0</v>
      </c>
      <c r="E705" s="217">
        <f>(E623/E612)*SUM(C705:D705)</f>
        <v>0</v>
      </c>
      <c r="F705" s="217">
        <f>(F624/F612)*AN64</f>
        <v>0</v>
      </c>
      <c r="G705" s="215">
        <f>(G625/G612)*AN91</f>
        <v>0</v>
      </c>
      <c r="H705" s="217">
        <f>(H628/H612)*AN60</f>
        <v>0</v>
      </c>
      <c r="I705" s="215">
        <f>(I629/I612)*AN92</f>
        <v>0</v>
      </c>
      <c r="J705" s="215">
        <f>(J630/J612)*AN93</f>
        <v>0</v>
      </c>
      <c r="K705" s="215">
        <f>(K644/K612)*AN89</f>
        <v>0</v>
      </c>
      <c r="L705" s="215">
        <f>(L647/L612)*AN94</f>
        <v>0</v>
      </c>
      <c r="M705" s="201">
        <f t="shared" si="24"/>
        <v>0</v>
      </c>
      <c r="N705" s="209" t="s">
        <v>682</v>
      </c>
    </row>
    <row r="706" spans="1:14" s="201" customFormat="1" ht="12.6" customHeight="1">
      <c r="A706" s="210">
        <v>7350</v>
      </c>
      <c r="B706" s="209" t="s">
        <v>683</v>
      </c>
      <c r="C706" s="215">
        <f>AO85</f>
        <v>0</v>
      </c>
      <c r="D706" s="215">
        <f>(D615/D612)*AO90</f>
        <v>0</v>
      </c>
      <c r="E706" s="217">
        <f>(E623/E612)*SUM(C706:D706)</f>
        <v>0</v>
      </c>
      <c r="F706" s="217">
        <f>(F624/F612)*AO64</f>
        <v>0</v>
      </c>
      <c r="G706" s="215">
        <f>(G625/G612)*AO91</f>
        <v>0</v>
      </c>
      <c r="H706" s="217">
        <f>(H628/H612)*AO60</f>
        <v>0</v>
      </c>
      <c r="I706" s="215">
        <f>(I629/I612)*AO92</f>
        <v>0</v>
      </c>
      <c r="J706" s="215">
        <f>(J630/J612)*AO93</f>
        <v>0</v>
      </c>
      <c r="K706" s="215">
        <f>(K644/K612)*AO89</f>
        <v>0</v>
      </c>
      <c r="L706" s="215">
        <f>(L647/L612)*AO94</f>
        <v>0</v>
      </c>
      <c r="M706" s="201">
        <f t="shared" si="24"/>
        <v>0</v>
      </c>
      <c r="N706" s="209" t="s">
        <v>684</v>
      </c>
    </row>
    <row r="707" spans="1:14" s="201" customFormat="1" ht="12.6" customHeight="1">
      <c r="A707" s="210">
        <v>7380</v>
      </c>
      <c r="B707" s="209" t="s">
        <v>685</v>
      </c>
      <c r="C707" s="215">
        <f>AP85</f>
        <v>16.93</v>
      </c>
      <c r="D707" s="215">
        <f>(D615/D612)*AP90</f>
        <v>0</v>
      </c>
      <c r="E707" s="217">
        <f>(E623/E612)*SUM(C707:D707)</f>
        <v>4.0623558315973236</v>
      </c>
      <c r="F707" s="217">
        <f>(F624/F612)*AP64</f>
        <v>0.82798344570313487</v>
      </c>
      <c r="G707" s="215">
        <f>(G625/G612)*AP91</f>
        <v>0</v>
      </c>
      <c r="H707" s="217">
        <f>(H628/H612)*AP60</f>
        <v>0</v>
      </c>
      <c r="I707" s="215">
        <f>(I629/I612)*AP92</f>
        <v>0</v>
      </c>
      <c r="J707" s="215">
        <f>(J630/J612)*AP93</f>
        <v>0</v>
      </c>
      <c r="K707" s="215">
        <f>(K644/K612)*AP89</f>
        <v>139.59611654708687</v>
      </c>
      <c r="L707" s="215">
        <f>(L647/L612)*AP94</f>
        <v>0</v>
      </c>
      <c r="M707" s="201">
        <f t="shared" si="24"/>
        <v>144</v>
      </c>
      <c r="N707" s="209" t="s">
        <v>686</v>
      </c>
    </row>
    <row r="708" spans="1:14" s="201" customFormat="1" ht="12.6" customHeight="1">
      <c r="A708" s="210">
        <v>7390</v>
      </c>
      <c r="B708" s="209" t="s">
        <v>687</v>
      </c>
      <c r="C708" s="215">
        <f>AQ85</f>
        <v>0</v>
      </c>
      <c r="D708" s="215">
        <f>(D615/D612)*AQ90</f>
        <v>0</v>
      </c>
      <c r="E708" s="217">
        <f>(E623/E612)*SUM(C708:D708)</f>
        <v>0</v>
      </c>
      <c r="F708" s="217">
        <f>(F624/F612)*AQ64</f>
        <v>0</v>
      </c>
      <c r="G708" s="215">
        <f>(G625/G612)*AQ91</f>
        <v>0</v>
      </c>
      <c r="H708" s="217">
        <f>(H628/H612)*AQ60</f>
        <v>0</v>
      </c>
      <c r="I708" s="215">
        <f>(I629/I612)*AQ92</f>
        <v>0</v>
      </c>
      <c r="J708" s="215">
        <f>(J630/J612)*AQ93</f>
        <v>0</v>
      </c>
      <c r="K708" s="215">
        <f>(K644/K612)*AQ89</f>
        <v>0</v>
      </c>
      <c r="L708" s="215">
        <f>(L647/L612)*AQ94</f>
        <v>0</v>
      </c>
      <c r="M708" s="201">
        <f t="shared" si="24"/>
        <v>0</v>
      </c>
      <c r="N708" s="209" t="s">
        <v>688</v>
      </c>
    </row>
    <row r="709" spans="1:14" s="201" customFormat="1" ht="12.6" customHeight="1">
      <c r="A709" s="210">
        <v>7400</v>
      </c>
      <c r="B709" s="209" t="s">
        <v>689</v>
      </c>
      <c r="C709" s="215">
        <f>AR85</f>
        <v>0</v>
      </c>
      <c r="D709" s="215">
        <f>(D615/D612)*AR90</f>
        <v>0</v>
      </c>
      <c r="E709" s="217">
        <f>(E623/E612)*SUM(C709:D709)</f>
        <v>0</v>
      </c>
      <c r="F709" s="217">
        <f>(F624/F612)*AR64</f>
        <v>0</v>
      </c>
      <c r="G709" s="215">
        <f>(G625/G612)*AR91</f>
        <v>0</v>
      </c>
      <c r="H709" s="217">
        <f>(H628/H612)*AR60</f>
        <v>0</v>
      </c>
      <c r="I709" s="215">
        <f>(I629/I612)*AR92</f>
        <v>0</v>
      </c>
      <c r="J709" s="215">
        <f>(J630/J612)*AR93</f>
        <v>0</v>
      </c>
      <c r="K709" s="215">
        <f>(K644/K612)*AR89</f>
        <v>0</v>
      </c>
      <c r="L709" s="215">
        <f>(L647/L612)*AR94</f>
        <v>0</v>
      </c>
      <c r="M709" s="201">
        <f t="shared" si="24"/>
        <v>0</v>
      </c>
      <c r="N709" s="209" t="s">
        <v>690</v>
      </c>
    </row>
    <row r="710" spans="1:14" s="201" customFormat="1" ht="12.6" customHeight="1">
      <c r="A710" s="210">
        <v>7410</v>
      </c>
      <c r="B710" s="209" t="s">
        <v>156</v>
      </c>
      <c r="C710" s="215">
        <f>AS85</f>
        <v>0</v>
      </c>
      <c r="D710" s="215">
        <f>(D615/D612)*AS90</f>
        <v>0</v>
      </c>
      <c r="E710" s="217">
        <f>(E623/E612)*SUM(C710:D710)</f>
        <v>0</v>
      </c>
      <c r="F710" s="217">
        <f>(F624/F612)*AS64</f>
        <v>0</v>
      </c>
      <c r="G710" s="215">
        <f>(G625/G612)*AS91</f>
        <v>0</v>
      </c>
      <c r="H710" s="217">
        <f>(H628/H612)*AS60</f>
        <v>0</v>
      </c>
      <c r="I710" s="215">
        <f>(I629/I612)*AS92</f>
        <v>0</v>
      </c>
      <c r="J710" s="215">
        <f>(J630/J612)*AS93</f>
        <v>0</v>
      </c>
      <c r="K710" s="215">
        <f>(K644/K612)*AS89</f>
        <v>0</v>
      </c>
      <c r="L710" s="215">
        <f>(L647/L612)*AS94</f>
        <v>0</v>
      </c>
      <c r="M710" s="201">
        <f t="shared" si="24"/>
        <v>0</v>
      </c>
      <c r="N710" s="209" t="s">
        <v>691</v>
      </c>
    </row>
    <row r="711" spans="1:14" s="201" customFormat="1" ht="12.6" customHeight="1">
      <c r="A711" s="210">
        <v>7420</v>
      </c>
      <c r="B711" s="209" t="s">
        <v>692</v>
      </c>
      <c r="C711" s="215">
        <f>AT85</f>
        <v>0</v>
      </c>
      <c r="D711" s="215">
        <f>(D615/D612)*AT90</f>
        <v>0</v>
      </c>
      <c r="E711" s="217">
        <f>(E623/E612)*SUM(C711:D711)</f>
        <v>0</v>
      </c>
      <c r="F711" s="217">
        <f>(F624/F612)*AT64</f>
        <v>0</v>
      </c>
      <c r="G711" s="215">
        <f>(G625/G612)*AT91</f>
        <v>0</v>
      </c>
      <c r="H711" s="217">
        <f>(H628/H612)*AT60</f>
        <v>0</v>
      </c>
      <c r="I711" s="215">
        <f>(I629/I612)*AT92</f>
        <v>0</v>
      </c>
      <c r="J711" s="215">
        <f>(J630/J612)*AT93</f>
        <v>0</v>
      </c>
      <c r="K711" s="215">
        <f>(K644/K612)*AT89</f>
        <v>0</v>
      </c>
      <c r="L711" s="215">
        <f>(L647/L612)*AT94</f>
        <v>0</v>
      </c>
      <c r="M711" s="201">
        <f t="shared" si="24"/>
        <v>0</v>
      </c>
      <c r="N711" s="209" t="s">
        <v>693</v>
      </c>
    </row>
    <row r="712" spans="1:14" s="201" customFormat="1" ht="12.6" customHeight="1">
      <c r="A712" s="210">
        <v>7430</v>
      </c>
      <c r="B712" s="209" t="s">
        <v>694</v>
      </c>
      <c r="C712" s="215">
        <f>AU85</f>
        <v>0</v>
      </c>
      <c r="D712" s="215">
        <f>(D615/D612)*AU90</f>
        <v>0</v>
      </c>
      <c r="E712" s="217">
        <f>(E623/E612)*SUM(C712:D712)</f>
        <v>0</v>
      </c>
      <c r="F712" s="217">
        <f>(F624/F612)*AU64</f>
        <v>0</v>
      </c>
      <c r="G712" s="215">
        <f>(G625/G612)*AU91</f>
        <v>0</v>
      </c>
      <c r="H712" s="217">
        <f>(H628/H612)*AU60</f>
        <v>0</v>
      </c>
      <c r="I712" s="215">
        <f>(I629/I612)*AU92</f>
        <v>0</v>
      </c>
      <c r="J712" s="215">
        <f>(J630/J612)*AU93</f>
        <v>0</v>
      </c>
      <c r="K712" s="215">
        <f>(K644/K612)*AU89</f>
        <v>0</v>
      </c>
      <c r="L712" s="215">
        <f>(L647/L612)*AU94</f>
        <v>0</v>
      </c>
      <c r="M712" s="201">
        <f t="shared" si="24"/>
        <v>0</v>
      </c>
      <c r="N712" s="209" t="s">
        <v>695</v>
      </c>
    </row>
    <row r="713" spans="1:14" s="201" customFormat="1" ht="12.6" customHeight="1">
      <c r="A713" s="210">
        <v>7490</v>
      </c>
      <c r="B713" s="209" t="s">
        <v>696</v>
      </c>
      <c r="C713" s="215">
        <f>AV85</f>
        <v>0</v>
      </c>
      <c r="D713" s="215">
        <f>(D615/D612)*AV90</f>
        <v>0</v>
      </c>
      <c r="E713" s="217">
        <f>(E623/E612)*SUM(C713:D713)</f>
        <v>0</v>
      </c>
      <c r="F713" s="217">
        <f>(F624/F612)*AV64</f>
        <v>0</v>
      </c>
      <c r="G713" s="215">
        <f>(G625/G612)*AV91</f>
        <v>0</v>
      </c>
      <c r="H713" s="217">
        <f>(H628/H612)*AV60</f>
        <v>0</v>
      </c>
      <c r="I713" s="215">
        <f>(I629/I612)*AV92</f>
        <v>0</v>
      </c>
      <c r="J713" s="215">
        <f>(J630/J612)*AV93</f>
        <v>0</v>
      </c>
      <c r="K713" s="215">
        <f>(K644/K612)*AV89</f>
        <v>0</v>
      </c>
      <c r="L713" s="215">
        <f>(L647/L612)*AV94</f>
        <v>0</v>
      </c>
      <c r="M713" s="201">
        <f t="shared" si="24"/>
        <v>0</v>
      </c>
      <c r="N713" s="211" t="s">
        <v>697</v>
      </c>
    </row>
    <row r="714" spans="1:14" s="201" customFormat="1" ht="12.6" customHeight="1"/>
    <row r="715" spans="1:14" s="201" customFormat="1" ht="12.6" customHeight="1">
      <c r="C715" s="212">
        <f>SUM(C614:C647)+SUM(C668:C713)</f>
        <v>90354135.99000001</v>
      </c>
      <c r="D715" s="201">
        <f>SUM(D616:D647)+SUM(D668:D713)</f>
        <v>6197276.049999997</v>
      </c>
      <c r="E715" s="201">
        <f>SUM(E624:E647)+SUM(E668:E713)</f>
        <v>17484967.108619411</v>
      </c>
      <c r="F715" s="201">
        <f>SUM(F625:F648)+SUM(F668:F713)</f>
        <v>527781.36063820217</v>
      </c>
      <c r="G715" s="201">
        <f>SUM(G626:G647)+SUM(G668:G713)</f>
        <v>2023384.0924766427</v>
      </c>
      <c r="H715" s="201">
        <f>SUM(H629:H647)+SUM(H668:H713)</f>
        <v>116922.81150662726</v>
      </c>
      <c r="I715" s="201">
        <f>SUM(I630:I647)+SUM(I668:I713)</f>
        <v>1719015.6926676722</v>
      </c>
      <c r="J715" s="201">
        <f>SUM(J631:J647)+SUM(J668:J713)</f>
        <v>87036.543296760763</v>
      </c>
      <c r="K715" s="201">
        <f>SUM(K668:K713)</f>
        <v>2304844.8179114698</v>
      </c>
      <c r="L715" s="201">
        <f>SUM(L668:L713)</f>
        <v>3163078.2426186167</v>
      </c>
      <c r="M715" s="201">
        <f>SUM(M668:M713)</f>
        <v>28823111</v>
      </c>
      <c r="N715" s="209" t="s">
        <v>698</v>
      </c>
    </row>
    <row r="716" spans="1:14" s="201" customFormat="1" ht="12.6" customHeight="1">
      <c r="C716" s="212">
        <f>CE85</f>
        <v>90354135.990000024</v>
      </c>
      <c r="D716" s="201">
        <f>D615</f>
        <v>6197276.0499999998</v>
      </c>
      <c r="E716" s="201">
        <f>E623</f>
        <v>17484967.108619414</v>
      </c>
      <c r="F716" s="201">
        <f>F624</f>
        <v>527781.36063820205</v>
      </c>
      <c r="G716" s="201">
        <f>G625</f>
        <v>2023384.0924766425</v>
      </c>
      <c r="H716" s="201">
        <f>H628</f>
        <v>116922.8115066273</v>
      </c>
      <c r="I716" s="201">
        <f>I629</f>
        <v>1719015.6926676722</v>
      </c>
      <c r="J716" s="201">
        <f>J630</f>
        <v>87036.543296760763</v>
      </c>
      <c r="K716" s="201">
        <f>K644</f>
        <v>2304844.8179114703</v>
      </c>
      <c r="L716" s="201">
        <f>L647</f>
        <v>3163078.2426186167</v>
      </c>
      <c r="M716" s="201">
        <f>C648</f>
        <v>28823112.250000007</v>
      </c>
      <c r="N716" s="209" t="s">
        <v>699</v>
      </c>
    </row>
  </sheetData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B36" sqref="B36:B41"/>
    </sheetView>
  </sheetViews>
  <sheetFormatPr defaultColWidth="10.77734375" defaultRowHeight="15"/>
  <cols>
    <col min="1" max="1" width="2.77734375" style="10" customWidth="1"/>
    <col min="2" max="3" width="10.77734375" style="10" customWidth="1"/>
    <col min="4" max="4" width="2.77734375" style="10" customWidth="1"/>
    <col min="5" max="6" width="10.77734375" style="10" customWidth="1"/>
    <col min="7" max="7" width="2.77734375" style="10" customWidth="1"/>
    <col min="8" max="8" width="10.77734375" style="10" customWidth="1"/>
    <col min="9" max="10" width="8.77734375" style="10" customWidth="1"/>
    <col min="11" max="11" width="2.77734375" style="10" customWidth="1"/>
    <col min="12" max="15" width="10.77734375" style="10" customWidth="1"/>
    <col min="16" max="16384" width="10.77734375" style="10"/>
  </cols>
  <sheetData>
    <row r="1" spans="2:10">
      <c r="J1" s="93" t="s">
        <v>700</v>
      </c>
    </row>
    <row r="2" spans="2:10">
      <c r="B2" s="94"/>
      <c r="C2" s="95"/>
      <c r="D2" s="95"/>
      <c r="E2" s="95"/>
      <c r="F2" s="95"/>
      <c r="G2" s="95"/>
      <c r="H2" s="95"/>
      <c r="I2" s="95"/>
      <c r="J2" s="96"/>
    </row>
    <row r="3" spans="2:10">
      <c r="B3" s="97"/>
      <c r="F3" s="9" t="s">
        <v>701</v>
      </c>
      <c r="G3" s="9"/>
      <c r="J3" s="98"/>
    </row>
    <row r="4" spans="2:10">
      <c r="B4" s="97"/>
      <c r="F4" s="9" t="s">
        <v>702</v>
      </c>
      <c r="G4" s="9"/>
      <c r="J4" s="98"/>
    </row>
    <row r="5" spans="2:10">
      <c r="B5" s="97"/>
      <c r="J5" s="98"/>
    </row>
    <row r="6" spans="2:10">
      <c r="B6" s="99"/>
      <c r="C6" s="100"/>
      <c r="D6" s="100"/>
      <c r="E6" s="100"/>
      <c r="F6" s="100"/>
      <c r="G6" s="100"/>
      <c r="H6" s="100"/>
      <c r="I6" s="100"/>
      <c r="J6" s="101"/>
    </row>
    <row r="7" spans="2:10">
      <c r="B7" s="97"/>
      <c r="J7" s="98"/>
    </row>
    <row r="8" spans="2:10">
      <c r="B8" s="97"/>
      <c r="F8" s="9" t="s">
        <v>703</v>
      </c>
      <c r="G8" s="9"/>
      <c r="J8" s="98"/>
    </row>
    <row r="9" spans="2:10">
      <c r="B9" s="94"/>
      <c r="C9" s="95"/>
      <c r="D9" s="95"/>
      <c r="E9" s="95"/>
      <c r="F9" s="102" t="s">
        <v>704</v>
      </c>
      <c r="G9" s="102"/>
      <c r="H9" s="95"/>
      <c r="I9" s="95"/>
      <c r="J9" s="96"/>
    </row>
    <row r="10" spans="2:10">
      <c r="B10" s="97"/>
      <c r="F10" s="9" t="s">
        <v>705</v>
      </c>
      <c r="G10" s="9"/>
      <c r="J10" s="98"/>
    </row>
    <row r="11" spans="2:10">
      <c r="B11" s="97"/>
      <c r="F11" s="9"/>
      <c r="G11" s="9"/>
      <c r="J11" s="98"/>
    </row>
    <row r="12" spans="2:10">
      <c r="B12" s="97"/>
      <c r="F12" s="9" t="s">
        <v>706</v>
      </c>
      <c r="G12" s="9"/>
      <c r="J12" s="98"/>
    </row>
    <row r="13" spans="2:10">
      <c r="B13" s="97"/>
      <c r="F13" s="9" t="s">
        <v>707</v>
      </c>
      <c r="G13" s="9"/>
      <c r="J13" s="98"/>
    </row>
    <row r="14" spans="2:10">
      <c r="B14" s="99"/>
      <c r="C14" s="100"/>
      <c r="D14" s="100"/>
      <c r="E14" s="100"/>
      <c r="F14" s="100"/>
      <c r="G14" s="100"/>
      <c r="H14" s="100"/>
      <c r="I14" s="100"/>
      <c r="J14" s="101"/>
    </row>
    <row r="15" spans="2:10">
      <c r="B15" s="97"/>
      <c r="J15" s="98"/>
    </row>
    <row r="16" spans="2:10">
      <c r="B16" s="97"/>
      <c r="F16" s="10" t="s">
        <v>708</v>
      </c>
      <c r="J16" s="98"/>
    </row>
    <row r="17" spans="2:10">
      <c r="B17" s="94"/>
      <c r="C17" s="103" t="s">
        <v>709</v>
      </c>
      <c r="D17" s="103"/>
      <c r="E17" s="95" t="str">
        <f>+data!C98</f>
        <v>PeaceHealth United General Medical Center</v>
      </c>
      <c r="F17" s="102"/>
      <c r="G17" s="102"/>
      <c r="H17" s="95"/>
      <c r="I17" s="95"/>
      <c r="J17" s="96"/>
    </row>
    <row r="18" spans="2:10">
      <c r="B18" s="97"/>
      <c r="C18" s="52" t="s">
        <v>710</v>
      </c>
      <c r="D18" s="52"/>
      <c r="E18" s="10" t="str">
        <f>+"H-"&amp;data!C97</f>
        <v>H-206</v>
      </c>
      <c r="F18" s="9"/>
      <c r="G18" s="9"/>
      <c r="J18" s="98"/>
    </row>
    <row r="19" spans="2:10">
      <c r="B19" s="97"/>
      <c r="C19" s="52" t="s">
        <v>711</v>
      </c>
      <c r="D19" s="52"/>
      <c r="E19" s="10" t="str">
        <f>+data!C99</f>
        <v>2000 Hospital Drive</v>
      </c>
      <c r="F19" s="9"/>
      <c r="G19" s="9"/>
      <c r="J19" s="98"/>
    </row>
    <row r="20" spans="2:10">
      <c r="B20" s="97"/>
      <c r="C20" s="52" t="s">
        <v>712</v>
      </c>
      <c r="D20" s="52"/>
      <c r="E20" s="10" t="str">
        <f>+data!C99</f>
        <v>2000 Hospital Drive</v>
      </c>
      <c r="F20" s="9"/>
      <c r="G20" s="9"/>
      <c r="J20" s="98"/>
    </row>
    <row r="21" spans="2:10">
      <c r="B21" s="97"/>
      <c r="C21" s="52" t="s">
        <v>713</v>
      </c>
      <c r="D21" s="52"/>
      <c r="E21" s="10" t="str">
        <f>CONCATENATE(+data!C100,", ",+data!C101," ",+data!C102)</f>
        <v>Sedro-Woolley, WA 98284</v>
      </c>
      <c r="F21" s="9"/>
      <c r="G21" s="9"/>
      <c r="J21" s="98"/>
    </row>
    <row r="22" spans="2:10">
      <c r="B22" s="99"/>
      <c r="C22" s="100"/>
      <c r="D22" s="100"/>
      <c r="E22" s="100"/>
      <c r="F22" s="100"/>
      <c r="G22" s="100"/>
      <c r="H22" s="100"/>
      <c r="I22" s="100"/>
      <c r="J22" s="101"/>
    </row>
    <row r="23" spans="2:10">
      <c r="B23" s="97"/>
      <c r="J23" s="98"/>
    </row>
    <row r="24" spans="2:10">
      <c r="B24" s="97"/>
      <c r="J24" s="98"/>
    </row>
    <row r="25" spans="2:10">
      <c r="B25" s="97"/>
      <c r="J25" s="98"/>
    </row>
    <row r="26" spans="2:10">
      <c r="B26" s="104"/>
      <c r="C26" s="105"/>
      <c r="D26" s="105"/>
      <c r="E26" s="105"/>
      <c r="F26" s="106" t="s">
        <v>714</v>
      </c>
      <c r="G26" s="105"/>
      <c r="H26" s="105"/>
      <c r="I26" s="105"/>
      <c r="J26" s="107"/>
    </row>
    <row r="27" spans="2:10">
      <c r="B27" s="108" t="s">
        <v>715</v>
      </c>
      <c r="C27" s="109"/>
      <c r="D27" s="109"/>
      <c r="E27" s="109"/>
      <c r="F27" s="109"/>
      <c r="G27" s="109"/>
      <c r="H27" s="109"/>
      <c r="I27" s="109"/>
      <c r="J27" s="110"/>
    </row>
    <row r="28" spans="2:10">
      <c r="B28" s="97" t="str">
        <f>+"by the Department of Health for the fiscal year ended "&amp;data!C96&amp;"."</f>
        <v>by the Department of Health for the fiscal year ended 6/30/2024.</v>
      </c>
      <c r="J28" s="98"/>
    </row>
    <row r="29" spans="2:10">
      <c r="B29" s="97" t="s">
        <v>716</v>
      </c>
      <c r="J29" s="98"/>
    </row>
    <row r="30" spans="2:10">
      <c r="B30" s="111" t="s">
        <v>717</v>
      </c>
      <c r="C30" s="112"/>
      <c r="D30" s="112"/>
      <c r="E30" s="112"/>
      <c r="F30" s="112"/>
      <c r="G30" s="112"/>
      <c r="H30" s="112"/>
      <c r="I30" s="112"/>
      <c r="J30" s="113"/>
    </row>
    <row r="31" spans="2:10">
      <c r="B31" s="108"/>
      <c r="C31" s="109"/>
      <c r="D31" s="109"/>
      <c r="E31" s="109"/>
      <c r="F31" s="109"/>
      <c r="G31" s="109"/>
      <c r="H31" s="109"/>
      <c r="I31" s="109"/>
      <c r="J31" s="110"/>
    </row>
    <row r="32" spans="2:10">
      <c r="B32" s="97"/>
      <c r="J32" s="98"/>
    </row>
    <row r="33" spans="2:10">
      <c r="B33" s="114" t="s">
        <v>248</v>
      </c>
      <c r="C33" s="112"/>
      <c r="D33" s="112"/>
      <c r="E33" s="112"/>
      <c r="F33" s="112"/>
      <c r="G33" s="112"/>
      <c r="H33" s="112"/>
      <c r="I33" s="112"/>
      <c r="J33" s="113"/>
    </row>
    <row r="34" spans="2:10">
      <c r="B34" s="104" t="s">
        <v>718</v>
      </c>
      <c r="C34" s="105"/>
      <c r="D34" s="105"/>
      <c r="E34" s="105"/>
      <c r="F34" s="106"/>
      <c r="G34" s="105"/>
      <c r="H34" s="105"/>
      <c r="I34" s="105"/>
      <c r="J34" s="107"/>
    </row>
    <row r="35" spans="2:10">
      <c r="B35" s="104" t="s">
        <v>719</v>
      </c>
      <c r="C35" s="105"/>
      <c r="D35" s="105"/>
      <c r="E35" s="105"/>
      <c r="F35" s="106"/>
      <c r="G35" s="105"/>
      <c r="H35" s="105"/>
      <c r="I35" s="105"/>
      <c r="J35" s="107"/>
    </row>
    <row r="36" spans="2:10">
      <c r="B36" s="104" t="s">
        <v>720</v>
      </c>
      <c r="C36" s="105"/>
      <c r="D36" s="105"/>
      <c r="E36" s="105"/>
      <c r="F36" s="106"/>
      <c r="G36" s="105"/>
      <c r="H36" s="105"/>
      <c r="I36" s="105"/>
      <c r="J36" s="107"/>
    </row>
    <row r="37" spans="2:10">
      <c r="B37" s="108"/>
      <c r="C37" s="109"/>
      <c r="D37" s="109"/>
      <c r="E37" s="109"/>
      <c r="F37" s="109"/>
      <c r="G37" s="109"/>
      <c r="H37" s="109"/>
      <c r="I37" s="109"/>
      <c r="J37" s="110"/>
    </row>
    <row r="38" spans="2:10">
      <c r="B38" s="97"/>
      <c r="J38" s="98"/>
    </row>
    <row r="39" spans="2:10">
      <c r="B39" s="114" t="s">
        <v>248</v>
      </c>
      <c r="C39" s="112"/>
      <c r="D39" s="112"/>
      <c r="E39" s="112"/>
      <c r="F39" s="112"/>
      <c r="G39" s="112"/>
      <c r="H39" s="112"/>
      <c r="I39" s="112"/>
      <c r="J39" s="113"/>
    </row>
    <row r="40" spans="2:10">
      <c r="B40" s="104" t="s">
        <v>721</v>
      </c>
      <c r="C40" s="105"/>
      <c r="D40" s="105"/>
      <c r="E40" s="105"/>
      <c r="F40" s="106"/>
      <c r="G40" s="105"/>
      <c r="H40" s="105"/>
      <c r="I40" s="105"/>
      <c r="J40" s="107"/>
    </row>
    <row r="41" spans="2:10">
      <c r="B41" s="104" t="s">
        <v>719</v>
      </c>
      <c r="C41" s="105"/>
      <c r="D41" s="105"/>
      <c r="E41" s="105"/>
      <c r="F41" s="106"/>
      <c r="G41" s="105"/>
      <c r="H41" s="105"/>
      <c r="I41" s="105"/>
      <c r="J41" s="107"/>
    </row>
    <row r="42" spans="2:10">
      <c r="B42" s="115" t="s">
        <v>720</v>
      </c>
      <c r="C42" s="116"/>
      <c r="D42" s="116"/>
      <c r="E42" s="116"/>
      <c r="F42" s="117"/>
      <c r="G42" s="116"/>
      <c r="H42" s="116"/>
      <c r="I42" s="116"/>
      <c r="J42" s="118"/>
    </row>
  </sheetData>
  <pageMargins left="0.75" right="0.75" top="1" bottom="1" header="0.5" footer="0.5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90" zoomScaleNormal="90" workbookViewId="0"/>
  </sheetViews>
  <sheetFormatPr defaultColWidth="8.6640625" defaultRowHeight="1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>
      <c r="A2" s="53" t="s">
        <v>722</v>
      </c>
    </row>
    <row r="3" spans="1:13">
      <c r="A3" s="53"/>
    </row>
    <row r="4" spans="1:13">
      <c r="A4" s="148" t="s">
        <v>723</v>
      </c>
    </row>
    <row r="5" spans="1:13">
      <c r="A5" s="148" t="s">
        <v>724</v>
      </c>
    </row>
    <row r="6" spans="1:13">
      <c r="A6" s="148" t="s">
        <v>725</v>
      </c>
    </row>
    <row r="7" spans="1:13">
      <c r="A7" s="148"/>
    </row>
    <row r="8" spans="1:13">
      <c r="A8" s="2" t="s">
        <v>726</v>
      </c>
    </row>
    <row r="9" spans="1:13">
      <c r="A9" s="148" t="s">
        <v>27</v>
      </c>
    </row>
    <row r="12" spans="1:13">
      <c r="A12" s="1" t="str">
        <f>data!C97</f>
        <v>206</v>
      </c>
      <c r="B12" s="226" t="str">
        <f>RIGHT('Prior Year'!C96,4)</f>
        <v>2023</v>
      </c>
      <c r="C12" s="226" t="str">
        <f>RIGHT(data!C96,4)</f>
        <v>2024</v>
      </c>
      <c r="D12" s="1" t="str">
        <f>RIGHT('Prior Year'!C96,4)</f>
        <v>2023</v>
      </c>
      <c r="E12" s="226" t="str">
        <f>RIGHT(data!C96,4)</f>
        <v>2024</v>
      </c>
      <c r="F12" s="1" t="str">
        <f>RIGHT('Prior Year'!C96,4)</f>
        <v>2023</v>
      </c>
      <c r="G12" s="226" t="str">
        <f>RIGHT(data!C96,4)</f>
        <v>2024</v>
      </c>
      <c r="H12" s="3"/>
    </row>
    <row r="13" spans="1:13">
      <c r="A13" s="2"/>
      <c r="B13" s="226" t="s">
        <v>727</v>
      </c>
      <c r="C13" s="226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>
      <c r="A14" s="1" t="s">
        <v>731</v>
      </c>
      <c r="B14" s="226" t="s">
        <v>366</v>
      </c>
      <c r="C14" s="226" t="s">
        <v>366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7" t="s">
        <v>735</v>
      </c>
      <c r="J14" s="54" t="s">
        <v>736</v>
      </c>
    </row>
    <row r="15" spans="1:13">
      <c r="A15" s="1" t="s">
        <v>737</v>
      </c>
      <c r="B15" s="226">
        <f>ROUND(N('Prior Year'!C85), 0)</f>
        <v>0</v>
      </c>
      <c r="C15" s="226">
        <f>data!C85</f>
        <v>0</v>
      </c>
      <c r="D15" s="226">
        <f>ROUND(N('Prior Year'!C59), 0)</f>
        <v>0</v>
      </c>
      <c r="E15" s="226">
        <f>data!C59</f>
        <v>0</v>
      </c>
      <c r="F15" s="259" t="str">
        <f t="shared" ref="F15:F59" si="0">IF(B15=0,"",IF(D15=0,"",B15/D15))</f>
        <v/>
      </c>
      <c r="G15" s="259" t="str">
        <f t="shared" ref="G15:G29" si="1">IF(C15=0,"",IF(E15=0,"",C15/E15))</f>
        <v/>
      </c>
      <c r="H15" s="260" t="str">
        <f t="shared" ref="H15:H30" si="2">IF(B15 = 0, "", IF(C15 = 0, "", IF(D15 = 0, "", IF(E15 = 0, "", IF(G15 / F15 - 1 &lt; -0.25, G15 / F15 - 1, IF(G15 / F15 - 1 &gt; 0.25, G15 / F15 - 1, ""))))))</f>
        <v/>
      </c>
      <c r="I15" s="226" t="str">
        <f t="shared" ref="I15:I46" si="3">IF(H15 = "", "", IF(ABS(H15) &gt; 25 %, "Please provide explanation for the fluctuation noted here", ""))</f>
        <v/>
      </c>
      <c r="M15" s="6"/>
    </row>
    <row r="16" spans="1:13">
      <c r="A16" s="1" t="s">
        <v>738</v>
      </c>
      <c r="B16" s="226">
        <f>ROUND(N('Prior Year'!D85), 0)</f>
        <v>0</v>
      </c>
      <c r="C16" s="226">
        <f>data!D85</f>
        <v>0</v>
      </c>
      <c r="D16" s="226">
        <f>ROUND(N('Prior Year'!D59), 0)</f>
        <v>0</v>
      </c>
      <c r="E16" s="226">
        <f>data!D59</f>
        <v>0</v>
      </c>
      <c r="F16" s="259" t="str">
        <f t="shared" si="0"/>
        <v/>
      </c>
      <c r="G16" s="259" t="str">
        <f t="shared" si="1"/>
        <v/>
      </c>
      <c r="H16" s="260" t="str">
        <f t="shared" si="2"/>
        <v/>
      </c>
      <c r="I16" s="226" t="str">
        <f t="shared" si="3"/>
        <v/>
      </c>
      <c r="M16" s="6"/>
    </row>
    <row r="17" spans="1:13">
      <c r="A17" s="1" t="s">
        <v>739</v>
      </c>
      <c r="B17" s="226">
        <f>ROUND(N('Prior Year'!E85), 0)</f>
        <v>7588161</v>
      </c>
      <c r="C17" s="226">
        <f>data!E85</f>
        <v>7314078.3499999996</v>
      </c>
      <c r="D17" s="226">
        <f>ROUND(N('Prior Year'!E59), 0)</f>
        <v>2996</v>
      </c>
      <c r="E17" s="226">
        <f>data!E59</f>
        <v>3008.8599999999997</v>
      </c>
      <c r="F17" s="259">
        <f t="shared" si="0"/>
        <v>2532.7640186915887</v>
      </c>
      <c r="G17" s="259">
        <f t="shared" si="1"/>
        <v>2430.8470151485944</v>
      </c>
      <c r="H17" s="260" t="str">
        <f t="shared" si="2"/>
        <v/>
      </c>
      <c r="I17" s="258" t="str">
        <f t="shared" si="3"/>
        <v/>
      </c>
      <c r="M17" s="6"/>
    </row>
    <row r="18" spans="1:13">
      <c r="A18" s="1" t="s">
        <v>740</v>
      </c>
      <c r="B18" s="226">
        <f>ROUND(N('Prior Year'!F85), 0)</f>
        <v>0</v>
      </c>
      <c r="C18" s="226">
        <f>data!F85</f>
        <v>0</v>
      </c>
      <c r="D18" s="226">
        <f>ROUND(N('Prior Year'!F59), 0)</f>
        <v>0</v>
      </c>
      <c r="E18" s="226">
        <f>data!F59</f>
        <v>0</v>
      </c>
      <c r="F18" s="259" t="str">
        <f t="shared" si="0"/>
        <v/>
      </c>
      <c r="G18" s="259" t="str">
        <f t="shared" si="1"/>
        <v/>
      </c>
      <c r="H18" s="260" t="str">
        <f t="shared" si="2"/>
        <v/>
      </c>
      <c r="I18" s="226" t="str">
        <f t="shared" si="3"/>
        <v/>
      </c>
      <c r="M18" s="6"/>
    </row>
    <row r="19" spans="1:13">
      <c r="A19" s="1" t="s">
        <v>741</v>
      </c>
      <c r="B19" s="226">
        <f>ROUND(N('Prior Year'!G85), 0)</f>
        <v>4166636</v>
      </c>
      <c r="C19" s="226">
        <f>data!G85</f>
        <v>4511218.34</v>
      </c>
      <c r="D19" s="226">
        <f>ROUND(N('Prior Year'!G59), 0)</f>
        <v>2871</v>
      </c>
      <c r="E19" s="226">
        <f>data!G59</f>
        <v>2930</v>
      </c>
      <c r="F19" s="259">
        <f t="shared" si="0"/>
        <v>1451.2838732149078</v>
      </c>
      <c r="G19" s="259">
        <f t="shared" si="1"/>
        <v>1539.6649624573379</v>
      </c>
      <c r="H19" s="260" t="str">
        <f t="shared" si="2"/>
        <v/>
      </c>
      <c r="I19" s="226" t="str">
        <f t="shared" si="3"/>
        <v/>
      </c>
      <c r="M19" s="6"/>
    </row>
    <row r="20" spans="1:13">
      <c r="A20" s="1" t="s">
        <v>742</v>
      </c>
      <c r="B20" s="226">
        <f>ROUND(N('Prior Year'!H85), 0)</f>
        <v>0</v>
      </c>
      <c r="C20" s="226">
        <f>data!H85</f>
        <v>0</v>
      </c>
      <c r="D20" s="226">
        <f>ROUND(N('Prior Year'!H59), 0)</f>
        <v>0</v>
      </c>
      <c r="E20" s="226">
        <f>data!H59</f>
        <v>0</v>
      </c>
      <c r="F20" s="259" t="str">
        <f t="shared" si="0"/>
        <v/>
      </c>
      <c r="G20" s="259" t="str">
        <f t="shared" si="1"/>
        <v/>
      </c>
      <c r="H20" s="260" t="str">
        <f t="shared" si="2"/>
        <v/>
      </c>
      <c r="I20" s="226" t="str">
        <f t="shared" si="3"/>
        <v/>
      </c>
      <c r="M20" s="6"/>
    </row>
    <row r="21" spans="1:13">
      <c r="A21" s="1" t="s">
        <v>743</v>
      </c>
      <c r="B21" s="226">
        <f>ROUND(N('Prior Year'!I85), 0)</f>
        <v>0</v>
      </c>
      <c r="C21" s="226">
        <f>data!I85</f>
        <v>0</v>
      </c>
      <c r="D21" s="226">
        <f>ROUND(N('Prior Year'!I59), 0)</f>
        <v>0</v>
      </c>
      <c r="E21" s="226">
        <f>data!I59</f>
        <v>0</v>
      </c>
      <c r="F21" s="259" t="str">
        <f t="shared" si="0"/>
        <v/>
      </c>
      <c r="G21" s="259" t="str">
        <f t="shared" si="1"/>
        <v/>
      </c>
      <c r="H21" s="260" t="str">
        <f t="shared" si="2"/>
        <v/>
      </c>
      <c r="I21" s="226" t="str">
        <f t="shared" si="3"/>
        <v/>
      </c>
      <c r="M21" s="6"/>
    </row>
    <row r="22" spans="1:13">
      <c r="A22" s="1" t="s">
        <v>744</v>
      </c>
      <c r="B22" s="226">
        <f>ROUND(N('Prior Year'!J85), 0)</f>
        <v>0</v>
      </c>
      <c r="C22" s="226">
        <f>data!J85</f>
        <v>0</v>
      </c>
      <c r="D22" s="226">
        <f>ROUND(N('Prior Year'!J59), 0)</f>
        <v>0</v>
      </c>
      <c r="E22" s="226">
        <f>data!J59</f>
        <v>0</v>
      </c>
      <c r="F22" s="259" t="str">
        <f t="shared" si="0"/>
        <v/>
      </c>
      <c r="G22" s="259" t="str">
        <f t="shared" si="1"/>
        <v/>
      </c>
      <c r="H22" s="260" t="str">
        <f t="shared" si="2"/>
        <v/>
      </c>
      <c r="I22" s="226" t="str">
        <f t="shared" si="3"/>
        <v/>
      </c>
      <c r="M22" s="6"/>
    </row>
    <row r="23" spans="1:13">
      <c r="A23" s="1" t="s">
        <v>745</v>
      </c>
      <c r="B23" s="226">
        <f>ROUND(N('Prior Year'!K85), 0)</f>
        <v>0</v>
      </c>
      <c r="C23" s="226">
        <f>data!K85</f>
        <v>0</v>
      </c>
      <c r="D23" s="226">
        <f>ROUND(N('Prior Year'!K59), 0)</f>
        <v>0</v>
      </c>
      <c r="E23" s="226">
        <f>data!K59</f>
        <v>0</v>
      </c>
      <c r="F23" s="259" t="str">
        <f t="shared" si="0"/>
        <v/>
      </c>
      <c r="G23" s="259" t="str">
        <f t="shared" si="1"/>
        <v/>
      </c>
      <c r="H23" s="260" t="str">
        <f t="shared" si="2"/>
        <v/>
      </c>
      <c r="I23" s="226" t="str">
        <f t="shared" si="3"/>
        <v/>
      </c>
      <c r="M23" s="6"/>
    </row>
    <row r="24" spans="1:13">
      <c r="A24" s="1" t="s">
        <v>746</v>
      </c>
      <c r="B24" s="226">
        <f>ROUND(N('Prior Year'!L85), 0)</f>
        <v>1524</v>
      </c>
      <c r="C24" s="226">
        <f>data!L85</f>
        <v>4998.5</v>
      </c>
      <c r="D24" s="226">
        <f>ROUND(N('Prior Year'!L59), 0)</f>
        <v>4649</v>
      </c>
      <c r="E24" s="226">
        <f>data!L59</f>
        <v>4182</v>
      </c>
      <c r="F24" s="259">
        <f t="shared" si="0"/>
        <v>0.32781243278124328</v>
      </c>
      <c r="G24" s="259">
        <f t="shared" si="1"/>
        <v>1.1952415112386419</v>
      </c>
      <c r="H24" s="260">
        <f t="shared" si="2"/>
        <v>2.6461140326433372</v>
      </c>
      <c r="I24" s="226" t="s">
        <v>1364</v>
      </c>
      <c r="M24" s="6"/>
    </row>
    <row r="25" spans="1:13">
      <c r="A25" s="1" t="s">
        <v>747</v>
      </c>
      <c r="B25" s="226">
        <f>ROUND(N('Prior Year'!M85), 0)</f>
        <v>28157</v>
      </c>
      <c r="C25" s="226">
        <f>data!M85</f>
        <v>19157.059999999998</v>
      </c>
      <c r="D25" s="226">
        <f>ROUND(N('Prior Year'!M59), 0)</f>
        <v>181</v>
      </c>
      <c r="E25" s="226">
        <f>data!M59</f>
        <v>0</v>
      </c>
      <c r="F25" s="259">
        <f t="shared" si="0"/>
        <v>155.5635359116022</v>
      </c>
      <c r="G25" s="259" t="str">
        <f t="shared" si="1"/>
        <v/>
      </c>
      <c r="H25" s="260" t="str">
        <f t="shared" si="2"/>
        <v/>
      </c>
      <c r="I25" s="226" t="str">
        <f t="shared" si="3"/>
        <v/>
      </c>
      <c r="M25" s="6"/>
    </row>
    <row r="26" spans="1:13">
      <c r="A26" s="1" t="s">
        <v>748</v>
      </c>
      <c r="B26" s="226">
        <f>ROUND(N('Prior Year'!N85), 0)</f>
        <v>772561</v>
      </c>
      <c r="C26" s="226">
        <f>data!N85</f>
        <v>848825.36</v>
      </c>
      <c r="D26" s="226">
        <f>ROUND(N('Prior Year'!N59), 0)</f>
        <v>0</v>
      </c>
      <c r="E26" s="226">
        <f>data!N59</f>
        <v>0</v>
      </c>
      <c r="F26" s="259" t="str">
        <f t="shared" si="0"/>
        <v/>
      </c>
      <c r="G26" s="259" t="str">
        <f t="shared" si="1"/>
        <v/>
      </c>
      <c r="H26" s="260" t="str">
        <f t="shared" si="2"/>
        <v/>
      </c>
      <c r="I26" s="226" t="str">
        <f t="shared" si="3"/>
        <v/>
      </c>
      <c r="M26" s="6"/>
    </row>
    <row r="27" spans="1:13">
      <c r="A27" s="1" t="s">
        <v>749</v>
      </c>
      <c r="B27" s="226">
        <f>ROUND(N('Prior Year'!O85), 0)</f>
        <v>0</v>
      </c>
      <c r="C27" s="226">
        <f>data!O85</f>
        <v>0</v>
      </c>
      <c r="D27" s="226">
        <f>ROUND(N('Prior Year'!O59), 0)</f>
        <v>0</v>
      </c>
      <c r="E27" s="226">
        <f>data!O59</f>
        <v>0</v>
      </c>
      <c r="F27" s="259" t="str">
        <f t="shared" si="0"/>
        <v/>
      </c>
      <c r="G27" s="259" t="str">
        <f t="shared" si="1"/>
        <v/>
      </c>
      <c r="H27" s="260" t="str">
        <f t="shared" si="2"/>
        <v/>
      </c>
      <c r="I27" s="226" t="str">
        <f t="shared" si="3"/>
        <v/>
      </c>
      <c r="J27" s="204"/>
      <c r="M27" s="6"/>
    </row>
    <row r="28" spans="1:13">
      <c r="A28" s="1" t="s">
        <v>750</v>
      </c>
      <c r="B28" s="226">
        <f>ROUND(N('Prior Year'!P85), 0)</f>
        <v>2358644</v>
      </c>
      <c r="C28" s="226">
        <f>data!P85</f>
        <v>2435359.34</v>
      </c>
      <c r="D28" s="226">
        <f>ROUND(N('Prior Year'!P59), 0)</f>
        <v>67393</v>
      </c>
      <c r="E28" s="226">
        <f>data!P59</f>
        <v>72488</v>
      </c>
      <c r="F28" s="259">
        <f t="shared" si="0"/>
        <v>34.998352944667843</v>
      </c>
      <c r="G28" s="259">
        <f t="shared" si="1"/>
        <v>33.596724147445094</v>
      </c>
      <c r="H28" s="260" t="str">
        <f t="shared" si="2"/>
        <v/>
      </c>
      <c r="I28" s="226" t="str">
        <f t="shared" si="3"/>
        <v/>
      </c>
      <c r="M28" s="6"/>
    </row>
    <row r="29" spans="1:13">
      <c r="A29" s="1" t="s">
        <v>751</v>
      </c>
      <c r="B29" s="226">
        <f>ROUND(N('Prior Year'!Q85), 0)</f>
        <v>625923</v>
      </c>
      <c r="C29" s="226">
        <f>data!Q85</f>
        <v>665516.66999999993</v>
      </c>
      <c r="D29" s="226">
        <f>ROUND(N('Prior Year'!Q59), 0)</f>
        <v>67416</v>
      </c>
      <c r="E29" s="226">
        <f>data!Q59</f>
        <v>78146</v>
      </c>
      <c r="F29" s="259">
        <f t="shared" si="0"/>
        <v>9.2844873620505517</v>
      </c>
      <c r="G29" s="259">
        <f t="shared" si="1"/>
        <v>8.516324188058249</v>
      </c>
      <c r="H29" s="260" t="str">
        <f t="shared" si="2"/>
        <v/>
      </c>
      <c r="I29" s="226" t="str">
        <f t="shared" si="3"/>
        <v/>
      </c>
      <c r="M29" s="6"/>
    </row>
    <row r="30" spans="1:13">
      <c r="A30" s="1" t="s">
        <v>752</v>
      </c>
      <c r="B30" s="226">
        <f>ROUND(N('Prior Year'!R85), 0)</f>
        <v>499516</v>
      </c>
      <c r="C30" s="226">
        <f>data!R85</f>
        <v>501102.98000000004</v>
      </c>
      <c r="D30" s="226">
        <f>ROUND(N('Prior Year'!R59), 0)</f>
        <v>64741</v>
      </c>
      <c r="E30" s="226">
        <f>data!R59</f>
        <v>73327</v>
      </c>
      <c r="F30" s="259">
        <f t="shared" si="0"/>
        <v>7.7156052578736816</v>
      </c>
      <c r="G30" s="259">
        <f>IFERROR(IF(C30=0,"",IF(E30=0,"",C30/E30)),"")</f>
        <v>6.8338126474559173</v>
      </c>
      <c r="H30" s="260" t="str">
        <f t="shared" si="2"/>
        <v/>
      </c>
      <c r="I30" s="226" t="str">
        <f t="shared" si="3"/>
        <v/>
      </c>
      <c r="M30" s="6"/>
    </row>
    <row r="31" spans="1:13">
      <c r="A31" s="1" t="s">
        <v>753</v>
      </c>
      <c r="B31" s="226">
        <f>ROUND(N('Prior Year'!S85), 0)</f>
        <v>299503</v>
      </c>
      <c r="C31" s="226">
        <f>data!S85</f>
        <v>339446.01</v>
      </c>
      <c r="D31" s="226" t="s">
        <v>318</v>
      </c>
      <c r="E31" s="261" t="s">
        <v>318</v>
      </c>
      <c r="F31" s="259" t="s">
        <v>5</v>
      </c>
      <c r="G31" s="259" t="str">
        <f>IFERROR(IF(C31=0,"",IF(E31=0,"",C31/E31)),"")</f>
        <v/>
      </c>
      <c r="H31" s="260" t="s">
        <v>5</v>
      </c>
      <c r="I31" s="226" t="str">
        <f t="shared" si="3"/>
        <v/>
      </c>
      <c r="M31" s="6"/>
    </row>
    <row r="32" spans="1:13">
      <c r="A32" s="1" t="s">
        <v>754</v>
      </c>
      <c r="B32" s="226">
        <f>ROUND(N('Prior Year'!T85), 0)</f>
        <v>1160705</v>
      </c>
      <c r="C32" s="226">
        <f>data!T85</f>
        <v>1288266.8899999999</v>
      </c>
      <c r="D32" s="226" t="s">
        <v>318</v>
      </c>
      <c r="E32" s="261" t="s">
        <v>318</v>
      </c>
      <c r="F32" s="259" t="s">
        <v>5</v>
      </c>
      <c r="G32" s="259" t="str">
        <f>IFERROR(IF(C32=0,"",IF(E32=0,"",C32/E32)),"")</f>
        <v/>
      </c>
      <c r="H32" s="260" t="s">
        <v>5</v>
      </c>
      <c r="I32" s="226" t="str">
        <f t="shared" si="3"/>
        <v/>
      </c>
      <c r="M32" s="6"/>
    </row>
    <row r="33" spans="1:13">
      <c r="A33" s="1" t="s">
        <v>755</v>
      </c>
      <c r="B33" s="226">
        <f>ROUND(N('Prior Year'!U85), 0)</f>
        <v>3411334</v>
      </c>
      <c r="C33" s="226">
        <f>data!U85</f>
        <v>3023219.91</v>
      </c>
      <c r="D33" s="226">
        <f>ROUND(N('Prior Year'!U59), 0)</f>
        <v>105907</v>
      </c>
      <c r="E33" s="226">
        <f>data!U59</f>
        <v>106782</v>
      </c>
      <c r="F33" s="259">
        <f t="shared" si="0"/>
        <v>32.210656519399095</v>
      </c>
      <c r="G33" s="259">
        <f t="shared" ref="G33:G69" si="4">IF(C33=0,"",IF(E33=0,"",C33/E33))</f>
        <v>28.312074225993147</v>
      </c>
      <c r="H33" s="260" t="str">
        <f t="shared" ref="H33:H39" si="5">IF(B33 = 0, "", IF(C33 = 0, "", IF(D33 = 0, "", IF(E33 = 0, "", IF(G33 / F33 - 1 &lt; -0.25, G33 / F33 - 1, IF(G33 / F33 - 1 &gt; 0.25, G33 / F33 - 1, ""))))))</f>
        <v/>
      </c>
      <c r="I33" s="226" t="str">
        <f t="shared" si="3"/>
        <v/>
      </c>
      <c r="M33" s="6"/>
    </row>
    <row r="34" spans="1:13">
      <c r="A34" s="1" t="s">
        <v>756</v>
      </c>
      <c r="B34" s="226">
        <f>ROUND(N('Prior Year'!V85), 0)</f>
        <v>0</v>
      </c>
      <c r="C34" s="226">
        <f>data!V85</f>
        <v>0</v>
      </c>
      <c r="D34" s="226">
        <f>ROUND(N('Prior Year'!V59), 0)</f>
        <v>0</v>
      </c>
      <c r="E34" s="226">
        <f>data!V59</f>
        <v>0</v>
      </c>
      <c r="F34" s="259" t="str">
        <f t="shared" si="0"/>
        <v/>
      </c>
      <c r="G34" s="259" t="str">
        <f t="shared" si="4"/>
        <v/>
      </c>
      <c r="H34" s="260" t="str">
        <f t="shared" si="5"/>
        <v/>
      </c>
      <c r="I34" s="226" t="str">
        <f t="shared" si="3"/>
        <v/>
      </c>
      <c r="M34" s="6"/>
    </row>
    <row r="35" spans="1:13">
      <c r="A35" s="1" t="s">
        <v>757</v>
      </c>
      <c r="B35" s="226">
        <f>ROUND(N('Prior Year'!W85), 0)</f>
        <v>787995</v>
      </c>
      <c r="C35" s="226">
        <f>data!W85</f>
        <v>695692.9</v>
      </c>
      <c r="D35" s="226">
        <f>ROUND(N('Prior Year'!W59), 0)</f>
        <v>1455</v>
      </c>
      <c r="E35" s="226">
        <f>data!W59</f>
        <v>1545</v>
      </c>
      <c r="F35" s="259">
        <f t="shared" si="0"/>
        <v>541.57731958762884</v>
      </c>
      <c r="G35" s="259">
        <f t="shared" si="4"/>
        <v>450.28666666666669</v>
      </c>
      <c r="H35" s="260" t="str">
        <f t="shared" si="5"/>
        <v/>
      </c>
      <c r="I35" s="226" t="str">
        <f t="shared" si="3"/>
        <v/>
      </c>
      <c r="M35" s="6"/>
    </row>
    <row r="36" spans="1:13">
      <c r="A36" s="1" t="s">
        <v>758</v>
      </c>
      <c r="B36" s="226">
        <f>ROUND(N('Prior Year'!X85), 0)</f>
        <v>896523</v>
      </c>
      <c r="C36" s="226">
        <f>data!X85</f>
        <v>872459.34000000008</v>
      </c>
      <c r="D36" s="226">
        <f>ROUND(N('Prior Year'!X59), 0)</f>
        <v>8512</v>
      </c>
      <c r="E36" s="226">
        <f>data!X59</f>
        <v>8674</v>
      </c>
      <c r="F36" s="259">
        <f t="shared" si="0"/>
        <v>105.32460056390977</v>
      </c>
      <c r="G36" s="259">
        <f t="shared" si="4"/>
        <v>100.58327645838138</v>
      </c>
      <c r="H36" s="260" t="str">
        <f t="shared" si="5"/>
        <v/>
      </c>
      <c r="I36" s="226" t="str">
        <f t="shared" si="3"/>
        <v/>
      </c>
      <c r="M36" s="6"/>
    </row>
    <row r="37" spans="1:13">
      <c r="A37" s="1" t="s">
        <v>759</v>
      </c>
      <c r="B37" s="226">
        <f>ROUND(N('Prior Year'!Y85), 0)</f>
        <v>2112836</v>
      </c>
      <c r="C37" s="226">
        <f>data!Y85</f>
        <v>2139560.79</v>
      </c>
      <c r="D37" s="226">
        <f>ROUND(N('Prior Year'!Y59), 0)</f>
        <v>17495</v>
      </c>
      <c r="E37" s="226">
        <f>data!Y59</f>
        <v>18308</v>
      </c>
      <c r="F37" s="259">
        <f t="shared" si="0"/>
        <v>120.76799085452987</v>
      </c>
      <c r="G37" s="259">
        <f t="shared" si="4"/>
        <v>116.86480172602141</v>
      </c>
      <c r="H37" s="260" t="str">
        <f t="shared" si="5"/>
        <v/>
      </c>
      <c r="I37" s="226" t="str">
        <f t="shared" si="3"/>
        <v/>
      </c>
      <c r="M37" s="6"/>
    </row>
    <row r="38" spans="1:13">
      <c r="A38" s="1" t="s">
        <v>760</v>
      </c>
      <c r="B38" s="226">
        <f>ROUND(N('Prior Year'!Z85), 0)</f>
        <v>1970313</v>
      </c>
      <c r="C38" s="226">
        <f>data!Z85</f>
        <v>2204336.4300000002</v>
      </c>
      <c r="D38" s="226">
        <f>ROUND(N('Prior Year'!Z59), 0)</f>
        <v>3144</v>
      </c>
      <c r="E38" s="226">
        <f>data!Z59</f>
        <v>4623</v>
      </c>
      <c r="F38" s="259">
        <f t="shared" si="0"/>
        <v>626.68988549618325</v>
      </c>
      <c r="G38" s="259">
        <f t="shared" si="4"/>
        <v>476.81947436729399</v>
      </c>
      <c r="H38" s="260" t="str">
        <f t="shared" si="5"/>
        <v/>
      </c>
      <c r="I38" s="226" t="str">
        <f t="shared" si="3"/>
        <v/>
      </c>
      <c r="M38" s="6"/>
    </row>
    <row r="39" spans="1:13" ht="45">
      <c r="A39" s="1" t="s">
        <v>761</v>
      </c>
      <c r="B39" s="226">
        <f>ROUND(N('Prior Year'!AA85), 0)</f>
        <v>357571</v>
      </c>
      <c r="C39" s="226">
        <f>data!AA85</f>
        <v>387275.73</v>
      </c>
      <c r="D39" s="226">
        <f>ROUND(N('Prior Year'!AA59), 0)</f>
        <v>334</v>
      </c>
      <c r="E39" s="226">
        <f>data!AA59</f>
        <v>575</v>
      </c>
      <c r="F39" s="259">
        <f t="shared" si="0"/>
        <v>1070.5718562874251</v>
      </c>
      <c r="G39" s="259">
        <f t="shared" si="4"/>
        <v>673.52300869565215</v>
      </c>
      <c r="H39" s="260">
        <f t="shared" si="5"/>
        <v>-0.37087547674630261</v>
      </c>
      <c r="I39" s="258" t="s">
        <v>1366</v>
      </c>
      <c r="M39" s="6"/>
    </row>
    <row r="40" spans="1:13">
      <c r="A40" s="1" t="s">
        <v>762</v>
      </c>
      <c r="B40" s="226">
        <f>ROUND(N('Prior Year'!AB85), 0)</f>
        <v>8717726</v>
      </c>
      <c r="C40" s="226">
        <f>data!AB85</f>
        <v>8942048.5699999984</v>
      </c>
      <c r="D40" s="226" t="s">
        <v>318</v>
      </c>
      <c r="E40" s="261" t="s">
        <v>318</v>
      </c>
      <c r="F40" s="259" t="s">
        <v>5</v>
      </c>
      <c r="G40" s="259" t="str">
        <f>IFERROR(IF(C40=0,"",IF(E40=0,"",C40/E40)),"")</f>
        <v/>
      </c>
      <c r="H40" s="260" t="s">
        <v>5</v>
      </c>
      <c r="I40" s="226" t="str">
        <f t="shared" si="3"/>
        <v/>
      </c>
      <c r="M40" s="6"/>
    </row>
    <row r="41" spans="1:13">
      <c r="A41" s="1" t="s">
        <v>763</v>
      </c>
      <c r="B41" s="226">
        <f>ROUND(N('Prior Year'!AC85), 0)</f>
        <v>1405137</v>
      </c>
      <c r="C41" s="226">
        <f>data!AC85</f>
        <v>1489656.47</v>
      </c>
      <c r="D41" s="226">
        <f>ROUND(N('Prior Year'!AC59), 0)</f>
        <v>13873</v>
      </c>
      <c r="E41" s="226">
        <f>data!AC59</f>
        <v>13548</v>
      </c>
      <c r="F41" s="259">
        <f t="shared" si="0"/>
        <v>101.28573488070353</v>
      </c>
      <c r="G41" s="259">
        <f t="shared" si="4"/>
        <v>109.95397623265427</v>
      </c>
      <c r="H41" s="260" t="str">
        <f t="shared" ref="H41:H59" si="6">IF(B41 = 0, "", IF(C41 = 0, "", IF(D41 = 0, "", IF(E41 = 0, "", IF(G41 / F41 - 1 &lt; -0.25, G41 / F41 - 1, IF(G41 / F41 - 1 &gt; 0.25, G41 / F41 - 1, ""))))))</f>
        <v/>
      </c>
      <c r="I41" s="226" t="str">
        <f t="shared" si="3"/>
        <v/>
      </c>
      <c r="M41" s="6"/>
    </row>
    <row r="42" spans="1:13">
      <c r="A42" s="1" t="s">
        <v>764</v>
      </c>
      <c r="B42" s="226">
        <f>ROUND(N('Prior Year'!AD85), 0)</f>
        <v>0</v>
      </c>
      <c r="C42" s="226">
        <f>data!AD85</f>
        <v>0</v>
      </c>
      <c r="D42" s="226">
        <f>ROUND(N('Prior Year'!AD59), 0)</f>
        <v>0</v>
      </c>
      <c r="E42" s="226">
        <f>data!AD59</f>
        <v>0</v>
      </c>
      <c r="F42" s="259" t="str">
        <f t="shared" si="0"/>
        <v/>
      </c>
      <c r="G42" s="259" t="str">
        <f t="shared" si="4"/>
        <v/>
      </c>
      <c r="H42" s="260" t="str">
        <f t="shared" si="6"/>
        <v/>
      </c>
      <c r="I42" s="226" t="str">
        <f t="shared" si="3"/>
        <v/>
      </c>
      <c r="M42" s="6"/>
    </row>
    <row r="43" spans="1:13">
      <c r="A43" s="1" t="s">
        <v>765</v>
      </c>
      <c r="B43" s="226">
        <f>ROUND(N('Prior Year'!AE85), 0)</f>
        <v>1551549</v>
      </c>
      <c r="C43" s="226">
        <f>data!AE85</f>
        <v>1637319.9600000002</v>
      </c>
      <c r="D43" s="226">
        <f>ROUND(N('Prior Year'!AE59), 0)</f>
        <v>30200</v>
      </c>
      <c r="E43" s="226">
        <f>data!AE59</f>
        <v>31488</v>
      </c>
      <c r="F43" s="259">
        <f t="shared" si="0"/>
        <v>51.375794701986756</v>
      </c>
      <c r="G43" s="259">
        <f t="shared" si="4"/>
        <v>51.998220274390249</v>
      </c>
      <c r="H43" s="260" t="str">
        <f t="shared" si="6"/>
        <v/>
      </c>
      <c r="I43" s="226" t="str">
        <f t="shared" si="3"/>
        <v/>
      </c>
      <c r="M43" s="6"/>
    </row>
    <row r="44" spans="1:13">
      <c r="A44" s="1" t="s">
        <v>766</v>
      </c>
      <c r="B44" s="226">
        <f>ROUND(N('Prior Year'!AF85), 0)</f>
        <v>0</v>
      </c>
      <c r="C44" s="226">
        <f>data!AF85</f>
        <v>0</v>
      </c>
      <c r="D44" s="226">
        <f>ROUND(N('Prior Year'!AF59), 0)</f>
        <v>0</v>
      </c>
      <c r="E44" s="226">
        <f>data!AF59</f>
        <v>0</v>
      </c>
      <c r="F44" s="259" t="str">
        <f t="shared" si="0"/>
        <v/>
      </c>
      <c r="G44" s="259" t="str">
        <f t="shared" si="4"/>
        <v/>
      </c>
      <c r="H44" s="260" t="str">
        <f t="shared" si="6"/>
        <v/>
      </c>
      <c r="I44" s="226" t="str">
        <f t="shared" si="3"/>
        <v/>
      </c>
      <c r="M44" s="6"/>
    </row>
    <row r="45" spans="1:13">
      <c r="A45" s="1" t="s">
        <v>767</v>
      </c>
      <c r="B45" s="226">
        <f>ROUND(N('Prior Year'!AG85), 0)</f>
        <v>5934873</v>
      </c>
      <c r="C45" s="226">
        <f>data!AG85</f>
        <v>6044121.4899999993</v>
      </c>
      <c r="D45" s="226">
        <f>ROUND(N('Prior Year'!AG59), 0)</f>
        <v>14240</v>
      </c>
      <c r="E45" s="226">
        <f>data!AG59</f>
        <v>14737</v>
      </c>
      <c r="F45" s="259">
        <f t="shared" si="0"/>
        <v>416.77478932584268</v>
      </c>
      <c r="G45" s="259">
        <f t="shared" si="4"/>
        <v>410.13242111691653</v>
      </c>
      <c r="H45" s="260" t="str">
        <f t="shared" si="6"/>
        <v/>
      </c>
      <c r="I45" s="226" t="str">
        <f t="shared" si="3"/>
        <v/>
      </c>
      <c r="M45" s="6"/>
    </row>
    <row r="46" spans="1:13">
      <c r="A46" s="1" t="s">
        <v>768</v>
      </c>
      <c r="B46" s="226">
        <f>ROUND(N('Prior Year'!AH85), 0)</f>
        <v>0</v>
      </c>
      <c r="C46" s="226">
        <f>data!AH85</f>
        <v>0</v>
      </c>
      <c r="D46" s="226">
        <f>ROUND(N('Prior Year'!AH59), 0)</f>
        <v>0</v>
      </c>
      <c r="E46" s="226">
        <f>data!AH59</f>
        <v>0</v>
      </c>
      <c r="F46" s="259" t="str">
        <f t="shared" si="0"/>
        <v/>
      </c>
      <c r="G46" s="259" t="str">
        <f t="shared" si="4"/>
        <v/>
      </c>
      <c r="H46" s="260" t="str">
        <f t="shared" si="6"/>
        <v/>
      </c>
      <c r="I46" s="226" t="str">
        <f t="shared" si="3"/>
        <v/>
      </c>
      <c r="M46" s="6"/>
    </row>
    <row r="47" spans="1:13">
      <c r="A47" s="1" t="s">
        <v>769</v>
      </c>
      <c r="B47" s="226">
        <f>ROUND(N('Prior Year'!AI85), 0)</f>
        <v>544027</v>
      </c>
      <c r="C47" s="226">
        <f>data!AI85</f>
        <v>627614.79</v>
      </c>
      <c r="D47" s="226">
        <f>ROUND(N('Prior Year'!AI59), 0)</f>
        <v>1455</v>
      </c>
      <c r="E47" s="226">
        <f>data!AI59</f>
        <v>1684</v>
      </c>
      <c r="F47" s="259">
        <f t="shared" si="0"/>
        <v>373.90171821305842</v>
      </c>
      <c r="G47" s="259">
        <f t="shared" si="4"/>
        <v>372.69286817102142</v>
      </c>
      <c r="H47" s="260" t="str">
        <f t="shared" si="6"/>
        <v/>
      </c>
      <c r="I47" s="226" t="str">
        <f t="shared" ref="I47:I78" si="7">IF(H47 = "", "", IF(ABS(H47) &gt; 25 %, "Please provide explanation for the fluctuation noted here", ""))</f>
        <v/>
      </c>
      <c r="M47" s="6"/>
    </row>
    <row r="48" spans="1:13">
      <c r="A48" s="1" t="s">
        <v>770</v>
      </c>
      <c r="B48" s="226">
        <f>ROUND(N('Prior Year'!AJ85), 0)</f>
        <v>13722213</v>
      </c>
      <c r="C48" s="226">
        <f>data!AJ85</f>
        <v>15539730.930000002</v>
      </c>
      <c r="D48" s="226">
        <f>ROUND(N('Prior Year'!AJ59), 0)</f>
        <v>58908</v>
      </c>
      <c r="E48" s="226">
        <f>data!AJ59</f>
        <v>57053</v>
      </c>
      <c r="F48" s="259">
        <f t="shared" si="0"/>
        <v>232.94311468730902</v>
      </c>
      <c r="G48" s="259">
        <f t="shared" si="4"/>
        <v>272.3735987590486</v>
      </c>
      <c r="H48" s="260" t="str">
        <f t="shared" si="6"/>
        <v/>
      </c>
      <c r="I48" s="226" t="str">
        <f t="shared" si="7"/>
        <v/>
      </c>
      <c r="M48" s="6"/>
    </row>
    <row r="49" spans="1:13">
      <c r="A49" s="1" t="s">
        <v>771</v>
      </c>
      <c r="B49" s="226">
        <f>ROUND(N('Prior Year'!AK85), 0)</f>
        <v>0</v>
      </c>
      <c r="C49" s="226">
        <f>data!AK85</f>
        <v>0</v>
      </c>
      <c r="D49" s="226">
        <f>ROUND(N('Prior Year'!AK59), 0)</f>
        <v>0</v>
      </c>
      <c r="E49" s="226">
        <f>data!AK59</f>
        <v>0</v>
      </c>
      <c r="F49" s="259" t="str">
        <f t="shared" si="0"/>
        <v/>
      </c>
      <c r="G49" s="259" t="str">
        <f t="shared" si="4"/>
        <v/>
      </c>
      <c r="H49" s="260" t="str">
        <f t="shared" si="6"/>
        <v/>
      </c>
      <c r="I49" s="226" t="str">
        <f t="shared" si="7"/>
        <v/>
      </c>
      <c r="M49" s="6"/>
    </row>
    <row r="50" spans="1:13">
      <c r="A50" s="1" t="s">
        <v>772</v>
      </c>
      <c r="B50" s="226">
        <f>ROUND(N('Prior Year'!AL85), 0)</f>
        <v>0</v>
      </c>
      <c r="C50" s="226">
        <f>data!AL85</f>
        <v>0</v>
      </c>
      <c r="D50" s="226">
        <f>ROUND(N('Prior Year'!AL59), 0)</f>
        <v>0</v>
      </c>
      <c r="E50" s="226">
        <f>data!AL59</f>
        <v>0</v>
      </c>
      <c r="F50" s="259" t="str">
        <f t="shared" si="0"/>
        <v/>
      </c>
      <c r="G50" s="259" t="str">
        <f t="shared" si="4"/>
        <v/>
      </c>
      <c r="H50" s="260" t="str">
        <f t="shared" si="6"/>
        <v/>
      </c>
      <c r="I50" s="226" t="str">
        <f t="shared" si="7"/>
        <v/>
      </c>
      <c r="M50" s="6"/>
    </row>
    <row r="51" spans="1:13">
      <c r="A51" s="1" t="s">
        <v>773</v>
      </c>
      <c r="B51" s="226">
        <f>ROUND(N('Prior Year'!AM85), 0)</f>
        <v>0</v>
      </c>
      <c r="C51" s="226">
        <f>data!AM85</f>
        <v>0</v>
      </c>
      <c r="D51" s="226">
        <f>ROUND(N('Prior Year'!AM59), 0)</f>
        <v>0</v>
      </c>
      <c r="E51" s="226">
        <f>data!AM59</f>
        <v>0</v>
      </c>
      <c r="F51" s="259" t="str">
        <f t="shared" si="0"/>
        <v/>
      </c>
      <c r="G51" s="259" t="str">
        <f t="shared" si="4"/>
        <v/>
      </c>
      <c r="H51" s="260" t="str">
        <f t="shared" si="6"/>
        <v/>
      </c>
      <c r="I51" s="226" t="str">
        <f t="shared" si="7"/>
        <v/>
      </c>
      <c r="M51" s="6"/>
    </row>
    <row r="52" spans="1:13">
      <c r="A52" s="1" t="s">
        <v>774</v>
      </c>
      <c r="B52" s="226">
        <f>ROUND(N('Prior Year'!AN85), 0)</f>
        <v>0</v>
      </c>
      <c r="C52" s="226">
        <f>data!AN85</f>
        <v>0</v>
      </c>
      <c r="D52" s="226">
        <f>ROUND(N('Prior Year'!AN59), 0)</f>
        <v>0</v>
      </c>
      <c r="E52" s="226">
        <f>data!AN59</f>
        <v>0</v>
      </c>
      <c r="F52" s="259" t="str">
        <f t="shared" si="0"/>
        <v/>
      </c>
      <c r="G52" s="259" t="str">
        <f t="shared" si="4"/>
        <v/>
      </c>
      <c r="H52" s="260" t="str">
        <f t="shared" si="6"/>
        <v/>
      </c>
      <c r="I52" s="226" t="str">
        <f t="shared" si="7"/>
        <v/>
      </c>
      <c r="M52" s="6"/>
    </row>
    <row r="53" spans="1:13">
      <c r="A53" s="1" t="s">
        <v>775</v>
      </c>
      <c r="B53" s="226">
        <f>ROUND(N('Prior Year'!AO85), 0)</f>
        <v>0</v>
      </c>
      <c r="C53" s="226">
        <f>data!AO85</f>
        <v>0</v>
      </c>
      <c r="D53" s="226">
        <f>ROUND(N('Prior Year'!AO59), 0)</f>
        <v>0</v>
      </c>
      <c r="E53" s="226">
        <f>data!AO59</f>
        <v>0</v>
      </c>
      <c r="F53" s="259" t="str">
        <f t="shared" si="0"/>
        <v/>
      </c>
      <c r="G53" s="259" t="str">
        <f t="shared" si="4"/>
        <v/>
      </c>
      <c r="H53" s="260" t="str">
        <f t="shared" si="6"/>
        <v/>
      </c>
      <c r="I53" s="226" t="str">
        <f t="shared" si="7"/>
        <v/>
      </c>
      <c r="M53" s="6"/>
    </row>
    <row r="54" spans="1:13">
      <c r="A54" s="1" t="s">
        <v>776</v>
      </c>
      <c r="B54" s="226">
        <f>ROUND(N('Prior Year'!AP85), 0)</f>
        <v>25</v>
      </c>
      <c r="C54" s="226">
        <f>data!AP85</f>
        <v>16.93</v>
      </c>
      <c r="D54" s="226">
        <f>ROUND(N('Prior Year'!AP59), 0)</f>
        <v>2</v>
      </c>
      <c r="E54" s="226">
        <f>data!AP59</f>
        <v>2</v>
      </c>
      <c r="F54" s="259">
        <f t="shared" si="0"/>
        <v>12.5</v>
      </c>
      <c r="G54" s="259">
        <f t="shared" si="4"/>
        <v>8.4649999999999999</v>
      </c>
      <c r="H54" s="260">
        <f t="shared" si="6"/>
        <v>-0.32279999999999998</v>
      </c>
      <c r="I54" s="258" t="s">
        <v>1365</v>
      </c>
      <c r="M54" s="6"/>
    </row>
    <row r="55" spans="1:13">
      <c r="A55" s="1" t="s">
        <v>777</v>
      </c>
      <c r="B55" s="226">
        <f>ROUND(N('Prior Year'!AQ85), 0)</f>
        <v>0</v>
      </c>
      <c r="C55" s="226">
        <f>data!AQ85</f>
        <v>0</v>
      </c>
      <c r="D55" s="226">
        <f>ROUND(N('Prior Year'!AQ59), 0)</f>
        <v>0</v>
      </c>
      <c r="E55" s="226">
        <f>data!AQ59</f>
        <v>0</v>
      </c>
      <c r="F55" s="259" t="str">
        <f t="shared" si="0"/>
        <v/>
      </c>
      <c r="G55" s="259" t="str">
        <f t="shared" si="4"/>
        <v/>
      </c>
      <c r="H55" s="260" t="str">
        <f t="shared" si="6"/>
        <v/>
      </c>
      <c r="I55" s="226" t="str">
        <f t="shared" si="7"/>
        <v/>
      </c>
      <c r="M55" s="6"/>
    </row>
    <row r="56" spans="1:13">
      <c r="A56" s="1" t="s">
        <v>778</v>
      </c>
      <c r="B56" s="226">
        <f>ROUND(N('Prior Year'!AR85), 0)</f>
        <v>0</v>
      </c>
      <c r="C56" s="226">
        <f>data!AR85</f>
        <v>0</v>
      </c>
      <c r="D56" s="226">
        <f>ROUND(N('Prior Year'!AR59), 0)</f>
        <v>0</v>
      </c>
      <c r="E56" s="226">
        <f>data!AR59</f>
        <v>0</v>
      </c>
      <c r="F56" s="259" t="str">
        <f t="shared" si="0"/>
        <v/>
      </c>
      <c r="G56" s="259" t="str">
        <f t="shared" si="4"/>
        <v/>
      </c>
      <c r="H56" s="260" t="str">
        <f t="shared" si="6"/>
        <v/>
      </c>
      <c r="I56" s="226" t="str">
        <f t="shared" si="7"/>
        <v/>
      </c>
      <c r="M56" s="6"/>
    </row>
    <row r="57" spans="1:13">
      <c r="A57" s="1" t="s">
        <v>779</v>
      </c>
      <c r="B57" s="226">
        <f>ROUND(N('Prior Year'!AS85), 0)</f>
        <v>0</v>
      </c>
      <c r="C57" s="226">
        <f>data!AS85</f>
        <v>0</v>
      </c>
      <c r="D57" s="226">
        <f>ROUND(N('Prior Year'!AS59), 0)</f>
        <v>0</v>
      </c>
      <c r="E57" s="226">
        <f>data!AS59</f>
        <v>0</v>
      </c>
      <c r="F57" s="259" t="str">
        <f t="shared" si="0"/>
        <v/>
      </c>
      <c r="G57" s="259" t="str">
        <f t="shared" si="4"/>
        <v/>
      </c>
      <c r="H57" s="260" t="str">
        <f t="shared" si="6"/>
        <v/>
      </c>
      <c r="I57" s="226" t="str">
        <f t="shared" si="7"/>
        <v/>
      </c>
      <c r="M57" s="6"/>
    </row>
    <row r="58" spans="1:13">
      <c r="A58" s="1" t="s">
        <v>780</v>
      </c>
      <c r="B58" s="226">
        <f>ROUND(N('Prior Year'!AT85), 0)</f>
        <v>0</v>
      </c>
      <c r="C58" s="226">
        <f>data!AT85</f>
        <v>0</v>
      </c>
      <c r="D58" s="226">
        <f>ROUND(N('Prior Year'!AT59), 0)</f>
        <v>0</v>
      </c>
      <c r="E58" s="226">
        <f>data!AT59</f>
        <v>0</v>
      </c>
      <c r="F58" s="259" t="str">
        <f t="shared" si="0"/>
        <v/>
      </c>
      <c r="G58" s="259" t="str">
        <f t="shared" si="4"/>
        <v/>
      </c>
      <c r="H58" s="260" t="str">
        <f t="shared" si="6"/>
        <v/>
      </c>
      <c r="I58" s="226" t="str">
        <f t="shared" si="7"/>
        <v/>
      </c>
      <c r="M58" s="6"/>
    </row>
    <row r="59" spans="1:13">
      <c r="A59" s="1" t="s">
        <v>781</v>
      </c>
      <c r="B59" s="226">
        <f>ROUND(N('Prior Year'!AU85), 0)</f>
        <v>0</v>
      </c>
      <c r="C59" s="226">
        <f>data!AU85</f>
        <v>0</v>
      </c>
      <c r="D59" s="226">
        <f>ROUND(N('Prior Year'!AU59), 0)</f>
        <v>0</v>
      </c>
      <c r="E59" s="226">
        <f>data!AU59</f>
        <v>0</v>
      </c>
      <c r="F59" s="259" t="str">
        <f t="shared" si="0"/>
        <v/>
      </c>
      <c r="G59" s="259" t="str">
        <f t="shared" si="4"/>
        <v/>
      </c>
      <c r="H59" s="260" t="str">
        <f t="shared" si="6"/>
        <v/>
      </c>
      <c r="I59" s="226" t="str">
        <f t="shared" si="7"/>
        <v/>
      </c>
      <c r="M59" s="6"/>
    </row>
    <row r="60" spans="1:13">
      <c r="A60" s="1" t="s">
        <v>782</v>
      </c>
      <c r="B60" s="226">
        <f>ROUND(N('Prior Year'!AV85), 0)</f>
        <v>0</v>
      </c>
      <c r="C60" s="226">
        <f>data!AV85</f>
        <v>0</v>
      </c>
      <c r="D60" s="226" t="s">
        <v>318</v>
      </c>
      <c r="E60" s="261" t="s">
        <v>318</v>
      </c>
      <c r="F60" s="259" t="s">
        <v>5</v>
      </c>
      <c r="G60" s="259"/>
      <c r="H60" s="260" t="s">
        <v>5</v>
      </c>
      <c r="I60" s="226" t="str">
        <f t="shared" si="7"/>
        <v/>
      </c>
      <c r="M60" s="6"/>
    </row>
    <row r="61" spans="1:13">
      <c r="A61" s="1" t="s">
        <v>783</v>
      </c>
      <c r="B61" s="226">
        <f>ROUND(N('Prior Year'!AW85), 0)</f>
        <v>0</v>
      </c>
      <c r="C61" s="226">
        <f>data!AW85</f>
        <v>0</v>
      </c>
      <c r="D61" s="226" t="s">
        <v>318</v>
      </c>
      <c r="E61" s="261" t="s">
        <v>318</v>
      </c>
      <c r="F61" s="259" t="s">
        <v>5</v>
      </c>
      <c r="G61" s="259"/>
      <c r="H61" s="260" t="s">
        <v>5</v>
      </c>
      <c r="I61" s="226" t="str">
        <f t="shared" si="7"/>
        <v/>
      </c>
      <c r="M61" s="6"/>
    </row>
    <row r="62" spans="1:13">
      <c r="A62" s="1" t="s">
        <v>784</v>
      </c>
      <c r="B62" s="226">
        <f>ROUND(N('Prior Year'!AX85), 0)</f>
        <v>0</v>
      </c>
      <c r="C62" s="226">
        <f>data!AX85</f>
        <v>0</v>
      </c>
      <c r="D62" s="226" t="s">
        <v>318</v>
      </c>
      <c r="E62" s="261" t="s">
        <v>318</v>
      </c>
      <c r="F62" s="259" t="s">
        <v>5</v>
      </c>
      <c r="G62" s="259"/>
      <c r="H62" s="260" t="s">
        <v>5</v>
      </c>
      <c r="I62" s="226" t="str">
        <f t="shared" si="7"/>
        <v/>
      </c>
      <c r="M62" s="6"/>
    </row>
    <row r="63" spans="1:13">
      <c r="A63" s="1" t="s">
        <v>785</v>
      </c>
      <c r="B63" s="226">
        <f>ROUND(N('Prior Year'!AY85), 0)</f>
        <v>1443004</v>
      </c>
      <c r="C63" s="226">
        <f>data!AY85</f>
        <v>1311217.8199999998</v>
      </c>
      <c r="D63" s="226">
        <f>ROUND(N('Prior Year'!AY59), 0)</f>
        <v>32563</v>
      </c>
      <c r="E63" s="226">
        <f>data!AY59</f>
        <v>30733</v>
      </c>
      <c r="F63" s="259">
        <f>IF(B63=0,"",IF(D63=0,"",B63/D63))</f>
        <v>44.314221662623225</v>
      </c>
      <c r="G63" s="259">
        <f t="shared" si="4"/>
        <v>42.664816971984507</v>
      </c>
      <c r="H63" s="260" t="str">
        <f>IF(B63 = 0, "", IF(C63 = 0, "", IF(D63 = 0, "", IF(E63 = 0, "", IF(G63 / F63 - 1 &lt; -0.25, G63 / F63 - 1, IF(G63 / F63 - 1 &gt; 0.25, G63 / F63 - 1, ""))))))</f>
        <v/>
      </c>
      <c r="I63" s="226" t="str">
        <f t="shared" si="7"/>
        <v/>
      </c>
      <c r="M63" s="6"/>
    </row>
    <row r="64" spans="1:13">
      <c r="A64" s="1" t="s">
        <v>786</v>
      </c>
      <c r="B64" s="226">
        <f>ROUND(N('Prior Year'!AZ85), 0)</f>
        <v>0</v>
      </c>
      <c r="C64" s="226">
        <f>data!AZ85</f>
        <v>0</v>
      </c>
      <c r="D64" s="226">
        <f>ROUND(N('Prior Year'!AZ59), 0)</f>
        <v>0</v>
      </c>
      <c r="E64" s="226">
        <f>data!AZ59</f>
        <v>0</v>
      </c>
      <c r="F64" s="259" t="str">
        <f>IF(B64=0,"",IF(D64=0,"",B64/D64))</f>
        <v/>
      </c>
      <c r="G64" s="259" t="str">
        <f t="shared" si="4"/>
        <v/>
      </c>
      <c r="H64" s="260" t="str">
        <f>IF(B64 = 0, "", IF(C64 = 0, "", IF(D64 = 0, "", IF(E64 = 0, "", IF(G64 / F64 - 1 &lt; -0.25, G64 / F64 - 1, IF(G64 / F64 - 1 &gt; 0.25, G64 / F64 - 1, ""))))))</f>
        <v/>
      </c>
      <c r="I64" s="226" t="str">
        <f t="shared" si="7"/>
        <v/>
      </c>
      <c r="M64" s="6"/>
    </row>
    <row r="65" spans="1:13">
      <c r="A65" s="1" t="s">
        <v>787</v>
      </c>
      <c r="B65" s="226">
        <f>ROUND(N('Prior Year'!BA85), 0)</f>
        <v>6366</v>
      </c>
      <c r="C65" s="226">
        <f>data!BA85</f>
        <v>7479</v>
      </c>
      <c r="D65" s="226">
        <f>ROUND(N('Prior Year'!BA59), 0)</f>
        <v>0</v>
      </c>
      <c r="E65" s="226">
        <f>data!BA59</f>
        <v>0</v>
      </c>
      <c r="F65" s="259" t="str">
        <f>IF(B65=0,"",IF(D65=0,"",B65/D65))</f>
        <v/>
      </c>
      <c r="G65" s="259" t="str">
        <f t="shared" si="4"/>
        <v/>
      </c>
      <c r="H65" s="260" t="str">
        <f>IF(B65 = 0, "", IF(C65 = 0, "", IF(D65 = 0, "", IF(E65 = 0, "", IF(G65 / F65 - 1 &lt; -0.25, G65 / F65 - 1, IF(G65 / F65 - 1 &gt; 0.25, G65 / F65 - 1, ""))))))</f>
        <v/>
      </c>
      <c r="I65" s="226" t="str">
        <f t="shared" si="7"/>
        <v/>
      </c>
      <c r="M65" s="6"/>
    </row>
    <row r="66" spans="1:13">
      <c r="A66" s="1" t="s">
        <v>788</v>
      </c>
      <c r="B66" s="226">
        <f>ROUND(N('Prior Year'!BB85), 0)</f>
        <v>0</v>
      </c>
      <c r="C66" s="226">
        <f>data!BB85</f>
        <v>0</v>
      </c>
      <c r="D66" s="226" t="s">
        <v>318</v>
      </c>
      <c r="E66" s="261" t="s">
        <v>318</v>
      </c>
      <c r="F66" s="259" t="s">
        <v>5</v>
      </c>
      <c r="G66" s="259" t="str">
        <f t="shared" ref="G66:G68" si="8">IFERROR(IF(C66=0,"",IF(E66=0,"",C66/E66)),"")</f>
        <v/>
      </c>
      <c r="H66" s="260" t="s">
        <v>5</v>
      </c>
      <c r="I66" s="226" t="str">
        <f t="shared" si="7"/>
        <v/>
      </c>
      <c r="M66" s="6"/>
    </row>
    <row r="67" spans="1:13">
      <c r="A67" s="1" t="s">
        <v>789</v>
      </c>
      <c r="B67" s="226">
        <f>ROUND(N('Prior Year'!BC85), 0)</f>
        <v>0</v>
      </c>
      <c r="C67" s="226">
        <f>data!BC85</f>
        <v>0</v>
      </c>
      <c r="D67" s="226" t="s">
        <v>318</v>
      </c>
      <c r="E67" s="261" t="s">
        <v>318</v>
      </c>
      <c r="F67" s="259" t="s">
        <v>5</v>
      </c>
      <c r="G67" s="259" t="str">
        <f t="shared" si="8"/>
        <v/>
      </c>
      <c r="H67" s="260" t="s">
        <v>5</v>
      </c>
      <c r="I67" s="226" t="str">
        <f t="shared" si="7"/>
        <v/>
      </c>
      <c r="M67" s="6"/>
    </row>
    <row r="68" spans="1:13">
      <c r="A68" s="1" t="s">
        <v>790</v>
      </c>
      <c r="B68" s="226">
        <f>ROUND(N('Prior Year'!BD85), 0)</f>
        <v>42540</v>
      </c>
      <c r="C68" s="226">
        <f>data!BD85</f>
        <v>49974</v>
      </c>
      <c r="D68" s="226" t="s">
        <v>318</v>
      </c>
      <c r="E68" s="261" t="s">
        <v>318</v>
      </c>
      <c r="F68" s="259" t="s">
        <v>5</v>
      </c>
      <c r="G68" s="259" t="str">
        <f t="shared" si="8"/>
        <v/>
      </c>
      <c r="H68" s="260" t="s">
        <v>5</v>
      </c>
      <c r="I68" s="226" t="str">
        <f t="shared" si="7"/>
        <v/>
      </c>
      <c r="M68" s="6"/>
    </row>
    <row r="69" spans="1:13">
      <c r="A69" s="1" t="s">
        <v>791</v>
      </c>
      <c r="B69" s="226">
        <f>ROUND(N('Prior Year'!BE85), 0)</f>
        <v>6409528</v>
      </c>
      <c r="C69" s="226">
        <f>data!BE85</f>
        <v>5313704.12</v>
      </c>
      <c r="D69" s="226">
        <f>ROUND(N('Prior Year'!BE59), 0)</f>
        <v>147934</v>
      </c>
      <c r="E69" s="226">
        <f>data!BE59</f>
        <v>147934</v>
      </c>
      <c r="F69" s="259">
        <f>IF(B69=0,"",IF(D69=0,"",B69/D69))</f>
        <v>43.326943096245621</v>
      </c>
      <c r="G69" s="259">
        <f t="shared" si="4"/>
        <v>35.919424337880407</v>
      </c>
      <c r="H69" s="260" t="str">
        <f>IF(B69 = 0, "", IF(C69 = 0, "", IF(D69 = 0, "", IF(E69 = 0, "", IF(G69 / F69 - 1 &lt; -0.25, G69 / F69 - 1, IF(G69 / F69 - 1 &gt; 0.25, G69 / F69 - 1, ""))))))</f>
        <v/>
      </c>
      <c r="I69" s="226" t="str">
        <f t="shared" si="7"/>
        <v/>
      </c>
      <c r="M69" s="6"/>
    </row>
    <row r="70" spans="1:13">
      <c r="A70" s="1" t="s">
        <v>792</v>
      </c>
      <c r="B70" s="226">
        <f>ROUND(N('Prior Year'!BF85), 0)</f>
        <v>1237265</v>
      </c>
      <c r="C70" s="226">
        <f>data!BF85</f>
        <v>1306687.6399999999</v>
      </c>
      <c r="D70" s="226" t="s">
        <v>318</v>
      </c>
      <c r="E70" s="261" t="s">
        <v>318</v>
      </c>
      <c r="F70" s="259" t="s">
        <v>5</v>
      </c>
      <c r="G70" s="259" t="str">
        <f t="shared" ref="G70:G94" si="9">IFERROR(IF(C70=0,"",IF(E70=0,"",C70/E70)),"")</f>
        <v/>
      </c>
      <c r="H70" s="260" t="s">
        <v>5</v>
      </c>
      <c r="I70" s="226" t="str">
        <f t="shared" si="7"/>
        <v/>
      </c>
      <c r="M70" s="6"/>
    </row>
    <row r="71" spans="1:13">
      <c r="A71" s="1" t="s">
        <v>793</v>
      </c>
      <c r="B71" s="226">
        <f>ROUND(N('Prior Year'!BG85), 0)</f>
        <v>0</v>
      </c>
      <c r="C71" s="226">
        <f>data!BG85</f>
        <v>0</v>
      </c>
      <c r="D71" s="226" t="s">
        <v>318</v>
      </c>
      <c r="E71" s="261" t="s">
        <v>318</v>
      </c>
      <c r="F71" s="259" t="s">
        <v>5</v>
      </c>
      <c r="G71" s="259" t="str">
        <f t="shared" si="9"/>
        <v/>
      </c>
      <c r="H71" s="260" t="s">
        <v>5</v>
      </c>
      <c r="I71" s="226" t="str">
        <f t="shared" si="7"/>
        <v/>
      </c>
      <c r="M71" s="6"/>
    </row>
    <row r="72" spans="1:13">
      <c r="A72" s="1" t="s">
        <v>794</v>
      </c>
      <c r="B72" s="226">
        <f>ROUND(N('Prior Year'!BH85), 0)</f>
        <v>0</v>
      </c>
      <c r="C72" s="226">
        <f>data!BH85</f>
        <v>0</v>
      </c>
      <c r="D72" s="226" t="s">
        <v>318</v>
      </c>
      <c r="E72" s="261" t="s">
        <v>318</v>
      </c>
      <c r="F72" s="259" t="s">
        <v>5</v>
      </c>
      <c r="G72" s="259" t="str">
        <f t="shared" si="9"/>
        <v/>
      </c>
      <c r="H72" s="260" t="s">
        <v>5</v>
      </c>
      <c r="I72" s="226" t="str">
        <f t="shared" si="7"/>
        <v/>
      </c>
      <c r="M72" s="6"/>
    </row>
    <row r="73" spans="1:13">
      <c r="A73" s="1" t="s">
        <v>795</v>
      </c>
      <c r="B73" s="226">
        <f>ROUND(N('Prior Year'!BI85), 0)</f>
        <v>19946</v>
      </c>
      <c r="C73" s="226">
        <f>data!BI85</f>
        <v>23432</v>
      </c>
      <c r="D73" s="226" t="s">
        <v>318</v>
      </c>
      <c r="E73" s="261" t="s">
        <v>318</v>
      </c>
      <c r="F73" s="259" t="s">
        <v>5</v>
      </c>
      <c r="G73" s="259" t="str">
        <f t="shared" si="9"/>
        <v/>
      </c>
      <c r="H73" s="260" t="s">
        <v>5</v>
      </c>
      <c r="I73" s="226" t="str">
        <f t="shared" si="7"/>
        <v/>
      </c>
      <c r="M73" s="6"/>
    </row>
    <row r="74" spans="1:13">
      <c r="A74" s="1" t="s">
        <v>796</v>
      </c>
      <c r="B74" s="226">
        <f>ROUND(N('Prior Year'!BJ85), 0)</f>
        <v>0</v>
      </c>
      <c r="C74" s="226">
        <f>data!BJ85</f>
        <v>0</v>
      </c>
      <c r="D74" s="226" t="s">
        <v>318</v>
      </c>
      <c r="E74" s="261" t="s">
        <v>318</v>
      </c>
      <c r="F74" s="259" t="s">
        <v>5</v>
      </c>
      <c r="G74" s="259" t="str">
        <f t="shared" si="9"/>
        <v/>
      </c>
      <c r="H74" s="260" t="s">
        <v>5</v>
      </c>
      <c r="I74" s="226" t="str">
        <f t="shared" si="7"/>
        <v/>
      </c>
      <c r="M74" s="6"/>
    </row>
    <row r="75" spans="1:13">
      <c r="A75" s="1" t="s">
        <v>797</v>
      </c>
      <c r="B75" s="226">
        <f>ROUND(N('Prior Year'!BK85), 0)</f>
        <v>0</v>
      </c>
      <c r="C75" s="226">
        <f>data!BK85</f>
        <v>0</v>
      </c>
      <c r="D75" s="226" t="s">
        <v>318</v>
      </c>
      <c r="E75" s="261" t="s">
        <v>318</v>
      </c>
      <c r="F75" s="259" t="s">
        <v>5</v>
      </c>
      <c r="G75" s="259" t="str">
        <f t="shared" si="9"/>
        <v/>
      </c>
      <c r="H75" s="260" t="s">
        <v>5</v>
      </c>
      <c r="I75" s="226" t="str">
        <f t="shared" si="7"/>
        <v/>
      </c>
      <c r="M75" s="6"/>
    </row>
    <row r="76" spans="1:13">
      <c r="A76" s="1" t="s">
        <v>798</v>
      </c>
      <c r="B76" s="226">
        <f>ROUND(N('Prior Year'!BL85), 0)</f>
        <v>162435</v>
      </c>
      <c r="C76" s="226">
        <f>data!BL85</f>
        <v>147347.51</v>
      </c>
      <c r="D76" s="226" t="s">
        <v>318</v>
      </c>
      <c r="E76" s="261" t="s">
        <v>318</v>
      </c>
      <c r="F76" s="259" t="s">
        <v>5</v>
      </c>
      <c r="G76" s="259" t="str">
        <f t="shared" si="9"/>
        <v/>
      </c>
      <c r="H76" s="260" t="s">
        <v>5</v>
      </c>
      <c r="I76" s="226" t="str">
        <f t="shared" si="7"/>
        <v/>
      </c>
      <c r="M76" s="6"/>
    </row>
    <row r="77" spans="1:13">
      <c r="A77" s="1" t="s">
        <v>799</v>
      </c>
      <c r="B77" s="226">
        <f>ROUND(N('Prior Year'!BM85), 0)</f>
        <v>0</v>
      </c>
      <c r="C77" s="226">
        <f>data!BM85</f>
        <v>0</v>
      </c>
      <c r="D77" s="226" t="s">
        <v>318</v>
      </c>
      <c r="E77" s="261" t="s">
        <v>318</v>
      </c>
      <c r="F77" s="259" t="s">
        <v>5</v>
      </c>
      <c r="G77" s="259" t="str">
        <f t="shared" si="9"/>
        <v/>
      </c>
      <c r="H77" s="260" t="s">
        <v>5</v>
      </c>
      <c r="I77" s="226" t="str">
        <f t="shared" si="7"/>
        <v/>
      </c>
      <c r="M77" s="6"/>
    </row>
    <row r="78" spans="1:13">
      <c r="A78" s="1" t="s">
        <v>800</v>
      </c>
      <c r="B78" s="226">
        <f>ROUND(N('Prior Year'!BN85), 0)</f>
        <v>13865035</v>
      </c>
      <c r="C78" s="226">
        <f>data!BN85</f>
        <v>15643562.609999999</v>
      </c>
      <c r="D78" s="226" t="s">
        <v>318</v>
      </c>
      <c r="E78" s="261" t="s">
        <v>318</v>
      </c>
      <c r="F78" s="259" t="s">
        <v>5</v>
      </c>
      <c r="G78" s="259" t="str">
        <f t="shared" si="9"/>
        <v/>
      </c>
      <c r="H78" s="260" t="s">
        <v>5</v>
      </c>
      <c r="I78" s="226" t="str">
        <f t="shared" si="7"/>
        <v/>
      </c>
      <c r="M78" s="6"/>
    </row>
    <row r="79" spans="1:13">
      <c r="A79" s="1" t="s">
        <v>801</v>
      </c>
      <c r="B79" s="226">
        <f>ROUND(N('Prior Year'!BO85), 0)</f>
        <v>0</v>
      </c>
      <c r="C79" s="226">
        <f>data!BO85</f>
        <v>0</v>
      </c>
      <c r="D79" s="226" t="s">
        <v>318</v>
      </c>
      <c r="E79" s="261" t="s">
        <v>318</v>
      </c>
      <c r="F79" s="259" t="s">
        <v>5</v>
      </c>
      <c r="G79" s="259" t="str">
        <f t="shared" si="9"/>
        <v/>
      </c>
      <c r="H79" s="260" t="s">
        <v>5</v>
      </c>
      <c r="I79" s="226" t="str">
        <f t="shared" ref="I79:I94" si="10">IF(H79 = "", "", IF(ABS(H79) &gt; 25 %, "Please provide explanation for the fluctuation noted here", ""))</f>
        <v/>
      </c>
      <c r="M79" s="6"/>
    </row>
    <row r="80" spans="1:13">
      <c r="A80" s="1" t="s">
        <v>802</v>
      </c>
      <c r="B80" s="226">
        <f>ROUND(N('Prior Year'!BP85), 0)</f>
        <v>0</v>
      </c>
      <c r="C80" s="226">
        <f>data!BP85</f>
        <v>0</v>
      </c>
      <c r="D80" s="226" t="s">
        <v>318</v>
      </c>
      <c r="E80" s="261" t="s">
        <v>318</v>
      </c>
      <c r="F80" s="259" t="s">
        <v>5</v>
      </c>
      <c r="G80" s="259" t="str">
        <f t="shared" si="9"/>
        <v/>
      </c>
      <c r="H80" s="260" t="s">
        <v>5</v>
      </c>
      <c r="I80" s="226" t="str">
        <f t="shared" si="10"/>
        <v/>
      </c>
      <c r="M80" s="6"/>
    </row>
    <row r="81" spans="1:13">
      <c r="A81" s="1" t="s">
        <v>803</v>
      </c>
      <c r="B81" s="226">
        <f>ROUND(N('Prior Year'!BQ85), 0)</f>
        <v>0</v>
      </c>
      <c r="C81" s="226">
        <f>data!BQ85</f>
        <v>0</v>
      </c>
      <c r="D81" s="226" t="s">
        <v>318</v>
      </c>
      <c r="E81" s="261" t="s">
        <v>318</v>
      </c>
      <c r="F81" s="259" t="s">
        <v>5</v>
      </c>
      <c r="G81" s="259" t="str">
        <f t="shared" si="9"/>
        <v/>
      </c>
      <c r="H81" s="260" t="s">
        <v>5</v>
      </c>
      <c r="I81" s="226" t="str">
        <f t="shared" si="10"/>
        <v/>
      </c>
      <c r="M81" s="6"/>
    </row>
    <row r="82" spans="1:13">
      <c r="A82" s="1" t="s">
        <v>804</v>
      </c>
      <c r="B82" s="226">
        <f>ROUND(N('Prior Year'!BR85), 0)</f>
        <v>43222</v>
      </c>
      <c r="C82" s="226">
        <f>data!BR85</f>
        <v>57016.79</v>
      </c>
      <c r="D82" s="226" t="s">
        <v>318</v>
      </c>
      <c r="E82" s="261" t="s">
        <v>318</v>
      </c>
      <c r="F82" s="259" t="s">
        <v>5</v>
      </c>
      <c r="G82" s="259" t="str">
        <f t="shared" si="9"/>
        <v/>
      </c>
      <c r="H82" s="260" t="s">
        <v>5</v>
      </c>
      <c r="I82" s="226" t="str">
        <f t="shared" si="10"/>
        <v/>
      </c>
      <c r="M82" s="6"/>
    </row>
    <row r="83" spans="1:13">
      <c r="A83" s="1" t="s">
        <v>805</v>
      </c>
      <c r="B83" s="226">
        <f>ROUND(N('Prior Year'!BS85), 0)</f>
        <v>54358</v>
      </c>
      <c r="C83" s="226">
        <f>data!BS85</f>
        <v>68001.310000000012</v>
      </c>
      <c r="D83" s="226" t="s">
        <v>318</v>
      </c>
      <c r="E83" s="261" t="s">
        <v>318</v>
      </c>
      <c r="F83" s="259" t="s">
        <v>5</v>
      </c>
      <c r="G83" s="259" t="str">
        <f t="shared" si="9"/>
        <v/>
      </c>
      <c r="H83" s="260" t="s">
        <v>5</v>
      </c>
      <c r="I83" s="226" t="str">
        <f t="shared" si="10"/>
        <v/>
      </c>
      <c r="M83" s="6"/>
    </row>
    <row r="84" spans="1:13">
      <c r="A84" s="1" t="s">
        <v>806</v>
      </c>
      <c r="B84" s="226">
        <f>ROUND(N('Prior Year'!BT85), 0)</f>
        <v>119017</v>
      </c>
      <c r="C84" s="226">
        <f>data!BT85</f>
        <v>162955.69</v>
      </c>
      <c r="D84" s="226" t="s">
        <v>318</v>
      </c>
      <c r="E84" s="261" t="s">
        <v>318</v>
      </c>
      <c r="F84" s="259" t="s">
        <v>5</v>
      </c>
      <c r="G84" s="259" t="str">
        <f t="shared" si="9"/>
        <v/>
      </c>
      <c r="H84" s="260" t="s">
        <v>5</v>
      </c>
      <c r="I84" s="226" t="str">
        <f t="shared" si="10"/>
        <v/>
      </c>
      <c r="M84" s="6"/>
    </row>
    <row r="85" spans="1:13">
      <c r="A85" s="1" t="s">
        <v>807</v>
      </c>
      <c r="B85" s="226">
        <f>ROUND(N('Prior Year'!BU85), 0)</f>
        <v>0</v>
      </c>
      <c r="C85" s="226">
        <f>data!BU85</f>
        <v>0</v>
      </c>
      <c r="D85" s="226" t="s">
        <v>318</v>
      </c>
      <c r="E85" s="261" t="s">
        <v>318</v>
      </c>
      <c r="F85" s="259" t="s">
        <v>5</v>
      </c>
      <c r="G85" s="259" t="str">
        <f t="shared" si="9"/>
        <v/>
      </c>
      <c r="H85" s="260" t="s">
        <v>5</v>
      </c>
      <c r="I85" s="226" t="str">
        <f t="shared" si="10"/>
        <v/>
      </c>
      <c r="M85" s="6"/>
    </row>
    <row r="86" spans="1:13">
      <c r="A86" s="1" t="s">
        <v>808</v>
      </c>
      <c r="B86" s="226">
        <f>ROUND(N('Prior Year'!BV85), 0)</f>
        <v>0</v>
      </c>
      <c r="C86" s="226">
        <f>data!BV85</f>
        <v>0</v>
      </c>
      <c r="D86" s="226" t="s">
        <v>318</v>
      </c>
      <c r="E86" s="261" t="s">
        <v>318</v>
      </c>
      <c r="F86" s="259" t="s">
        <v>5</v>
      </c>
      <c r="G86" s="259" t="str">
        <f t="shared" si="9"/>
        <v/>
      </c>
      <c r="H86" s="260" t="s">
        <v>5</v>
      </c>
      <c r="I86" s="226" t="str">
        <f t="shared" si="10"/>
        <v/>
      </c>
      <c r="M86" s="6"/>
    </row>
    <row r="87" spans="1:13">
      <c r="A87" s="1" t="s">
        <v>809</v>
      </c>
      <c r="B87" s="226">
        <f>ROUND(N('Prior Year'!BW85), 0)</f>
        <v>78482</v>
      </c>
      <c r="C87" s="226">
        <f>data!BW85</f>
        <v>101545.86000000002</v>
      </c>
      <c r="D87" s="226" t="s">
        <v>318</v>
      </c>
      <c r="E87" s="261" t="s">
        <v>318</v>
      </c>
      <c r="F87" s="259" t="s">
        <v>5</v>
      </c>
      <c r="G87" s="259" t="str">
        <f t="shared" si="9"/>
        <v/>
      </c>
      <c r="H87" s="260" t="s">
        <v>5</v>
      </c>
      <c r="I87" s="226" t="str">
        <f t="shared" si="10"/>
        <v/>
      </c>
      <c r="M87" s="6"/>
    </row>
    <row r="88" spans="1:13">
      <c r="A88" s="1" t="s">
        <v>810</v>
      </c>
      <c r="B88" s="226">
        <f>ROUND(N('Prior Year'!BX85), 0)</f>
        <v>831655</v>
      </c>
      <c r="C88" s="226">
        <f>data!BX85</f>
        <v>819617.35</v>
      </c>
      <c r="D88" s="226" t="s">
        <v>318</v>
      </c>
      <c r="E88" s="261" t="s">
        <v>318</v>
      </c>
      <c r="F88" s="259" t="s">
        <v>5</v>
      </c>
      <c r="G88" s="259" t="str">
        <f t="shared" si="9"/>
        <v/>
      </c>
      <c r="H88" s="260" t="s">
        <v>5</v>
      </c>
      <c r="I88" s="226" t="str">
        <f t="shared" si="10"/>
        <v/>
      </c>
      <c r="M88" s="6"/>
    </row>
    <row r="89" spans="1:13">
      <c r="A89" s="1" t="s">
        <v>811</v>
      </c>
      <c r="B89" s="226">
        <f>ROUND(N('Prior Year'!BY85), 0)</f>
        <v>1355553</v>
      </c>
      <c r="C89" s="226">
        <f>data!BY85</f>
        <v>1569397.01</v>
      </c>
      <c r="D89" s="226" t="s">
        <v>318</v>
      </c>
      <c r="E89" s="261" t="s">
        <v>318</v>
      </c>
      <c r="F89" s="259" t="s">
        <v>5</v>
      </c>
      <c r="G89" s="259" t="str">
        <f t="shared" si="9"/>
        <v/>
      </c>
      <c r="H89" s="260" t="s">
        <v>5</v>
      </c>
      <c r="I89" s="226" t="str">
        <f t="shared" si="10"/>
        <v/>
      </c>
      <c r="M89" s="6"/>
    </row>
    <row r="90" spans="1:13">
      <c r="A90" s="1" t="s">
        <v>812</v>
      </c>
      <c r="B90" s="226">
        <f>ROUND(N('Prior Year'!BZ85), 0)</f>
        <v>509810</v>
      </c>
      <c r="C90" s="226">
        <f>data!BZ85</f>
        <v>481042.76</v>
      </c>
      <c r="D90" s="226" t="s">
        <v>318</v>
      </c>
      <c r="E90" s="261" t="s">
        <v>318</v>
      </c>
      <c r="F90" s="259" t="s">
        <v>5</v>
      </c>
      <c r="G90" s="259" t="str">
        <f t="shared" si="9"/>
        <v/>
      </c>
      <c r="H90" s="260" t="s">
        <v>5</v>
      </c>
      <c r="I90" s="226" t="str">
        <f t="shared" si="10"/>
        <v/>
      </c>
      <c r="M90" s="6"/>
    </row>
    <row r="91" spans="1:13">
      <c r="A91" s="1" t="s">
        <v>813</v>
      </c>
      <c r="B91" s="226">
        <f>ROUND(N('Prior Year'!CA85), 0)</f>
        <v>355512</v>
      </c>
      <c r="C91" s="226">
        <f>data!CA85</f>
        <v>463645.08999999997</v>
      </c>
      <c r="D91" s="226" t="s">
        <v>318</v>
      </c>
      <c r="E91" s="261" t="s">
        <v>318</v>
      </c>
      <c r="F91" s="259" t="s">
        <v>5</v>
      </c>
      <c r="G91" s="259" t="str">
        <f t="shared" si="9"/>
        <v/>
      </c>
      <c r="H91" s="260" t="s">
        <v>5</v>
      </c>
      <c r="I91" s="226" t="str">
        <f t="shared" si="10"/>
        <v/>
      </c>
      <c r="M91" s="6"/>
    </row>
    <row r="92" spans="1:13">
      <c r="A92" s="1" t="s">
        <v>814</v>
      </c>
      <c r="B92" s="226">
        <f>ROUND(N('Prior Year'!CB85), 0)</f>
        <v>0</v>
      </c>
      <c r="C92" s="226">
        <f>data!CB85</f>
        <v>0</v>
      </c>
      <c r="D92" s="226" t="s">
        <v>318</v>
      </c>
      <c r="E92" s="261" t="s">
        <v>318</v>
      </c>
      <c r="F92" s="259" t="s">
        <v>5</v>
      </c>
      <c r="G92" s="259" t="str">
        <f t="shared" si="9"/>
        <v/>
      </c>
      <c r="H92" s="260" t="s">
        <v>5</v>
      </c>
      <c r="I92" s="226" t="str">
        <f t="shared" si="10"/>
        <v/>
      </c>
      <c r="M92" s="6"/>
    </row>
    <row r="93" spans="1:13">
      <c r="A93" s="1" t="s">
        <v>815</v>
      </c>
      <c r="B93" s="226">
        <f>ROUND(N('Prior Year'!CC85), 0)</f>
        <v>333361</v>
      </c>
      <c r="C93" s="226">
        <f>data!CC85</f>
        <v>412913.76</v>
      </c>
      <c r="D93" s="226" t="s">
        <v>318</v>
      </c>
      <c r="E93" s="261" t="s">
        <v>318</v>
      </c>
      <c r="F93" s="259" t="s">
        <v>5</v>
      </c>
      <c r="G93" s="259" t="str">
        <f t="shared" si="9"/>
        <v/>
      </c>
      <c r="H93" s="260" t="s">
        <v>5</v>
      </c>
      <c r="I93" s="226" t="str">
        <f t="shared" si="10"/>
        <v/>
      </c>
      <c r="M93" s="6"/>
    </row>
    <row r="94" spans="1:13">
      <c r="A94" s="1" t="s">
        <v>816</v>
      </c>
      <c r="B94" s="226">
        <f>ROUND(N('Prior Year'!CD85), 0)</f>
        <v>453307</v>
      </c>
      <c r="C94" s="226">
        <f>data!CD85</f>
        <v>883571.92999999993</v>
      </c>
      <c r="D94" s="226" t="s">
        <v>318</v>
      </c>
      <c r="E94" s="261" t="s">
        <v>318</v>
      </c>
      <c r="F94" s="259" t="s">
        <v>5</v>
      </c>
      <c r="G94" s="259" t="str">
        <f t="shared" si="9"/>
        <v/>
      </c>
      <c r="H94" s="260" t="s">
        <v>5</v>
      </c>
      <c r="I94" s="226" t="str">
        <f t="shared" si="10"/>
        <v/>
      </c>
      <c r="M94" s="6"/>
    </row>
  </sheetData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workbookViewId="0"/>
  </sheetViews>
  <sheetFormatPr defaultRowHeight="15"/>
  <sheetData>
    <row r="1" spans="1:4" ht="15.75">
      <c r="A1" s="280" t="s">
        <v>817</v>
      </c>
      <c r="B1" s="279"/>
      <c r="C1" s="279"/>
      <c r="D1" s="279"/>
    </row>
    <row r="2" spans="1:4" ht="15.75">
      <c r="A2" s="279"/>
      <c r="B2" s="279"/>
      <c r="C2" s="279"/>
      <c r="D2" s="279"/>
    </row>
    <row r="3" spans="1:4" ht="15.75">
      <c r="A3" s="282" t="s">
        <v>818</v>
      </c>
      <c r="B3" s="279"/>
      <c r="C3" s="279"/>
      <c r="D3" s="279"/>
    </row>
    <row r="4" spans="1:4" ht="15.75">
      <c r="A4" s="279" t="s">
        <v>819</v>
      </c>
      <c r="B4" s="279"/>
      <c r="C4" s="279"/>
      <c r="D4" s="279"/>
    </row>
    <row r="5" spans="1:4" ht="15.75">
      <c r="A5" s="279" t="s">
        <v>820</v>
      </c>
      <c r="B5" s="279"/>
      <c r="C5" s="279"/>
      <c r="D5" s="279"/>
    </row>
    <row r="6" spans="1:4" ht="15.75">
      <c r="A6" s="279"/>
      <c r="B6" s="279"/>
      <c r="C6" s="279"/>
      <c r="D6" s="279"/>
    </row>
    <row r="7" spans="1:4" ht="15.75">
      <c r="A7" s="279" t="s">
        <v>821</v>
      </c>
      <c r="B7" s="279"/>
      <c r="C7" s="279"/>
      <c r="D7" s="279"/>
    </row>
    <row r="8" spans="1:4" ht="15.75">
      <c r="A8" s="279" t="s">
        <v>822</v>
      </c>
      <c r="B8" s="279"/>
      <c r="C8" s="279"/>
      <c r="D8" s="279"/>
    </row>
    <row r="9" spans="1:4" ht="15.75">
      <c r="A9" s="279"/>
      <c r="B9" s="279"/>
      <c r="C9" s="279"/>
      <c r="D9" s="279"/>
    </row>
    <row r="10" spans="1:4" ht="15.75">
      <c r="A10" s="279"/>
      <c r="B10" s="279"/>
      <c r="C10" s="279"/>
      <c r="D10" s="279"/>
    </row>
    <row r="11" spans="1:4" ht="15.75">
      <c r="A11" s="281" t="s">
        <v>823</v>
      </c>
      <c r="B11" s="279"/>
      <c r="C11" s="279"/>
      <c r="D11" s="279">
        <f>N(data!C380)</f>
        <v>111433.16</v>
      </c>
    </row>
    <row r="12" spans="1:4" ht="15.75">
      <c r="A12" s="281" t="s">
        <v>824</v>
      </c>
      <c r="B12" s="279"/>
      <c r="C12" s="279"/>
      <c r="D12" s="279" t="str">
        <f>IF(OR(N(data!C380) &gt; 1000000, N(data!C380) / (N(data!D360) + N(data!D383)) &gt; 0.01), "Yes", "No")</f>
        <v>No</v>
      </c>
    </row>
    <row r="13" spans="1:4" ht="15.75">
      <c r="A13" s="279"/>
      <c r="B13" s="279"/>
      <c r="C13" s="279"/>
      <c r="D13" s="279"/>
    </row>
    <row r="14" spans="1:4" ht="15.75">
      <c r="A14" s="281" t="s">
        <v>825</v>
      </c>
      <c r="B14" s="279"/>
      <c r="C14" s="279"/>
      <c r="D14" s="281" t="s">
        <v>826</v>
      </c>
    </row>
    <row r="15" spans="1:4" ht="15.75">
      <c r="A15" s="279" t="s">
        <v>827</v>
      </c>
      <c r="B15" s="279"/>
      <c r="C15" s="279"/>
      <c r="D15" s="279"/>
    </row>
    <row r="16" spans="1:4" ht="15.75">
      <c r="A16" s="279" t="s">
        <v>827</v>
      </c>
      <c r="B16" s="279"/>
      <c r="C16" s="279"/>
      <c r="D16" s="279"/>
    </row>
    <row r="17" spans="1:4" ht="15.75">
      <c r="A17" s="279" t="s">
        <v>827</v>
      </c>
      <c r="B17" s="279"/>
      <c r="C17" s="279"/>
      <c r="D17" s="279"/>
    </row>
    <row r="18" spans="1:4" ht="15.75">
      <c r="A18" s="279" t="s">
        <v>827</v>
      </c>
      <c r="B18" s="279"/>
      <c r="C18" s="279"/>
      <c r="D18" s="279"/>
    </row>
    <row r="19" spans="1:4" ht="15.75">
      <c r="A19" s="279" t="s">
        <v>827</v>
      </c>
      <c r="B19" s="279"/>
      <c r="C19" s="279"/>
      <c r="D19" s="279"/>
    </row>
    <row r="20" spans="1:4" ht="15.75">
      <c r="A20" s="279" t="s">
        <v>827</v>
      </c>
      <c r="B20" s="279"/>
      <c r="C20" s="279"/>
      <c r="D20" s="279"/>
    </row>
    <row r="21" spans="1:4" ht="15.75">
      <c r="A21" s="279" t="s">
        <v>827</v>
      </c>
      <c r="B21" s="279"/>
      <c r="C21" s="279"/>
      <c r="D21" s="279"/>
    </row>
    <row r="22" spans="1:4" ht="15.75">
      <c r="A22" s="279"/>
      <c r="B22" s="279"/>
      <c r="C22" s="279"/>
      <c r="D22" s="279"/>
    </row>
    <row r="23" spans="1:4" ht="15.75">
      <c r="A23" s="279"/>
      <c r="B23" s="279"/>
      <c r="C23" s="279"/>
      <c r="D23" s="279"/>
    </row>
    <row r="24" spans="1:4" ht="15.75">
      <c r="A24" s="279"/>
      <c r="B24" s="279"/>
      <c r="C24" s="279"/>
      <c r="D24" s="279"/>
    </row>
    <row r="25" spans="1:4" ht="15.75">
      <c r="A25" s="281" t="s">
        <v>828</v>
      </c>
      <c r="B25" s="279"/>
      <c r="C25" s="279"/>
      <c r="D25" s="279">
        <f>N(data!C414)</f>
        <v>282986.20999999996</v>
      </c>
    </row>
    <row r="26" spans="1:4" ht="15.75">
      <c r="A26" s="281" t="s">
        <v>824</v>
      </c>
      <c r="B26" s="279"/>
      <c r="C26" s="279"/>
      <c r="D26" s="279" t="str">
        <f>IF(OR(N(data!C414)&gt;1000000,N(data!C414)/(N(data!D416))&gt;0.01),"Yes","No")</f>
        <v>No</v>
      </c>
    </row>
    <row r="27" spans="1:4" ht="15.75">
      <c r="A27" s="279"/>
      <c r="B27" s="279"/>
      <c r="C27" s="279"/>
      <c r="D27" s="279"/>
    </row>
    <row r="28" spans="1:4" ht="15.75">
      <c r="A28" s="281" t="s">
        <v>825</v>
      </c>
      <c r="B28" s="279"/>
      <c r="C28" s="279"/>
      <c r="D28" s="281" t="s">
        <v>826</v>
      </c>
    </row>
    <row r="29" spans="1:4" ht="15.75">
      <c r="A29" s="279" t="s">
        <v>829</v>
      </c>
      <c r="B29" s="279"/>
      <c r="C29" s="279"/>
      <c r="D29" s="279"/>
    </row>
    <row r="30" spans="1:4" ht="15.75">
      <c r="A30" s="279" t="s">
        <v>829</v>
      </c>
      <c r="B30" s="279"/>
      <c r="C30" s="279"/>
      <c r="D30" s="279"/>
    </row>
    <row r="31" spans="1:4" ht="15.75">
      <c r="A31" s="279" t="s">
        <v>829</v>
      </c>
      <c r="B31" s="279"/>
      <c r="C31" s="279"/>
      <c r="D31" s="279"/>
    </row>
    <row r="32" spans="1:4" ht="15.75">
      <c r="A32" s="279" t="s">
        <v>829</v>
      </c>
      <c r="B32" s="279"/>
      <c r="C32" s="279"/>
      <c r="D32" s="279"/>
    </row>
    <row r="33" spans="1:4" ht="15.75">
      <c r="A33" s="279" t="s">
        <v>829</v>
      </c>
      <c r="B33" s="279"/>
      <c r="C33" s="279"/>
      <c r="D33" s="279"/>
    </row>
    <row r="34" spans="1:4" ht="15.75">
      <c r="A34" s="279" t="s">
        <v>829</v>
      </c>
      <c r="B34" s="279"/>
      <c r="C34" s="279"/>
      <c r="D34" s="279"/>
    </row>
    <row r="35" spans="1:4" ht="15.75">
      <c r="A35" s="279" t="s">
        <v>829</v>
      </c>
      <c r="B35" s="279"/>
      <c r="C35" s="279"/>
      <c r="D35" s="279"/>
    </row>
    <row r="36" spans="1:4" ht="15.75">
      <c r="A36" s="279"/>
      <c r="B36" s="279"/>
      <c r="C36" s="279"/>
      <c r="D36" s="2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G21" sqref="G21"/>
    </sheetView>
  </sheetViews>
  <sheetFormatPr defaultColWidth="8.77734375" defaultRowHeight="18" customHeight="1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>
      <c r="G1" s="60" t="s">
        <v>830</v>
      </c>
    </row>
    <row r="2" spans="1:7" ht="20.100000000000001" customHeight="1">
      <c r="A2" s="61" t="s">
        <v>831</v>
      </c>
      <c r="B2" s="61"/>
      <c r="C2" s="61"/>
      <c r="D2" s="61"/>
      <c r="E2" s="61"/>
      <c r="F2" s="61"/>
    </row>
    <row r="3" spans="1:7" ht="20.100000000000001" customHeight="1">
      <c r="B3" s="61"/>
      <c r="C3" s="61"/>
      <c r="D3" s="61"/>
      <c r="E3" s="61"/>
      <c r="F3" s="61"/>
      <c r="G3" s="61"/>
    </row>
    <row r="4" spans="1:7" ht="20.100000000000001" customHeight="1">
      <c r="A4" s="62">
        <v>1</v>
      </c>
      <c r="B4" s="64" t="str">
        <f>"Fiscal Year Ended:  "&amp;data!C96</f>
        <v>Fiscal Year Ended:  6/30/2024</v>
      </c>
      <c r="C4" s="63"/>
      <c r="D4" s="64"/>
      <c r="E4" s="65"/>
      <c r="F4" s="63" t="str">
        <f>"License Number:  "&amp;"H-"&amp;FIXED(data!C97,0)</f>
        <v>License Number:  H-206</v>
      </c>
      <c r="G4" s="66"/>
    </row>
    <row r="5" spans="1:7" ht="20.100000000000001" customHeight="1">
      <c r="A5" s="62">
        <v>2</v>
      </c>
      <c r="B5" s="63" t="s">
        <v>301</v>
      </c>
      <c r="C5" s="66"/>
      <c r="D5" s="63" t="str">
        <f>"  "&amp;data!C98</f>
        <v xml:space="preserve">  PeaceHealth United General Medical Center</v>
      </c>
      <c r="E5" s="65"/>
      <c r="F5" s="65"/>
      <c r="G5" s="66"/>
    </row>
    <row r="6" spans="1:7" ht="20.100000000000001" customHeight="1">
      <c r="A6" s="62">
        <v>3</v>
      </c>
      <c r="B6" s="63" t="s">
        <v>311</v>
      </c>
      <c r="C6" s="66"/>
      <c r="D6" s="63" t="str">
        <f>"  "&amp;data!C103</f>
        <v xml:space="preserve">  Skagit</v>
      </c>
      <c r="E6" s="65"/>
      <c r="F6" s="65"/>
      <c r="G6" s="66"/>
    </row>
    <row r="7" spans="1:7" ht="20.100000000000001" customHeight="1">
      <c r="A7" s="62">
        <v>4</v>
      </c>
      <c r="B7" s="63" t="s">
        <v>832</v>
      </c>
      <c r="C7" s="66"/>
      <c r="D7" s="63" t="str">
        <f>"  "&amp;data!C104</f>
        <v xml:space="preserve">  Charles Prosper</v>
      </c>
      <c r="E7" s="65"/>
      <c r="F7" s="65"/>
      <c r="G7" s="66"/>
    </row>
    <row r="8" spans="1:7" ht="20.100000000000001" customHeight="1">
      <c r="A8" s="62">
        <v>5</v>
      </c>
      <c r="B8" s="63" t="s">
        <v>833</v>
      </c>
      <c r="C8" s="66"/>
      <c r="D8" s="63" t="str">
        <f>"  "&amp;data!C105</f>
        <v xml:space="preserve">  Krista Touros</v>
      </c>
      <c r="E8" s="65"/>
      <c r="F8" s="65"/>
      <c r="G8" s="66"/>
    </row>
    <row r="9" spans="1:7" ht="20.100000000000001" customHeight="1">
      <c r="A9" s="62">
        <v>6</v>
      </c>
      <c r="B9" s="63" t="s">
        <v>834</v>
      </c>
      <c r="C9" s="66"/>
      <c r="D9" s="63" t="str">
        <f>"  "&amp;data!C106</f>
        <v xml:space="preserve">  N/A</v>
      </c>
      <c r="E9" s="65"/>
      <c r="F9" s="65"/>
      <c r="G9" s="66"/>
    </row>
    <row r="10" spans="1:7" ht="20.100000000000001" customHeight="1">
      <c r="A10" s="62">
        <v>7</v>
      </c>
      <c r="B10" s="63" t="s">
        <v>835</v>
      </c>
      <c r="C10" s="66"/>
      <c r="D10" s="63" t="str">
        <f>"  "&amp;data!C107</f>
        <v xml:space="preserve">  360-856-6021</v>
      </c>
      <c r="E10" s="65"/>
      <c r="F10" s="65"/>
      <c r="G10" s="66"/>
    </row>
    <row r="11" spans="1:7" ht="20.100000000000001" customHeight="1">
      <c r="A11" s="62">
        <v>8</v>
      </c>
      <c r="B11" s="63" t="s">
        <v>836</v>
      </c>
      <c r="C11" s="66"/>
      <c r="D11" s="63" t="str">
        <f>"  "&amp;data!C108</f>
        <v xml:space="preserve">  360-856-7204</v>
      </c>
      <c r="E11" s="65"/>
      <c r="F11" s="65"/>
      <c r="G11" s="66"/>
    </row>
    <row r="12" spans="1:7" ht="20.100000000000001" customHeight="1">
      <c r="A12" s="67"/>
      <c r="B12" s="68"/>
      <c r="C12" s="68"/>
      <c r="D12" s="68"/>
      <c r="E12" s="68"/>
      <c r="F12" s="68"/>
      <c r="G12" s="69"/>
    </row>
    <row r="13" spans="1:7" ht="20.100000000000001" customHeight="1">
      <c r="A13" s="70"/>
      <c r="G13" s="71"/>
    </row>
    <row r="14" spans="1:7" ht="20.100000000000001" customHeight="1">
      <c r="A14" s="62">
        <v>9</v>
      </c>
      <c r="B14" s="63" t="s">
        <v>837</v>
      </c>
      <c r="C14" s="63"/>
      <c r="D14" s="63"/>
      <c r="E14" s="63"/>
      <c r="F14" s="63"/>
      <c r="G14" s="69"/>
    </row>
    <row r="15" spans="1:7" ht="20.100000000000001" customHeight="1">
      <c r="A15" s="72" t="s">
        <v>328</v>
      </c>
      <c r="B15" s="73"/>
      <c r="C15" s="74" t="s">
        <v>330</v>
      </c>
      <c r="D15" s="73"/>
      <c r="E15" s="74" t="s">
        <v>332</v>
      </c>
      <c r="F15" s="75"/>
      <c r="G15" s="76"/>
    </row>
    <row r="16" spans="1:7" ht="20.100000000000001" customHeight="1">
      <c r="A16" s="77" t="str">
        <f>IF(data!C113&gt;0," X","")</f>
        <v/>
      </c>
      <c r="B16" s="66" t="s">
        <v>307</v>
      </c>
      <c r="C16" s="78" t="str">
        <f>IF(data!C117&gt;0," X","")</f>
        <v/>
      </c>
      <c r="D16" s="79" t="s">
        <v>838</v>
      </c>
      <c r="E16" s="227" t="str">
        <f>IF(data!C120&gt;0," X","")</f>
        <v/>
      </c>
      <c r="F16" s="80" t="s">
        <v>333</v>
      </c>
      <c r="G16" s="66"/>
    </row>
    <row r="17" spans="1:7" ht="20.100000000000001" customHeight="1">
      <c r="A17" s="77" t="str">
        <f>IF(data!C114&gt;0," X","")</f>
        <v/>
      </c>
      <c r="B17" s="66" t="s">
        <v>311</v>
      </c>
      <c r="C17" s="78" t="str">
        <f>IF(data!C118&gt;0," X","")</f>
        <v xml:space="preserve"> X</v>
      </c>
      <c r="D17" s="79" t="s">
        <v>413</v>
      </c>
      <c r="E17" s="227" t="str">
        <f>IF(data!C121&gt;0," X","")</f>
        <v/>
      </c>
      <c r="F17" s="80" t="s">
        <v>334</v>
      </c>
      <c r="G17" s="66"/>
    </row>
    <row r="18" spans="1:7" ht="20.100000000000001" customHeight="1">
      <c r="A18" s="62"/>
      <c r="B18" s="66" t="s">
        <v>839</v>
      </c>
      <c r="C18" s="66"/>
      <c r="D18" s="66"/>
      <c r="E18" s="227" t="str">
        <f>IF(data!C122&gt;0," X","")</f>
        <v/>
      </c>
      <c r="F18" s="80" t="s">
        <v>335</v>
      </c>
      <c r="G18" s="66"/>
    </row>
    <row r="19" spans="1:7" ht="20.100000000000001" customHeight="1">
      <c r="A19" s="77" t="str">
        <f>IF(data!C115&gt;0," X","")</f>
        <v/>
      </c>
      <c r="B19" s="79" t="s">
        <v>840</v>
      </c>
      <c r="C19" s="66"/>
      <c r="D19" s="66"/>
      <c r="E19" s="66"/>
      <c r="F19" s="80"/>
      <c r="G19" s="66"/>
    </row>
    <row r="20" spans="1:7" ht="20.100000000000001" customHeight="1">
      <c r="A20" s="67"/>
      <c r="B20" s="68"/>
      <c r="C20" s="68"/>
      <c r="D20" s="68"/>
      <c r="E20" s="68"/>
      <c r="F20" s="68"/>
      <c r="G20" s="69"/>
    </row>
    <row r="21" spans="1:7" ht="20.100000000000001" customHeight="1">
      <c r="A21" s="70"/>
      <c r="G21" s="81"/>
    </row>
    <row r="22" spans="1:7" ht="20.100000000000001" customHeight="1">
      <c r="A22" s="62">
        <v>10</v>
      </c>
      <c r="B22" s="63" t="s">
        <v>841</v>
      </c>
      <c r="C22" s="63"/>
      <c r="D22" s="63"/>
      <c r="E22" s="63"/>
      <c r="F22" s="77" t="s">
        <v>338</v>
      </c>
      <c r="G22" s="78" t="s">
        <v>242</v>
      </c>
    </row>
    <row r="23" spans="1:7" ht="20.100000000000001" customHeight="1">
      <c r="A23" s="62"/>
      <c r="B23" s="63" t="s">
        <v>842</v>
      </c>
      <c r="C23" s="63"/>
      <c r="D23" s="63"/>
      <c r="E23" s="63"/>
      <c r="F23" s="62">
        <f>data!C127</f>
        <v>947</v>
      </c>
      <c r="G23" s="66">
        <f>data!D127</f>
        <v>5120</v>
      </c>
    </row>
    <row r="24" spans="1:7" ht="20.100000000000001" customHeight="1">
      <c r="A24" s="62"/>
      <c r="B24" s="63" t="s">
        <v>843</v>
      </c>
      <c r="C24" s="63"/>
      <c r="D24" s="63"/>
      <c r="E24" s="63"/>
      <c r="F24" s="62">
        <f>data!C128</f>
        <v>227</v>
      </c>
      <c r="G24" s="66">
        <f>data!D128</f>
        <v>4182</v>
      </c>
    </row>
    <row r="25" spans="1:7" ht="20.100000000000001" customHeight="1">
      <c r="A25" s="62"/>
      <c r="B25" s="63" t="s">
        <v>844</v>
      </c>
      <c r="C25" s="63"/>
      <c r="D25" s="63"/>
      <c r="E25" s="63"/>
      <c r="F25" s="62">
        <f>data!C129</f>
        <v>0</v>
      </c>
      <c r="G25" s="66">
        <f>data!D129</f>
        <v>0</v>
      </c>
    </row>
    <row r="26" spans="1:7" ht="20.100000000000001" customHeight="1">
      <c r="A26" s="62">
        <v>11</v>
      </c>
      <c r="B26" s="63" t="s">
        <v>342</v>
      </c>
      <c r="C26" s="63"/>
      <c r="D26" s="63"/>
      <c r="E26" s="63"/>
      <c r="F26" s="62">
        <f>data!C130</f>
        <v>0</v>
      </c>
      <c r="G26" s="66">
        <f>data!D130</f>
        <v>0</v>
      </c>
    </row>
    <row r="27" spans="1:7" ht="20.100000000000001" customHeight="1">
      <c r="A27" s="67"/>
      <c r="B27" s="68"/>
      <c r="C27" s="68"/>
      <c r="D27" s="68"/>
      <c r="E27" s="68"/>
      <c r="F27" s="68"/>
      <c r="G27" s="69"/>
    </row>
    <row r="28" spans="1:7" ht="20.100000000000001" customHeight="1">
      <c r="A28" s="70"/>
      <c r="G28" s="81"/>
    </row>
    <row r="29" spans="1:7" ht="20.100000000000001" customHeight="1">
      <c r="A29" s="62">
        <v>12</v>
      </c>
      <c r="B29" s="82" t="s">
        <v>845</v>
      </c>
      <c r="C29" s="66"/>
      <c r="D29" s="78" t="s">
        <v>194</v>
      </c>
      <c r="E29" s="82" t="s">
        <v>845</v>
      </c>
      <c r="F29" s="66"/>
      <c r="G29" s="78" t="s">
        <v>194</v>
      </c>
    </row>
    <row r="30" spans="1:7" ht="20.100000000000001" customHeight="1">
      <c r="A30" s="62"/>
      <c r="B30" s="63" t="s">
        <v>344</v>
      </c>
      <c r="C30" s="66"/>
      <c r="D30" s="66">
        <f>data!C132</f>
        <v>0</v>
      </c>
      <c r="E30" s="63" t="s">
        <v>350</v>
      </c>
      <c r="F30" s="66"/>
      <c r="G30" s="66">
        <f>data!C139</f>
        <v>0</v>
      </c>
    </row>
    <row r="31" spans="1:7" ht="20.100000000000001" customHeight="1">
      <c r="A31" s="62"/>
      <c r="B31" s="82" t="s">
        <v>846</v>
      </c>
      <c r="C31" s="66"/>
      <c r="D31" s="66">
        <f>data!C133</f>
        <v>0</v>
      </c>
      <c r="E31" s="63" t="s">
        <v>351</v>
      </c>
      <c r="F31" s="66"/>
      <c r="G31" s="66">
        <f>data!C140</f>
        <v>0</v>
      </c>
    </row>
    <row r="32" spans="1:7" ht="20.100000000000001" customHeight="1">
      <c r="A32" s="62"/>
      <c r="B32" s="82" t="s">
        <v>847</v>
      </c>
      <c r="C32" s="66"/>
      <c r="D32" s="66">
        <f>data!C134</f>
        <v>25</v>
      </c>
      <c r="E32" s="63" t="s">
        <v>848</v>
      </c>
      <c r="F32" s="66"/>
      <c r="G32" s="66">
        <f>data!C141</f>
        <v>0</v>
      </c>
    </row>
    <row r="33" spans="1:7" ht="20.100000000000001" customHeight="1">
      <c r="A33" s="62"/>
      <c r="B33" s="82" t="s">
        <v>849</v>
      </c>
      <c r="C33" s="66"/>
      <c r="D33" s="66">
        <f>data!C135</f>
        <v>0</v>
      </c>
      <c r="E33" s="63" t="s">
        <v>850</v>
      </c>
      <c r="F33" s="66"/>
      <c r="G33" s="66">
        <f>data!C142</f>
        <v>0</v>
      </c>
    </row>
    <row r="34" spans="1:7" ht="20.100000000000001" customHeight="1">
      <c r="A34" s="62"/>
      <c r="B34" s="82" t="s">
        <v>851</v>
      </c>
      <c r="C34" s="66"/>
      <c r="D34" s="66">
        <f>data!C136</f>
        <v>0</v>
      </c>
      <c r="E34" s="63" t="s">
        <v>353</v>
      </c>
      <c r="F34" s="66"/>
      <c r="G34" s="66">
        <f>data!E143</f>
        <v>35</v>
      </c>
    </row>
    <row r="35" spans="1:7" ht="20.100000000000001" customHeight="1">
      <c r="A35" s="62"/>
      <c r="B35" s="82" t="s">
        <v>852</v>
      </c>
      <c r="C35" s="66"/>
      <c r="D35" s="66">
        <f>data!C137</f>
        <v>10</v>
      </c>
      <c r="E35" s="63" t="s">
        <v>853</v>
      </c>
      <c r="F35" s="83"/>
      <c r="G35" s="66"/>
    </row>
    <row r="36" spans="1:7" ht="20.100000000000001" customHeight="1">
      <c r="A36" s="62"/>
      <c r="B36" s="63" t="s">
        <v>123</v>
      </c>
      <c r="C36" s="66"/>
      <c r="D36" s="66">
        <f>data!C138</f>
        <v>0</v>
      </c>
      <c r="E36" s="63" t="s">
        <v>354</v>
      </c>
      <c r="F36" s="66"/>
      <c r="G36" s="66">
        <f>data!C144</f>
        <v>35</v>
      </c>
    </row>
    <row r="37" spans="1:7" ht="20.100000000000001" customHeight="1">
      <c r="A37" s="62"/>
      <c r="E37" s="63" t="s">
        <v>355</v>
      </c>
      <c r="F37" s="66"/>
      <c r="G37" s="66">
        <f>data!C145</f>
        <v>0</v>
      </c>
    </row>
    <row r="38" spans="1:7" ht="20.100000000000001" customHeight="1">
      <c r="A38" s="62"/>
      <c r="B38" s="63"/>
      <c r="C38" s="63"/>
      <c r="D38" s="63"/>
      <c r="E38" s="63"/>
      <c r="F38" s="63"/>
      <c r="G38" s="66"/>
    </row>
    <row r="39" spans="1:7" ht="20.100000000000001" customHeight="1">
      <c r="A39" s="84">
        <v>13</v>
      </c>
      <c r="B39" s="85" t="s">
        <v>350</v>
      </c>
      <c r="C39" s="81"/>
      <c r="D39" s="81"/>
      <c r="E39" s="86"/>
      <c r="F39" s="86"/>
      <c r="G39" s="87"/>
    </row>
    <row r="40" spans="1:7" ht="20.100000000000001" customHeight="1">
      <c r="A40" s="88"/>
      <c r="B40" s="89" t="s">
        <v>854</v>
      </c>
      <c r="C40" s="90" t="s">
        <v>299</v>
      </c>
      <c r="D40" s="71">
        <f>data!C147</f>
        <v>4008588</v>
      </c>
      <c r="E40" s="91"/>
      <c r="F40" s="91"/>
      <c r="G40" s="9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G21" sqref="G21"/>
    </sheetView>
  </sheetViews>
  <sheetFormatPr defaultColWidth="8.77734375" defaultRowHeight="20.100000000000001" customHeight="1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>
      <c r="A1" s="119" t="s">
        <v>855</v>
      </c>
      <c r="G1" s="60" t="s">
        <v>856</v>
      </c>
    </row>
    <row r="2" spans="1:7" ht="20.100000000000001" customHeight="1">
      <c r="A2" s="1" t="str">
        <f>"Hospital: "&amp;data!C98</f>
        <v>Hospital: PeaceHealth United General Medical Center</v>
      </c>
      <c r="G2" s="4" t="s">
        <v>857</v>
      </c>
    </row>
    <row r="3" spans="1:7" ht="20.100000000000001" customHeight="1">
      <c r="G3" s="4" t="str">
        <f>"FYE: "&amp;data!C96</f>
        <v>FYE: 6/30/2024</v>
      </c>
    </row>
    <row r="4" spans="1:7" ht="20.100000000000001" customHeight="1">
      <c r="A4" s="120" t="s">
        <v>858</v>
      </c>
      <c r="B4" s="121"/>
      <c r="C4" s="121"/>
      <c r="D4" s="121"/>
      <c r="E4" s="121"/>
      <c r="F4" s="121"/>
      <c r="G4" s="122"/>
    </row>
    <row r="5" spans="1:7" ht="20.100000000000001" customHeight="1">
      <c r="A5" s="123"/>
      <c r="B5" s="73" t="s">
        <v>859</v>
      </c>
      <c r="C5" s="73"/>
      <c r="D5" s="73"/>
      <c r="E5" s="124" t="s">
        <v>365</v>
      </c>
      <c r="F5" s="73"/>
      <c r="G5" s="73"/>
    </row>
    <row r="6" spans="1:7" ht="20.100000000000001" customHeight="1">
      <c r="A6" s="125" t="s">
        <v>860</v>
      </c>
      <c r="B6" s="78" t="s">
        <v>338</v>
      </c>
      <c r="C6" s="78" t="s">
        <v>861</v>
      </c>
      <c r="D6" s="78" t="s">
        <v>361</v>
      </c>
      <c r="E6" s="78" t="s">
        <v>195</v>
      </c>
      <c r="F6" s="78" t="s">
        <v>158</v>
      </c>
      <c r="G6" s="78" t="s">
        <v>230</v>
      </c>
    </row>
    <row r="7" spans="1:7" ht="20.100000000000001" customHeight="1">
      <c r="A7" s="62" t="s">
        <v>359</v>
      </c>
      <c r="B7" s="126">
        <f>data!B154</f>
        <v>718</v>
      </c>
      <c r="C7" s="126">
        <f>data!B155</f>
        <v>4064</v>
      </c>
      <c r="D7" s="126">
        <f>data!B156</f>
        <v>15299</v>
      </c>
      <c r="E7" s="126">
        <f>data!B157</f>
        <v>24268520</v>
      </c>
      <c r="F7" s="126">
        <f>data!B158</f>
        <v>95309880</v>
      </c>
      <c r="G7" s="126">
        <f>data!B157+data!B158</f>
        <v>119578400</v>
      </c>
    </row>
    <row r="8" spans="1:7" ht="20.100000000000001" customHeight="1">
      <c r="A8" s="62" t="s">
        <v>360</v>
      </c>
      <c r="B8" s="126">
        <f>data!C154</f>
        <v>118</v>
      </c>
      <c r="C8" s="126">
        <f>data!C155</f>
        <v>478</v>
      </c>
      <c r="D8" s="126">
        <f>data!C156</f>
        <v>7201</v>
      </c>
      <c r="E8" s="126">
        <f>data!C157</f>
        <v>3890620</v>
      </c>
      <c r="F8" s="126">
        <f>data!C158</f>
        <v>31980192</v>
      </c>
      <c r="G8" s="126">
        <f>data!C157+data!C158</f>
        <v>35870812</v>
      </c>
    </row>
    <row r="9" spans="1:7" ht="20.100000000000001" customHeight="1">
      <c r="A9" s="62" t="s">
        <v>862</v>
      </c>
      <c r="B9" s="126">
        <f>data!D154</f>
        <v>111</v>
      </c>
      <c r="C9" s="126">
        <f>data!D155</f>
        <v>578</v>
      </c>
      <c r="D9" s="126">
        <f>data!D156</f>
        <v>11752</v>
      </c>
      <c r="E9" s="126">
        <f>data!D157</f>
        <v>4257442</v>
      </c>
      <c r="F9" s="126">
        <f>data!D158</f>
        <v>59762690</v>
      </c>
      <c r="G9" s="126">
        <f>data!D157+data!D158</f>
        <v>64020132</v>
      </c>
    </row>
    <row r="10" spans="1:7" ht="20.100000000000001" customHeight="1">
      <c r="A10" s="77" t="s">
        <v>230</v>
      </c>
      <c r="B10" s="126">
        <f>data!E154</f>
        <v>947</v>
      </c>
      <c r="C10" s="126">
        <f>data!E155</f>
        <v>5120</v>
      </c>
      <c r="D10" s="126">
        <f>data!E156</f>
        <v>34252</v>
      </c>
      <c r="E10" s="126">
        <f>data!E157</f>
        <v>32416582</v>
      </c>
      <c r="F10" s="126">
        <f>data!E158</f>
        <v>187052762</v>
      </c>
      <c r="G10" s="126">
        <f>E10+F10</f>
        <v>219469344</v>
      </c>
    </row>
    <row r="11" spans="1:7" ht="20.100000000000001" customHeight="1">
      <c r="A11" s="127"/>
      <c r="B11" s="128"/>
      <c r="C11" s="128"/>
      <c r="D11" s="128"/>
      <c r="E11" s="128"/>
      <c r="F11" s="128"/>
      <c r="G11" s="129"/>
    </row>
    <row r="12" spans="1:7" ht="20.100000000000001" customHeight="1">
      <c r="A12" s="67"/>
      <c r="B12" s="68"/>
      <c r="C12" s="68"/>
      <c r="D12" s="68"/>
      <c r="E12" s="68"/>
      <c r="F12" s="68"/>
      <c r="G12" s="69"/>
    </row>
    <row r="13" spans="1:7" ht="20.100000000000001" customHeight="1">
      <c r="A13" s="130" t="s">
        <v>863</v>
      </c>
      <c r="B13" s="61"/>
      <c r="C13" s="61"/>
      <c r="D13" s="61"/>
      <c r="E13" s="61"/>
      <c r="F13" s="61"/>
      <c r="G13" s="131"/>
    </row>
    <row r="14" spans="1:7" ht="20.100000000000001" customHeight="1">
      <c r="A14" s="123"/>
      <c r="B14" s="132" t="s">
        <v>859</v>
      </c>
      <c r="C14" s="132"/>
      <c r="D14" s="132"/>
      <c r="E14" s="132" t="s">
        <v>365</v>
      </c>
      <c r="F14" s="132"/>
      <c r="G14" s="132"/>
    </row>
    <row r="15" spans="1:7" ht="20.100000000000001" customHeight="1">
      <c r="A15" s="125" t="s">
        <v>860</v>
      </c>
      <c r="B15" s="78" t="s">
        <v>338</v>
      </c>
      <c r="C15" s="78" t="s">
        <v>861</v>
      </c>
      <c r="D15" s="78" t="s">
        <v>361</v>
      </c>
      <c r="E15" s="78" t="s">
        <v>195</v>
      </c>
      <c r="F15" s="78" t="s">
        <v>158</v>
      </c>
      <c r="G15" s="78" t="s">
        <v>230</v>
      </c>
    </row>
    <row r="16" spans="1:7" ht="20.100000000000001" customHeight="1">
      <c r="A16" s="62" t="s">
        <v>359</v>
      </c>
      <c r="B16" s="126">
        <f>data!B160</f>
        <v>148</v>
      </c>
      <c r="C16" s="126">
        <f>data!B161</f>
        <v>2640</v>
      </c>
      <c r="D16" s="126">
        <f>data!B162</f>
        <v>0</v>
      </c>
      <c r="E16" s="126">
        <f>data!B163</f>
        <v>6826947</v>
      </c>
      <c r="F16" s="126">
        <f>data!B164</f>
        <v>0</v>
      </c>
      <c r="G16" s="126">
        <f>data!B163+data!B164</f>
        <v>6826947</v>
      </c>
    </row>
    <row r="17" spans="1:7" ht="20.100000000000001" customHeight="1">
      <c r="A17" s="62" t="s">
        <v>360</v>
      </c>
      <c r="B17" s="126">
        <f>data!C160</f>
        <v>58</v>
      </c>
      <c r="C17" s="126">
        <f>data!C161</f>
        <v>1088</v>
      </c>
      <c r="D17" s="126">
        <f>data!C162</f>
        <v>0</v>
      </c>
      <c r="E17" s="126">
        <f>data!C163</f>
        <v>2881686</v>
      </c>
      <c r="F17" s="126">
        <f>data!C164</f>
        <v>0</v>
      </c>
      <c r="G17" s="126">
        <f>data!C163+data!C164</f>
        <v>2881686</v>
      </c>
    </row>
    <row r="18" spans="1:7" ht="20.100000000000001" customHeight="1">
      <c r="A18" s="62" t="s">
        <v>862</v>
      </c>
      <c r="B18" s="126">
        <f>data!D160</f>
        <v>21</v>
      </c>
      <c r="C18" s="126">
        <f>data!D161</f>
        <v>454</v>
      </c>
      <c r="D18" s="126">
        <f>data!D162</f>
        <v>0</v>
      </c>
      <c r="E18" s="126">
        <f>data!D163</f>
        <v>916658</v>
      </c>
      <c r="F18" s="126">
        <f>data!D164</f>
        <v>0</v>
      </c>
      <c r="G18" s="126">
        <f>data!D163+data!D164</f>
        <v>916658</v>
      </c>
    </row>
    <row r="19" spans="1:7" ht="20.100000000000001" customHeight="1">
      <c r="A19" s="77" t="s">
        <v>230</v>
      </c>
      <c r="B19" s="126">
        <f>data!E160</f>
        <v>227</v>
      </c>
      <c r="C19" s="126">
        <f>data!E161</f>
        <v>4182</v>
      </c>
      <c r="D19" s="126">
        <f>data!E162</f>
        <v>0</v>
      </c>
      <c r="E19" s="126">
        <f>data!E163</f>
        <v>10625291</v>
      </c>
      <c r="F19" s="126">
        <f>data!E164</f>
        <v>0</v>
      </c>
      <c r="G19" s="126">
        <f>data!E163+data!E164</f>
        <v>10625291</v>
      </c>
    </row>
    <row r="20" spans="1:7" ht="20.100000000000001" customHeight="1">
      <c r="A20" s="127"/>
      <c r="B20" s="128"/>
      <c r="C20" s="128"/>
      <c r="D20" s="128"/>
      <c r="E20" s="128"/>
      <c r="F20" s="128"/>
      <c r="G20" s="129"/>
    </row>
    <row r="21" spans="1:7" ht="20.100000000000001" customHeight="1">
      <c r="A21" s="67"/>
      <c r="B21" s="68"/>
      <c r="C21" s="68"/>
      <c r="D21" s="68"/>
      <c r="E21" s="68"/>
      <c r="F21" s="68"/>
      <c r="G21" s="69"/>
    </row>
    <row r="22" spans="1:7" ht="20.100000000000001" customHeight="1">
      <c r="A22" s="130" t="s">
        <v>864</v>
      </c>
      <c r="B22" s="61"/>
      <c r="C22" s="61"/>
      <c r="D22" s="61"/>
      <c r="E22" s="61"/>
      <c r="F22" s="61"/>
      <c r="G22" s="131"/>
    </row>
    <row r="23" spans="1:7" ht="20.100000000000001" customHeight="1">
      <c r="A23" s="123"/>
      <c r="B23" s="73" t="s">
        <v>859</v>
      </c>
      <c r="C23" s="73"/>
      <c r="D23" s="73"/>
      <c r="E23" s="73" t="s">
        <v>365</v>
      </c>
      <c r="F23" s="73"/>
      <c r="G23" s="73"/>
    </row>
    <row r="24" spans="1:7" ht="20.100000000000001" customHeight="1">
      <c r="A24" s="125" t="s">
        <v>860</v>
      </c>
      <c r="B24" s="78" t="s">
        <v>338</v>
      </c>
      <c r="C24" s="78" t="s">
        <v>861</v>
      </c>
      <c r="D24" s="78" t="s">
        <v>361</v>
      </c>
      <c r="E24" s="78" t="s">
        <v>195</v>
      </c>
      <c r="F24" s="78" t="s">
        <v>158</v>
      </c>
      <c r="G24" s="78" t="s">
        <v>230</v>
      </c>
    </row>
    <row r="25" spans="1:7" ht="20.100000000000001" customHeight="1">
      <c r="A25" s="62" t="s">
        <v>359</v>
      </c>
      <c r="B25" s="126">
        <f>data!B166</f>
        <v>0</v>
      </c>
      <c r="C25" s="126">
        <f>data!B167</f>
        <v>0</v>
      </c>
      <c r="D25" s="126">
        <f>data!B168</f>
        <v>0</v>
      </c>
      <c r="E25" s="126">
        <f>data!B169</f>
        <v>0</v>
      </c>
      <c r="F25" s="126">
        <f>data!B170</f>
        <v>0</v>
      </c>
      <c r="G25" s="126">
        <f>data!B169+data!B170</f>
        <v>0</v>
      </c>
    </row>
    <row r="26" spans="1:7" ht="20.100000000000001" customHeight="1">
      <c r="A26" s="62" t="s">
        <v>360</v>
      </c>
      <c r="B26" s="126">
        <f>data!C166</f>
        <v>0</v>
      </c>
      <c r="C26" s="126">
        <f>data!C167</f>
        <v>0</v>
      </c>
      <c r="D26" s="126">
        <f>data!C168</f>
        <v>0</v>
      </c>
      <c r="E26" s="126">
        <f>data!C169</f>
        <v>0</v>
      </c>
      <c r="F26" s="126">
        <f>data!C170</f>
        <v>0</v>
      </c>
      <c r="G26" s="126">
        <f>data!C169+data!C170</f>
        <v>0</v>
      </c>
    </row>
    <row r="27" spans="1:7" ht="20.100000000000001" customHeight="1">
      <c r="A27" s="62" t="s">
        <v>862</v>
      </c>
      <c r="B27" s="126">
        <f>data!D166</f>
        <v>0</v>
      </c>
      <c r="C27" s="126">
        <f>data!D167</f>
        <v>0</v>
      </c>
      <c r="D27" s="126">
        <f>data!D168</f>
        <v>0</v>
      </c>
      <c r="E27" s="126">
        <f>data!D169</f>
        <v>0</v>
      </c>
      <c r="F27" s="126">
        <f>data!D170</f>
        <v>0</v>
      </c>
      <c r="G27" s="126">
        <f>data!D169+data!D170</f>
        <v>0</v>
      </c>
    </row>
    <row r="28" spans="1:7" ht="20.100000000000001" customHeight="1">
      <c r="A28" s="77" t="s">
        <v>230</v>
      </c>
      <c r="B28" s="126">
        <f>data!E166</f>
        <v>0</v>
      </c>
      <c r="C28" s="126">
        <f>data!E167</f>
        <v>0</v>
      </c>
      <c r="D28" s="126">
        <f>data!E168</f>
        <v>0</v>
      </c>
      <c r="E28" s="126">
        <f>data!E169</f>
        <v>0</v>
      </c>
      <c r="F28" s="126">
        <f>data!E170</f>
        <v>0</v>
      </c>
      <c r="G28" s="126">
        <f>data!E169+data!E170</f>
        <v>0</v>
      </c>
    </row>
    <row r="29" spans="1:7" ht="20.100000000000001" customHeight="1">
      <c r="A29" s="127"/>
      <c r="B29" s="128"/>
      <c r="C29" s="128"/>
      <c r="D29" s="128"/>
      <c r="E29" s="128"/>
      <c r="F29" s="128"/>
      <c r="G29" s="129"/>
    </row>
    <row r="30" spans="1:7" ht="20.100000000000001" customHeight="1">
      <c r="A30" s="67"/>
      <c r="B30" s="80"/>
      <c r="C30" s="68"/>
      <c r="D30" s="68"/>
      <c r="E30" s="68"/>
      <c r="F30" s="68"/>
      <c r="G30" s="69"/>
    </row>
    <row r="31" spans="1:7" ht="20.100000000000001" customHeight="1">
      <c r="A31" s="133" t="s">
        <v>865</v>
      </c>
      <c r="B31" s="134"/>
      <c r="C31" s="65"/>
      <c r="D31" s="64"/>
      <c r="E31" s="64"/>
      <c r="F31" s="64"/>
      <c r="G31" s="135"/>
    </row>
    <row r="32" spans="1:7" ht="20.100000000000001" customHeight="1">
      <c r="A32" s="136"/>
      <c r="B32" s="137" t="s">
        <v>866</v>
      </c>
      <c r="C32" s="138">
        <f>data!B173</f>
        <v>0</v>
      </c>
      <c r="D32" s="65"/>
      <c r="E32" s="65"/>
      <c r="F32" s="65"/>
      <c r="G32" s="83"/>
    </row>
    <row r="33" spans="1:7" ht="20.100000000000001" customHeight="1">
      <c r="A33" s="136"/>
      <c r="B33" s="139" t="s">
        <v>867</v>
      </c>
      <c r="C33" s="134">
        <f>data!C173</f>
        <v>0</v>
      </c>
      <c r="D33" s="134"/>
      <c r="E33" s="134"/>
      <c r="F33" s="134"/>
      <c r="G33" s="7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G21" sqref="G21"/>
    </sheetView>
  </sheetViews>
  <sheetFormatPr defaultColWidth="8.77734375" defaultRowHeight="1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>
      <c r="A1" s="140" t="s">
        <v>368</v>
      </c>
      <c r="B1" s="61"/>
      <c r="C1" s="60" t="s">
        <v>868</v>
      </c>
    </row>
    <row r="2" spans="1:3" ht="20.100000000000001" customHeight="1">
      <c r="A2" s="85"/>
    </row>
    <row r="3" spans="1:3" ht="20.100000000000001" customHeight="1">
      <c r="A3" s="119" t="str">
        <f>"Hospital: "&amp;data!C98</f>
        <v>Hospital: PeaceHealth United General Medical Center</v>
      </c>
      <c r="B3" s="68"/>
      <c r="C3" s="141" t="str">
        <f>"FYE: "&amp;data!C96</f>
        <v>FYE: 6/30/2024</v>
      </c>
    </row>
    <row r="4" spans="1:3" ht="20.100000000000001" customHeight="1">
      <c r="A4" s="68"/>
    </row>
    <row r="5" spans="1:3" ht="20.100000000000001" customHeight="1">
      <c r="A5" s="62">
        <v>1</v>
      </c>
      <c r="B5" s="74" t="s">
        <v>369</v>
      </c>
      <c r="C5" s="122"/>
    </row>
    <row r="6" spans="1:3" ht="20.100000000000001" customHeight="1">
      <c r="A6" s="142">
        <v>2</v>
      </c>
      <c r="B6" s="63" t="s">
        <v>869</v>
      </c>
      <c r="C6" s="62">
        <f>data!C181</f>
        <v>2570221.37</v>
      </c>
    </row>
    <row r="7" spans="1:3" ht="20.100000000000001" customHeight="1">
      <c r="A7" s="143">
        <v>3</v>
      </c>
      <c r="B7" s="82" t="s">
        <v>371</v>
      </c>
      <c r="C7" s="62">
        <f>data!C182</f>
        <v>54771.839999999997</v>
      </c>
    </row>
    <row r="8" spans="1:3" ht="20.100000000000001" customHeight="1">
      <c r="A8" s="143">
        <v>4</v>
      </c>
      <c r="B8" s="63" t="s">
        <v>372</v>
      </c>
      <c r="C8" s="62">
        <f>data!C183</f>
        <v>185036.03</v>
      </c>
    </row>
    <row r="9" spans="1:3" ht="20.100000000000001" customHeight="1">
      <c r="A9" s="143">
        <v>5</v>
      </c>
      <c r="B9" s="63" t="s">
        <v>373</v>
      </c>
      <c r="C9" s="62">
        <f>data!C184</f>
        <v>4570918.4000000004</v>
      </c>
    </row>
    <row r="10" spans="1:3" ht="20.100000000000001" customHeight="1">
      <c r="A10" s="143">
        <v>6</v>
      </c>
      <c r="B10" s="63" t="s">
        <v>374</v>
      </c>
      <c r="C10" s="62">
        <f>data!C185</f>
        <v>27847.42</v>
      </c>
    </row>
    <row r="11" spans="1:3" ht="20.100000000000001" customHeight="1">
      <c r="A11" s="143">
        <v>7</v>
      </c>
      <c r="B11" s="63" t="s">
        <v>375</v>
      </c>
      <c r="C11" s="62">
        <f>data!C186</f>
        <v>1767981.36</v>
      </c>
    </row>
    <row r="12" spans="1:3" ht="20.100000000000001" customHeight="1">
      <c r="A12" s="143">
        <v>8</v>
      </c>
      <c r="B12" s="63" t="s">
        <v>376</v>
      </c>
      <c r="C12" s="62">
        <f>data!C187</f>
        <v>361345.35</v>
      </c>
    </row>
    <row r="13" spans="1:3" ht="20.100000000000001" customHeight="1">
      <c r="A13" s="143">
        <v>9</v>
      </c>
      <c r="B13" s="63" t="s">
        <v>376</v>
      </c>
      <c r="C13" s="62">
        <f>data!C188</f>
        <v>146746.41</v>
      </c>
    </row>
    <row r="14" spans="1:3" ht="20.100000000000001" customHeight="1">
      <c r="A14" s="143">
        <v>10</v>
      </c>
      <c r="B14" s="63" t="s">
        <v>870</v>
      </c>
      <c r="C14" s="62">
        <f>data!D189</f>
        <v>9684868.1799999997</v>
      </c>
    </row>
    <row r="15" spans="1:3" ht="20.100000000000001" customHeight="1">
      <c r="A15" s="67"/>
      <c r="B15" s="68"/>
      <c r="C15" s="69"/>
    </row>
    <row r="16" spans="1:3" ht="20.100000000000001" customHeight="1">
      <c r="A16" s="67"/>
      <c r="B16" s="68"/>
      <c r="C16" s="69"/>
    </row>
    <row r="17" spans="1:3" ht="20.100000000000001" customHeight="1">
      <c r="A17" s="144">
        <v>11</v>
      </c>
      <c r="B17" s="75" t="s">
        <v>377</v>
      </c>
      <c r="C17" s="76"/>
    </row>
    <row r="18" spans="1:3" ht="20.100000000000001" customHeight="1">
      <c r="A18" s="62">
        <v>12</v>
      </c>
      <c r="B18" s="63" t="s">
        <v>871</v>
      </c>
      <c r="C18" s="62">
        <f>data!C191</f>
        <v>895646.42</v>
      </c>
    </row>
    <row r="19" spans="1:3" ht="20.100000000000001" customHeight="1">
      <c r="A19" s="62">
        <v>13</v>
      </c>
      <c r="B19" s="63" t="s">
        <v>872</v>
      </c>
      <c r="C19" s="62">
        <f>data!C192</f>
        <v>703476.01</v>
      </c>
    </row>
    <row r="20" spans="1:3" ht="20.100000000000001" customHeight="1">
      <c r="A20" s="62">
        <v>14</v>
      </c>
      <c r="B20" s="63" t="s">
        <v>873</v>
      </c>
      <c r="C20" s="62">
        <f>data!D193</f>
        <v>1599122.4300000002</v>
      </c>
    </row>
    <row r="21" spans="1:3" ht="20.100000000000001" customHeight="1">
      <c r="A21" s="67"/>
      <c r="B21" s="68"/>
      <c r="C21" s="69"/>
    </row>
    <row r="22" spans="1:3" ht="20.100000000000001" customHeight="1">
      <c r="A22" s="67"/>
      <c r="C22" s="145"/>
    </row>
    <row r="23" spans="1:3" ht="20.100000000000001" customHeight="1">
      <c r="A23" s="123">
        <v>15</v>
      </c>
      <c r="B23" s="146" t="s">
        <v>380</v>
      </c>
      <c r="C23" s="122"/>
    </row>
    <row r="24" spans="1:3" ht="20.100000000000001" customHeight="1">
      <c r="A24" s="62">
        <v>16</v>
      </c>
      <c r="B24" s="74" t="s">
        <v>874</v>
      </c>
      <c r="C24" s="147"/>
    </row>
    <row r="25" spans="1:3" ht="20.100000000000001" customHeight="1">
      <c r="A25" s="62">
        <v>17</v>
      </c>
      <c r="B25" s="63" t="s">
        <v>875</v>
      </c>
      <c r="C25" s="62">
        <f>data!C195</f>
        <v>466516.56</v>
      </c>
    </row>
    <row r="26" spans="1:3" ht="20.100000000000001" customHeight="1">
      <c r="A26" s="62">
        <v>18</v>
      </c>
      <c r="B26" s="63" t="s">
        <v>382</v>
      </c>
      <c r="C26" s="62">
        <f>data!C196</f>
        <v>270790.32</v>
      </c>
    </row>
    <row r="27" spans="1:3" ht="20.100000000000001" customHeight="1">
      <c r="A27" s="62">
        <v>19</v>
      </c>
      <c r="B27" s="63" t="s">
        <v>876</v>
      </c>
      <c r="C27" s="62">
        <f>data!D197</f>
        <v>737306.88</v>
      </c>
    </row>
    <row r="28" spans="1:3" ht="20.100000000000001" customHeight="1">
      <c r="A28" s="67"/>
      <c r="B28" s="68"/>
      <c r="C28" s="69"/>
    </row>
    <row r="29" spans="1:3" ht="20.100000000000001" customHeight="1">
      <c r="A29" s="67"/>
      <c r="B29" s="68"/>
      <c r="C29" s="69"/>
    </row>
    <row r="30" spans="1:3" ht="20.100000000000001" customHeight="1">
      <c r="A30" s="123">
        <v>20</v>
      </c>
      <c r="B30" s="146" t="s">
        <v>877</v>
      </c>
      <c r="C30" s="132"/>
    </row>
    <row r="31" spans="1:3" ht="20.100000000000001" customHeight="1">
      <c r="A31" s="62">
        <v>21</v>
      </c>
      <c r="B31" s="63" t="s">
        <v>384</v>
      </c>
      <c r="C31" s="62">
        <f>data!C199</f>
        <v>52373.72</v>
      </c>
    </row>
    <row r="32" spans="1:3" ht="20.100000000000001" customHeight="1">
      <c r="A32" s="62">
        <v>22</v>
      </c>
      <c r="B32" s="63" t="s">
        <v>878</v>
      </c>
      <c r="C32" s="62">
        <f>data!C200</f>
        <v>993511.39</v>
      </c>
    </row>
    <row r="33" spans="1:3" ht="20.100000000000001" customHeight="1">
      <c r="A33" s="62">
        <v>23</v>
      </c>
      <c r="B33" s="63" t="s">
        <v>159</v>
      </c>
      <c r="C33" s="62">
        <f>data!C201</f>
        <v>0</v>
      </c>
    </row>
    <row r="34" spans="1:3" ht="20.100000000000001" customHeight="1">
      <c r="A34" s="62">
        <v>24</v>
      </c>
      <c r="B34" s="63" t="s">
        <v>879</v>
      </c>
      <c r="C34" s="62">
        <f>data!D202</f>
        <v>1045885.11</v>
      </c>
    </row>
    <row r="35" spans="1:3" ht="20.100000000000001" customHeight="1">
      <c r="A35" s="67"/>
      <c r="B35" s="68"/>
      <c r="C35" s="69"/>
    </row>
    <row r="36" spans="1:3" ht="20.100000000000001" customHeight="1">
      <c r="A36" s="67"/>
      <c r="B36" s="68"/>
      <c r="C36" s="69"/>
    </row>
    <row r="37" spans="1:3" ht="20.100000000000001" customHeight="1">
      <c r="A37" s="123">
        <v>25</v>
      </c>
      <c r="B37" s="146" t="s">
        <v>386</v>
      </c>
      <c r="C37" s="122"/>
    </row>
    <row r="38" spans="1:3" ht="20.100000000000001" customHeight="1">
      <c r="A38" s="62">
        <v>26</v>
      </c>
      <c r="B38" s="63" t="s">
        <v>880</v>
      </c>
      <c r="C38" s="62">
        <f>data!C204</f>
        <v>0</v>
      </c>
    </row>
    <row r="39" spans="1:3" ht="20.100000000000001" customHeight="1">
      <c r="A39" s="62">
        <v>27</v>
      </c>
      <c r="B39" s="63" t="s">
        <v>388</v>
      </c>
      <c r="C39" s="62">
        <f>data!C205</f>
        <v>26116.67</v>
      </c>
    </row>
    <row r="40" spans="1:3" ht="20.100000000000001" customHeight="1">
      <c r="A40" s="62">
        <v>28</v>
      </c>
      <c r="B40" s="63" t="s">
        <v>881</v>
      </c>
      <c r="C40" s="62">
        <f>data!D206</f>
        <v>26116.67</v>
      </c>
    </row>
    <row r="41" spans="1:3">
      <c r="A41" s="68"/>
      <c r="B41" s="68"/>
      <c r="C41" s="6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G21" sqref="G21"/>
    </sheetView>
  </sheetViews>
  <sheetFormatPr defaultColWidth="8.77734375" defaultRowHeight="20.100000000000001" customHeight="1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>
      <c r="A1" s="140" t="s">
        <v>389</v>
      </c>
      <c r="B1" s="61"/>
      <c r="C1" s="61"/>
      <c r="D1" s="61"/>
      <c r="E1" s="61"/>
      <c r="F1" s="60" t="s">
        <v>882</v>
      </c>
    </row>
    <row r="3" spans="1:6" ht="20.100000000000001" customHeight="1">
      <c r="A3" s="119" t="str">
        <f>"Hospital: "&amp;data!C98</f>
        <v>Hospital: PeaceHealth United General Medical Center</v>
      </c>
      <c r="F3" s="141" t="str">
        <f>"FYE: "&amp;data!C96</f>
        <v>FYE: 6/30/2024</v>
      </c>
    </row>
    <row r="4" spans="1:6" ht="20.100000000000001" customHeight="1">
      <c r="A4" s="147" t="s">
        <v>390</v>
      </c>
      <c r="B4" s="73"/>
      <c r="C4" s="73"/>
      <c r="D4" s="74"/>
      <c r="E4" s="74"/>
      <c r="F4" s="73"/>
    </row>
    <row r="5" spans="1:6" ht="20.100000000000001" customHeight="1">
      <c r="A5" s="123"/>
      <c r="B5" s="149"/>
      <c r="C5" s="150" t="s">
        <v>883</v>
      </c>
      <c r="D5" s="150"/>
      <c r="E5" s="150"/>
      <c r="F5" s="150" t="s">
        <v>884</v>
      </c>
    </row>
    <row r="6" spans="1:6" ht="20.100000000000001" customHeight="1">
      <c r="A6" s="151"/>
      <c r="B6" s="69"/>
      <c r="C6" s="152" t="s">
        <v>885</v>
      </c>
      <c r="D6" s="152" t="s">
        <v>392</v>
      </c>
      <c r="E6" s="152" t="s">
        <v>886</v>
      </c>
      <c r="F6" s="152" t="s">
        <v>885</v>
      </c>
    </row>
    <row r="7" spans="1:6" ht="20.100000000000001" customHeight="1">
      <c r="A7" s="62">
        <v>1</v>
      </c>
      <c r="B7" s="66" t="s">
        <v>395</v>
      </c>
      <c r="C7" s="66">
        <f>data!B211</f>
        <v>0</v>
      </c>
      <c r="D7" s="66">
        <f>data!C211</f>
        <v>0</v>
      </c>
      <c r="E7" s="66">
        <f>data!D211</f>
        <v>0</v>
      </c>
      <c r="F7" s="66">
        <f>data!E211</f>
        <v>0</v>
      </c>
    </row>
    <row r="8" spans="1:6" ht="20.100000000000001" customHeight="1">
      <c r="A8" s="62">
        <v>2</v>
      </c>
      <c r="B8" s="66" t="s">
        <v>396</v>
      </c>
      <c r="C8" s="66">
        <f>data!B212</f>
        <v>123783</v>
      </c>
      <c r="D8" s="66">
        <f>data!C212</f>
        <v>0</v>
      </c>
      <c r="E8" s="66">
        <f>data!D212</f>
        <v>0</v>
      </c>
      <c r="F8" s="66">
        <f>data!E212</f>
        <v>123783</v>
      </c>
    </row>
    <row r="9" spans="1:6" ht="20.100000000000001" customHeight="1">
      <c r="A9" s="62">
        <v>3</v>
      </c>
      <c r="B9" s="66" t="s">
        <v>397</v>
      </c>
      <c r="C9" s="66">
        <f>data!B213</f>
        <v>16972955</v>
      </c>
      <c r="D9" s="66">
        <f>data!C213</f>
        <v>0</v>
      </c>
      <c r="E9" s="66">
        <f>data!D213</f>
        <v>0</v>
      </c>
      <c r="F9" s="66">
        <f>data!E213</f>
        <v>16972955</v>
      </c>
    </row>
    <row r="10" spans="1:6" ht="20.100000000000001" customHeight="1">
      <c r="A10" s="62">
        <v>4</v>
      </c>
      <c r="B10" s="66" t="s">
        <v>887</v>
      </c>
      <c r="C10" s="66">
        <f>data!B214</f>
        <v>0</v>
      </c>
      <c r="D10" s="66">
        <f>data!C214</f>
        <v>0</v>
      </c>
      <c r="E10" s="66">
        <f>data!D214</f>
        <v>0</v>
      </c>
      <c r="F10" s="66">
        <f>data!E214</f>
        <v>0</v>
      </c>
    </row>
    <row r="11" spans="1:6" ht="20.100000000000001" customHeight="1">
      <c r="A11" s="62">
        <v>5</v>
      </c>
      <c r="B11" s="66" t="s">
        <v>888</v>
      </c>
      <c r="C11" s="66">
        <f>data!B215</f>
        <v>2574702</v>
      </c>
      <c r="D11" s="66">
        <f>data!C215</f>
        <v>33511</v>
      </c>
      <c r="E11" s="66">
        <f>data!D215</f>
        <v>0</v>
      </c>
      <c r="F11" s="66">
        <f>data!E215</f>
        <v>2608213</v>
      </c>
    </row>
    <row r="12" spans="1:6" ht="20.100000000000001" customHeight="1">
      <c r="A12" s="62">
        <v>6</v>
      </c>
      <c r="B12" s="66" t="s">
        <v>889</v>
      </c>
      <c r="C12" s="66">
        <f>data!B216</f>
        <v>15462813</v>
      </c>
      <c r="D12" s="66">
        <f>data!C216</f>
        <v>382233</v>
      </c>
      <c r="E12" s="66">
        <f>data!D216</f>
        <v>48489</v>
      </c>
      <c r="F12" s="66">
        <f>data!E216</f>
        <v>15796557</v>
      </c>
    </row>
    <row r="13" spans="1:6" ht="20.100000000000001" customHeight="1">
      <c r="A13" s="62">
        <v>7</v>
      </c>
      <c r="B13" s="66" t="s">
        <v>890</v>
      </c>
      <c r="C13" s="66">
        <f>data!B217</f>
        <v>0</v>
      </c>
      <c r="D13" s="66">
        <f>data!C217</f>
        <v>0</v>
      </c>
      <c r="E13" s="66">
        <f>data!D217</f>
        <v>0</v>
      </c>
      <c r="F13" s="66">
        <f>data!E217</f>
        <v>0</v>
      </c>
    </row>
    <row r="14" spans="1:6" ht="20.100000000000001" customHeight="1">
      <c r="A14" s="62">
        <v>8</v>
      </c>
      <c r="B14" s="66" t="s">
        <v>402</v>
      </c>
      <c r="C14" s="66">
        <f>data!B218</f>
        <v>8208418</v>
      </c>
      <c r="D14" s="66">
        <f>data!C218</f>
        <v>391069</v>
      </c>
      <c r="E14" s="66">
        <f>data!D218</f>
        <v>0</v>
      </c>
      <c r="F14" s="66">
        <f>data!E218</f>
        <v>8599487</v>
      </c>
    </row>
    <row r="15" spans="1:6" ht="20.100000000000001" customHeight="1">
      <c r="A15" s="62">
        <v>9</v>
      </c>
      <c r="B15" s="66" t="s">
        <v>891</v>
      </c>
      <c r="C15" s="66">
        <f>data!B219</f>
        <v>5832601</v>
      </c>
      <c r="D15" s="66">
        <f>data!C219</f>
        <v>614540</v>
      </c>
      <c r="E15" s="66">
        <f>data!D219</f>
        <v>0</v>
      </c>
      <c r="F15" s="66">
        <f>data!E219</f>
        <v>6447141</v>
      </c>
    </row>
    <row r="16" spans="1:6" ht="20.100000000000001" customHeight="1">
      <c r="A16" s="62">
        <v>10</v>
      </c>
      <c r="B16" s="66" t="s">
        <v>616</v>
      </c>
      <c r="C16" s="66">
        <f>data!B220</f>
        <v>49175272</v>
      </c>
      <c r="D16" s="66">
        <f>data!C220</f>
        <v>1421353</v>
      </c>
      <c r="E16" s="66">
        <f>data!D220</f>
        <v>48489</v>
      </c>
      <c r="F16" s="66">
        <f>data!E220</f>
        <v>50548136</v>
      </c>
    </row>
    <row r="17" spans="1:6" ht="20.100000000000001" customHeight="1">
      <c r="A17" s="67"/>
      <c r="B17" s="68"/>
      <c r="C17" s="68"/>
      <c r="D17" s="68"/>
      <c r="E17" s="68"/>
      <c r="F17" s="69"/>
    </row>
    <row r="18" spans="1:6" ht="20.100000000000001" customHeight="1">
      <c r="A18" s="70"/>
      <c r="F18" s="81"/>
    </row>
    <row r="19" spans="1:6" ht="20.100000000000001" customHeight="1">
      <c r="A19" s="70"/>
      <c r="F19" s="81"/>
    </row>
    <row r="20" spans="1:6" ht="20.100000000000001" customHeight="1">
      <c r="A20" s="147" t="s">
        <v>404</v>
      </c>
      <c r="B20" s="73"/>
      <c r="C20" s="73"/>
      <c r="D20" s="73"/>
      <c r="E20" s="73"/>
      <c r="F20" s="73"/>
    </row>
    <row r="21" spans="1:6" ht="20.100000000000001" customHeight="1">
      <c r="A21" s="153"/>
      <c r="B21" s="145"/>
      <c r="C21" s="152" t="s">
        <v>883</v>
      </c>
      <c r="D21" s="4" t="s">
        <v>230</v>
      </c>
      <c r="E21" s="152"/>
      <c r="F21" s="152" t="s">
        <v>884</v>
      </c>
    </row>
    <row r="22" spans="1:6" ht="20.100000000000001" customHeight="1">
      <c r="A22" s="153"/>
      <c r="B22" s="145"/>
      <c r="C22" s="152" t="s">
        <v>885</v>
      </c>
      <c r="D22" s="152" t="s">
        <v>892</v>
      </c>
      <c r="E22" s="152" t="s">
        <v>886</v>
      </c>
      <c r="F22" s="152" t="s">
        <v>885</v>
      </c>
    </row>
    <row r="23" spans="1:6" ht="20.100000000000001" customHeight="1">
      <c r="A23" s="62">
        <v>11</v>
      </c>
      <c r="B23" s="154" t="s">
        <v>395</v>
      </c>
      <c r="C23" s="154"/>
      <c r="D23" s="154"/>
      <c r="E23" s="154"/>
      <c r="F23" s="154"/>
    </row>
    <row r="24" spans="1:6" ht="20.100000000000001" customHeight="1">
      <c r="A24" s="62">
        <v>12</v>
      </c>
      <c r="B24" s="66" t="s">
        <v>396</v>
      </c>
      <c r="C24" s="66">
        <f>data!B225</f>
        <v>0</v>
      </c>
      <c r="D24" s="66">
        <f>data!C225</f>
        <v>0</v>
      </c>
      <c r="E24" s="66">
        <f>data!D225</f>
        <v>0</v>
      </c>
      <c r="F24" s="66">
        <f>data!E225</f>
        <v>0</v>
      </c>
    </row>
    <row r="25" spans="1:6" ht="20.100000000000001" customHeight="1">
      <c r="A25" s="62">
        <v>13</v>
      </c>
      <c r="B25" s="66" t="s">
        <v>397</v>
      </c>
      <c r="C25" s="66">
        <f>data!B226</f>
        <v>9799</v>
      </c>
      <c r="D25" s="66">
        <f>data!C226</f>
        <v>6189</v>
      </c>
      <c r="E25" s="66">
        <f>data!D226</f>
        <v>0</v>
      </c>
      <c r="F25" s="66">
        <f>data!E226</f>
        <v>15988</v>
      </c>
    </row>
    <row r="26" spans="1:6" ht="20.100000000000001" customHeight="1">
      <c r="A26" s="62">
        <v>14</v>
      </c>
      <c r="B26" s="66" t="s">
        <v>887</v>
      </c>
      <c r="C26" s="66">
        <f>data!B227</f>
        <v>3436404</v>
      </c>
      <c r="D26" s="66">
        <f>data!C227</f>
        <v>673820</v>
      </c>
      <c r="E26" s="66">
        <f>data!D227</f>
        <v>0</v>
      </c>
      <c r="F26" s="66">
        <f>data!E227</f>
        <v>4110224</v>
      </c>
    </row>
    <row r="27" spans="1:6" ht="20.100000000000001" customHeight="1">
      <c r="A27" s="62">
        <v>15</v>
      </c>
      <c r="B27" s="66" t="s">
        <v>888</v>
      </c>
      <c r="C27" s="66">
        <f>data!B228</f>
        <v>0</v>
      </c>
      <c r="D27" s="66">
        <f>data!C228</f>
        <v>0</v>
      </c>
      <c r="E27" s="66">
        <f>data!D228</f>
        <v>0</v>
      </c>
      <c r="F27" s="66">
        <f>data!E228</f>
        <v>0</v>
      </c>
    </row>
    <row r="28" spans="1:6" ht="20.100000000000001" customHeight="1">
      <c r="A28" s="62">
        <v>16</v>
      </c>
      <c r="B28" s="66" t="s">
        <v>889</v>
      </c>
      <c r="C28" s="66">
        <f>data!B229</f>
        <v>470718</v>
      </c>
      <c r="D28" s="66">
        <f>data!C229</f>
        <v>166218</v>
      </c>
      <c r="E28" s="66">
        <f>data!D229</f>
        <v>0</v>
      </c>
      <c r="F28" s="66">
        <f>data!E229</f>
        <v>636936</v>
      </c>
    </row>
    <row r="29" spans="1:6" ht="20.100000000000001" customHeight="1">
      <c r="A29" s="62">
        <v>17</v>
      </c>
      <c r="B29" s="66" t="s">
        <v>890</v>
      </c>
      <c r="C29" s="66">
        <f>data!B230</f>
        <v>8801341</v>
      </c>
      <c r="D29" s="66">
        <f>data!C230</f>
        <v>1556729</v>
      </c>
      <c r="E29" s="66">
        <f>data!D230</f>
        <v>45016</v>
      </c>
      <c r="F29" s="66">
        <f>data!E230</f>
        <v>10313054</v>
      </c>
    </row>
    <row r="30" spans="1:6" ht="20.100000000000001" customHeight="1">
      <c r="A30" s="62">
        <v>18</v>
      </c>
      <c r="B30" s="66" t="s">
        <v>402</v>
      </c>
      <c r="C30" s="66">
        <f>data!B231</f>
        <v>0</v>
      </c>
      <c r="D30" s="66">
        <f>data!C231</f>
        <v>0</v>
      </c>
      <c r="E30" s="66">
        <f>data!D231</f>
        <v>0</v>
      </c>
      <c r="F30" s="66">
        <f>data!E231</f>
        <v>0</v>
      </c>
    </row>
    <row r="31" spans="1:6" ht="20.100000000000001" customHeight="1">
      <c r="A31" s="62">
        <v>19</v>
      </c>
      <c r="B31" s="66" t="s">
        <v>891</v>
      </c>
      <c r="C31" s="66">
        <f>data!B232</f>
        <v>1931939</v>
      </c>
      <c r="D31" s="66">
        <f>data!C232</f>
        <v>666841</v>
      </c>
      <c r="E31" s="66">
        <f>data!D232</f>
        <v>0</v>
      </c>
      <c r="F31" s="66">
        <f>data!E232</f>
        <v>2598780</v>
      </c>
    </row>
    <row r="32" spans="1:6" ht="20.100000000000001" customHeight="1">
      <c r="A32" s="62">
        <v>20</v>
      </c>
      <c r="B32" s="66" t="s">
        <v>616</v>
      </c>
      <c r="C32" s="66">
        <f>data!B233</f>
        <v>14650201</v>
      </c>
      <c r="D32" s="66">
        <f>data!C233</f>
        <v>3069797</v>
      </c>
      <c r="E32" s="66">
        <f>data!D233</f>
        <v>45016</v>
      </c>
      <c r="F32" s="66">
        <f>data!E233</f>
        <v>17674982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G21" sqref="G21"/>
    </sheetView>
  </sheetViews>
  <sheetFormatPr defaultColWidth="8.77734375" defaultRowHeight="20.100000000000001" customHeight="1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>
      <c r="A1" s="61" t="s">
        <v>893</v>
      </c>
      <c r="B1" s="61"/>
      <c r="C1" s="61"/>
      <c r="D1" s="60" t="s">
        <v>894</v>
      </c>
    </row>
    <row r="2" spans="1:4" ht="20.100000000000001" customHeight="1">
      <c r="A2" s="119" t="str">
        <f>"Hospital: "&amp;data!C98</f>
        <v>Hospital: PeaceHealth United General Medical Center</v>
      </c>
      <c r="B2" s="68"/>
      <c r="C2" s="68"/>
      <c r="D2" s="141" t="str">
        <f>"FYE: "&amp;data!C96</f>
        <v>FYE: 6/30/2024</v>
      </c>
    </row>
    <row r="3" spans="1:4" ht="20.100000000000001" customHeight="1">
      <c r="A3" s="123"/>
      <c r="B3" s="149"/>
      <c r="C3" s="149"/>
      <c r="D3" s="149"/>
    </row>
    <row r="4" spans="1:4" ht="20.100000000000001" customHeight="1">
      <c r="A4" s="143"/>
      <c r="B4" s="155" t="s">
        <v>895</v>
      </c>
      <c r="C4" s="155" t="s">
        <v>896</v>
      </c>
      <c r="D4" s="156"/>
    </row>
    <row r="5" spans="1:4" ht="20.100000000000001" customHeight="1">
      <c r="A5" s="123">
        <v>1</v>
      </c>
      <c r="B5" s="157"/>
      <c r="C5" s="79" t="s">
        <v>406</v>
      </c>
      <c r="D5" s="66">
        <f>data!D237</f>
        <v>2234318.87</v>
      </c>
    </row>
    <row r="6" spans="1:4" ht="20.100000000000001" customHeight="1">
      <c r="A6" s="62">
        <v>2</v>
      </c>
      <c r="B6" s="68"/>
      <c r="C6" s="141" t="s">
        <v>502</v>
      </c>
      <c r="D6" s="152"/>
    </row>
    <row r="7" spans="1:4" ht="20.100000000000001" customHeight="1">
      <c r="A7" s="62">
        <v>3</v>
      </c>
      <c r="B7" s="157">
        <v>5810</v>
      </c>
      <c r="C7" s="66" t="s">
        <v>359</v>
      </c>
      <c r="D7" s="66">
        <f>data!C239</f>
        <v>77264223.739999995</v>
      </c>
    </row>
    <row r="8" spans="1:4" ht="20.100000000000001" customHeight="1">
      <c r="A8" s="62">
        <v>4</v>
      </c>
      <c r="B8" s="157">
        <v>5820</v>
      </c>
      <c r="C8" s="66" t="s">
        <v>360</v>
      </c>
      <c r="D8" s="66">
        <f>data!C240</f>
        <v>26172045.359999999</v>
      </c>
    </row>
    <row r="9" spans="1:4" ht="20.100000000000001" customHeight="1">
      <c r="A9" s="62">
        <v>5</v>
      </c>
      <c r="B9" s="157">
        <v>5830</v>
      </c>
      <c r="C9" s="66" t="s">
        <v>372</v>
      </c>
      <c r="D9" s="66">
        <f>data!C241</f>
        <v>1103785.6200000001</v>
      </c>
    </row>
    <row r="10" spans="1:4" ht="20.100000000000001" customHeight="1">
      <c r="A10" s="62">
        <v>6</v>
      </c>
      <c r="B10" s="157">
        <v>5840</v>
      </c>
      <c r="C10" s="66" t="s">
        <v>411</v>
      </c>
      <c r="D10" s="66">
        <f>data!C242</f>
        <v>7290660.8799999999</v>
      </c>
    </row>
    <row r="11" spans="1:4" ht="20.100000000000001" customHeight="1">
      <c r="A11" s="62">
        <v>7</v>
      </c>
      <c r="B11" s="157">
        <v>5850</v>
      </c>
      <c r="C11" s="66" t="s">
        <v>897</v>
      </c>
      <c r="D11" s="66">
        <f>data!C243</f>
        <v>18401360.109999999</v>
      </c>
    </row>
    <row r="12" spans="1:4" ht="20.100000000000001" customHeight="1">
      <c r="A12" s="62">
        <v>8</v>
      </c>
      <c r="B12" s="157">
        <v>5860</v>
      </c>
      <c r="C12" s="66" t="s">
        <v>159</v>
      </c>
      <c r="D12" s="66">
        <f>data!C244</f>
        <v>552541.57999999996</v>
      </c>
    </row>
    <row r="13" spans="1:4" ht="20.100000000000001" customHeight="1">
      <c r="A13" s="62">
        <v>9</v>
      </c>
      <c r="B13" s="66"/>
      <c r="C13" s="66" t="s">
        <v>898</v>
      </c>
      <c r="D13" s="66">
        <f>data!D245</f>
        <v>130784617.28999999</v>
      </c>
    </row>
    <row r="14" spans="1:4" ht="20.100000000000001" customHeight="1">
      <c r="A14" s="151">
        <v>10</v>
      </c>
      <c r="B14" s="78"/>
      <c r="C14" s="78"/>
      <c r="D14" s="78"/>
    </row>
    <row r="15" spans="1:4" ht="20.100000000000001" customHeight="1">
      <c r="A15" s="62">
        <v>11</v>
      </c>
      <c r="B15" s="158"/>
      <c r="C15" s="158" t="s">
        <v>415</v>
      </c>
      <c r="D15" s="152"/>
    </row>
    <row r="16" spans="1:4" ht="20.100000000000001" customHeight="1">
      <c r="A16" s="151">
        <v>12</v>
      </c>
      <c r="B16" s="78"/>
      <c r="C16" s="63" t="s">
        <v>899</v>
      </c>
      <c r="D16" s="62">
        <f>data!C247</f>
        <v>9767</v>
      </c>
    </row>
    <row r="17" spans="1:4" ht="20.100000000000001" customHeight="1">
      <c r="A17" s="62">
        <v>13</v>
      </c>
      <c r="B17" s="158"/>
      <c r="C17" s="68"/>
      <c r="D17" s="69"/>
    </row>
    <row r="18" spans="1:4" ht="20.100000000000001" customHeight="1">
      <c r="A18" s="62">
        <v>14</v>
      </c>
      <c r="B18" s="159">
        <v>5900</v>
      </c>
      <c r="C18" s="66" t="s">
        <v>417</v>
      </c>
      <c r="D18" s="66">
        <f>data!C249</f>
        <v>907635.18</v>
      </c>
    </row>
    <row r="19" spans="1:4" ht="20.100000000000001" customHeight="1">
      <c r="A19" s="160">
        <v>15</v>
      </c>
      <c r="B19" s="157">
        <v>5910</v>
      </c>
      <c r="C19" s="79" t="s">
        <v>900</v>
      </c>
      <c r="D19" s="66">
        <f>data!C250</f>
        <v>8040532.8499999996</v>
      </c>
    </row>
    <row r="20" spans="1:4" ht="20.100000000000001" customHeight="1">
      <c r="A20" s="62">
        <v>16</v>
      </c>
      <c r="B20" s="66"/>
      <c r="C20" s="66"/>
      <c r="D20" s="78"/>
    </row>
    <row r="21" spans="1:4" ht="20.100000000000001" customHeight="1">
      <c r="A21" s="62">
        <v>17</v>
      </c>
      <c r="B21" s="78"/>
      <c r="C21" s="78"/>
      <c r="D21" s="78"/>
    </row>
    <row r="22" spans="1:4" ht="20.100000000000001" customHeight="1">
      <c r="A22" s="151">
        <v>18</v>
      </c>
      <c r="B22" s="78"/>
      <c r="C22" s="78" t="s">
        <v>901</v>
      </c>
      <c r="D22" s="66">
        <f>data!D252</f>
        <v>8948168.0299999993</v>
      </c>
    </row>
    <row r="23" spans="1:4" ht="20.100000000000001" customHeight="1">
      <c r="A23" s="160">
        <v>19</v>
      </c>
      <c r="B23" s="158"/>
      <c r="C23" s="158"/>
      <c r="D23" s="152"/>
    </row>
    <row r="24" spans="1:4" ht="20.100000000000001" customHeight="1">
      <c r="A24" s="161">
        <v>20</v>
      </c>
      <c r="B24" s="157">
        <v>5970</v>
      </c>
      <c r="C24" s="66" t="s">
        <v>421</v>
      </c>
      <c r="D24" s="66">
        <f>data!C254</f>
        <v>798589.01</v>
      </c>
    </row>
    <row r="25" spans="1:4" ht="20.100000000000001" customHeight="1">
      <c r="A25" s="160">
        <v>21</v>
      </c>
      <c r="B25" s="68"/>
      <c r="C25" s="68"/>
      <c r="D25" s="152"/>
    </row>
    <row r="26" spans="1:4" ht="20.100000000000001" customHeight="1">
      <c r="A26" s="62">
        <v>22</v>
      </c>
      <c r="B26" s="157">
        <v>5980</v>
      </c>
      <c r="C26" s="66" t="s">
        <v>902</v>
      </c>
      <c r="D26" s="66">
        <f>data!C255</f>
        <v>0</v>
      </c>
    </row>
    <row r="27" spans="1:4" ht="20.100000000000001" customHeight="1">
      <c r="A27" s="143">
        <v>23</v>
      </c>
      <c r="B27" s="162" t="s">
        <v>903</v>
      </c>
      <c r="C27" s="78"/>
      <c r="D27" s="66">
        <f>data!D256</f>
        <v>798589.01</v>
      </c>
    </row>
    <row r="28" spans="1:4" ht="20.100000000000001" customHeight="1">
      <c r="A28" s="71">
        <v>24</v>
      </c>
      <c r="B28" s="137" t="s">
        <v>904</v>
      </c>
      <c r="C28" s="80"/>
      <c r="D28" s="156"/>
    </row>
    <row r="29" spans="1:4" ht="20.100000000000001" customHeight="1">
      <c r="A29" s="163"/>
      <c r="B29" s="164"/>
      <c r="C29" s="164"/>
      <c r="D29" s="78"/>
    </row>
    <row r="30" spans="1:4" ht="20.100000000000001" customHeight="1">
      <c r="A30" s="165"/>
      <c r="B30" s="63"/>
      <c r="C30" s="63"/>
      <c r="D30" s="78"/>
    </row>
    <row r="31" spans="1:4" ht="20.100000000000001" customHeight="1">
      <c r="A31" s="165"/>
      <c r="B31" s="63"/>
      <c r="C31" s="63"/>
      <c r="D31" s="78"/>
    </row>
    <row r="32" spans="1:4" ht="20.100000000000001" customHeight="1">
      <c r="A32" s="165"/>
      <c r="B32" s="63"/>
      <c r="C32" s="63"/>
      <c r="D32" s="78"/>
    </row>
    <row r="33" spans="1:4" ht="20.100000000000001" customHeight="1">
      <c r="A33" s="165"/>
      <c r="B33" s="63"/>
      <c r="C33" s="63"/>
      <c r="D33" s="66"/>
    </row>
    <row r="34" spans="1:4" ht="20.100000000000001" customHeight="1">
      <c r="A34" s="166"/>
      <c r="B34" s="65"/>
      <c r="C34" s="65"/>
      <c r="D34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G21" sqref="G21"/>
    </sheetView>
  </sheetViews>
  <sheetFormatPr defaultColWidth="57.44140625" defaultRowHeight="15"/>
  <cols>
    <col min="1" max="1" width="5.77734375" style="10" customWidth="1"/>
    <col min="2" max="2" width="55.77734375" style="10" customWidth="1"/>
    <col min="3" max="3" width="22" style="10" customWidth="1"/>
    <col min="4" max="4" width="5.6640625" style="10" customWidth="1"/>
    <col min="5" max="8" width="57.44140625" style="10" customWidth="1"/>
    <col min="9" max="16384" width="57.44140625" style="10"/>
  </cols>
  <sheetData>
    <row r="1" spans="1:3" ht="20.100000000000001" customHeight="1">
      <c r="A1" s="167" t="s">
        <v>905</v>
      </c>
      <c r="B1" s="168"/>
      <c r="C1" s="168"/>
    </row>
    <row r="2" spans="1:3" ht="20.100000000000001" customHeight="1">
      <c r="A2" s="167"/>
      <c r="B2" s="168"/>
      <c r="C2" s="93" t="s">
        <v>906</v>
      </c>
    </row>
    <row r="3" spans="1:3" ht="20.100000000000001" customHeight="1">
      <c r="A3" s="119" t="str">
        <f>"Hospital: "&amp;data!C98</f>
        <v>Hospital: PeaceHealth United General Medical Center</v>
      </c>
      <c r="B3" s="169"/>
      <c r="C3" s="141" t="str">
        <f>"FYE: "&amp;data!C96</f>
        <v>FYE: 6/30/2024</v>
      </c>
    </row>
    <row r="4" spans="1:3" ht="20.100000000000001" customHeight="1">
      <c r="A4" s="170"/>
      <c r="B4" s="171" t="s">
        <v>907</v>
      </c>
      <c r="C4" s="172"/>
    </row>
    <row r="5" spans="1:3" ht="20.100000000000001" customHeight="1">
      <c r="A5" s="173">
        <v>1</v>
      </c>
      <c r="B5" s="174" t="s">
        <v>425</v>
      </c>
      <c r="C5" s="174"/>
    </row>
    <row r="6" spans="1:3" ht="20.100000000000001" customHeight="1">
      <c r="A6" s="173">
        <v>2</v>
      </c>
      <c r="B6" s="175" t="s">
        <v>426</v>
      </c>
      <c r="C6" s="175">
        <f>data!C266</f>
        <v>0</v>
      </c>
    </row>
    <row r="7" spans="1:3" ht="20.100000000000001" customHeight="1">
      <c r="A7" s="173">
        <v>3</v>
      </c>
      <c r="B7" s="175" t="s">
        <v>427</v>
      </c>
      <c r="C7" s="175">
        <f>data!C267</f>
        <v>0</v>
      </c>
    </row>
    <row r="8" spans="1:3" ht="20.100000000000001" customHeight="1">
      <c r="A8" s="173">
        <v>4</v>
      </c>
      <c r="B8" s="175" t="s">
        <v>428</v>
      </c>
      <c r="C8" s="175">
        <f>data!C268</f>
        <v>39497286</v>
      </c>
    </row>
    <row r="9" spans="1:3" ht="20.100000000000001" customHeight="1">
      <c r="A9" s="173">
        <v>5</v>
      </c>
      <c r="B9" s="175" t="s">
        <v>908</v>
      </c>
      <c r="C9" s="175">
        <f>data!C269</f>
        <v>-26396680</v>
      </c>
    </row>
    <row r="10" spans="1:3" ht="20.100000000000001" customHeight="1">
      <c r="A10" s="173">
        <v>6</v>
      </c>
      <c r="B10" s="175" t="s">
        <v>909</v>
      </c>
      <c r="C10" s="175">
        <f>data!C270</f>
        <v>1001116</v>
      </c>
    </row>
    <row r="11" spans="1:3" ht="20.100000000000001" customHeight="1">
      <c r="A11" s="173">
        <v>7</v>
      </c>
      <c r="B11" s="175" t="s">
        <v>910</v>
      </c>
      <c r="C11" s="175">
        <f>data!C271</f>
        <v>0</v>
      </c>
    </row>
    <row r="12" spans="1:3" ht="20.100000000000001" customHeight="1">
      <c r="A12" s="173">
        <v>8</v>
      </c>
      <c r="B12" s="175" t="s">
        <v>432</v>
      </c>
      <c r="C12" s="175">
        <f>data!C272</f>
        <v>0</v>
      </c>
    </row>
    <row r="13" spans="1:3" ht="20.100000000000001" customHeight="1">
      <c r="A13" s="173">
        <v>9</v>
      </c>
      <c r="B13" s="175" t="s">
        <v>433</v>
      </c>
      <c r="C13" s="175">
        <f>data!C273</f>
        <v>0</v>
      </c>
    </row>
    <row r="14" spans="1:3" ht="20.100000000000001" customHeight="1">
      <c r="A14" s="173">
        <v>10</v>
      </c>
      <c r="B14" s="175" t="s">
        <v>434</v>
      </c>
      <c r="C14" s="175">
        <f>data!C274</f>
        <v>0</v>
      </c>
    </row>
    <row r="15" spans="1:3" ht="20.100000000000001" customHeight="1">
      <c r="A15" s="173">
        <v>11</v>
      </c>
      <c r="B15" s="175" t="s">
        <v>911</v>
      </c>
      <c r="C15" s="175">
        <f>data!C275</f>
        <v>0</v>
      </c>
    </row>
    <row r="16" spans="1:3" ht="20.100000000000001" customHeight="1">
      <c r="A16" s="173">
        <v>12</v>
      </c>
      <c r="B16" s="175" t="s">
        <v>912</v>
      </c>
      <c r="C16" s="175">
        <f>data!D276</f>
        <v>66895082</v>
      </c>
    </row>
    <row r="17" spans="1:3" ht="20.100000000000001" customHeight="1">
      <c r="A17" s="173">
        <v>13</v>
      </c>
      <c r="B17" s="175"/>
      <c r="C17" s="175"/>
    </row>
    <row r="18" spans="1:3" ht="20.100000000000001" customHeight="1">
      <c r="A18" s="173">
        <v>14</v>
      </c>
      <c r="B18" s="176" t="s">
        <v>913</v>
      </c>
      <c r="C18" s="174"/>
    </row>
    <row r="19" spans="1:3" ht="20.100000000000001" customHeight="1">
      <c r="A19" s="173">
        <v>15</v>
      </c>
      <c r="B19" s="175" t="s">
        <v>426</v>
      </c>
      <c r="C19" s="175">
        <f>data!C278</f>
        <v>0</v>
      </c>
    </row>
    <row r="20" spans="1:3" ht="20.100000000000001" customHeight="1">
      <c r="A20" s="173">
        <v>16</v>
      </c>
      <c r="B20" s="175" t="s">
        <v>427</v>
      </c>
      <c r="C20" s="175">
        <f>data!C279</f>
        <v>0</v>
      </c>
    </row>
    <row r="21" spans="1:3" ht="20.100000000000001" customHeight="1">
      <c r="A21" s="173">
        <v>17</v>
      </c>
      <c r="B21" s="175" t="s">
        <v>438</v>
      </c>
      <c r="C21" s="175">
        <f>data!C280</f>
        <v>0</v>
      </c>
    </row>
    <row r="22" spans="1:3" ht="20.100000000000001" customHeight="1">
      <c r="A22" s="173">
        <v>18</v>
      </c>
      <c r="B22" s="175" t="s">
        <v>914</v>
      </c>
      <c r="C22" s="175">
        <f>data!D281</f>
        <v>0</v>
      </c>
    </row>
    <row r="23" spans="1:3" ht="20.100000000000001" customHeight="1">
      <c r="A23" s="173">
        <v>19</v>
      </c>
      <c r="B23" s="177"/>
      <c r="C23" s="175"/>
    </row>
    <row r="24" spans="1:3" ht="20.100000000000001" customHeight="1">
      <c r="A24" s="173">
        <v>20</v>
      </c>
      <c r="B24" s="176" t="s">
        <v>915</v>
      </c>
      <c r="C24" s="174"/>
    </row>
    <row r="25" spans="1:3" ht="20.100000000000001" customHeight="1">
      <c r="A25" s="173">
        <v>21</v>
      </c>
      <c r="B25" s="175" t="s">
        <v>395</v>
      </c>
      <c r="C25" s="175">
        <f>data!C283</f>
        <v>0</v>
      </c>
    </row>
    <row r="26" spans="1:3" ht="20.100000000000001" customHeight="1">
      <c r="A26" s="173">
        <v>22</v>
      </c>
      <c r="B26" s="175" t="s">
        <v>396</v>
      </c>
      <c r="C26" s="175">
        <f>data!C284</f>
        <v>123783</v>
      </c>
    </row>
    <row r="27" spans="1:3" ht="20.100000000000001" customHeight="1">
      <c r="A27" s="173">
        <v>23</v>
      </c>
      <c r="B27" s="175" t="s">
        <v>397</v>
      </c>
      <c r="C27" s="175">
        <f>data!C285</f>
        <v>16972955</v>
      </c>
    </row>
    <row r="28" spans="1:3" ht="20.100000000000001" customHeight="1">
      <c r="A28" s="173">
        <v>24</v>
      </c>
      <c r="B28" s="175" t="s">
        <v>916</v>
      </c>
      <c r="C28" s="175">
        <f>data!C286</f>
        <v>0</v>
      </c>
    </row>
    <row r="29" spans="1:3" ht="20.100000000000001" customHeight="1">
      <c r="A29" s="173">
        <v>25</v>
      </c>
      <c r="B29" s="175" t="s">
        <v>399</v>
      </c>
      <c r="C29" s="175">
        <f>data!C287</f>
        <v>2608212</v>
      </c>
    </row>
    <row r="30" spans="1:3" ht="20.100000000000001" customHeight="1">
      <c r="A30" s="173">
        <v>26</v>
      </c>
      <c r="B30" s="175" t="s">
        <v>443</v>
      </c>
      <c r="C30" s="175">
        <f>data!C288</f>
        <v>15796557</v>
      </c>
    </row>
    <row r="31" spans="1:3" ht="20.100000000000001" customHeight="1">
      <c r="A31" s="173">
        <v>27</v>
      </c>
      <c r="B31" s="175" t="s">
        <v>402</v>
      </c>
      <c r="C31" s="175">
        <f>data!C289</f>
        <v>8599487</v>
      </c>
    </row>
    <row r="32" spans="1:3" ht="20.100000000000001" customHeight="1">
      <c r="A32" s="173">
        <v>28</v>
      </c>
      <c r="B32" s="175" t="s">
        <v>403</v>
      </c>
      <c r="C32" s="175">
        <f>data!C290</f>
        <v>6447142</v>
      </c>
    </row>
    <row r="33" spans="1:3" ht="20.100000000000001" customHeight="1">
      <c r="A33" s="173">
        <v>29</v>
      </c>
      <c r="B33" s="175" t="s">
        <v>616</v>
      </c>
      <c r="C33" s="175">
        <f>data!C291</f>
        <v>0</v>
      </c>
    </row>
    <row r="34" spans="1:3" ht="20.100000000000001" customHeight="1">
      <c r="A34" s="173">
        <v>30</v>
      </c>
      <c r="B34" s="175" t="s">
        <v>917</v>
      </c>
      <c r="C34" s="175">
        <f>data!C292</f>
        <v>17674983</v>
      </c>
    </row>
    <row r="35" spans="1:3" ht="20.100000000000001" customHeight="1">
      <c r="A35" s="173">
        <v>31</v>
      </c>
      <c r="B35" s="175" t="s">
        <v>918</v>
      </c>
      <c r="C35" s="175">
        <f>data!D293</f>
        <v>32873153</v>
      </c>
    </row>
    <row r="36" spans="1:3" ht="20.100000000000001" customHeight="1">
      <c r="A36" s="173">
        <v>32</v>
      </c>
      <c r="B36" s="177"/>
      <c r="C36" s="175"/>
    </row>
    <row r="37" spans="1:3" ht="20.100000000000001" customHeight="1">
      <c r="A37" s="173">
        <v>33</v>
      </c>
      <c r="B37" s="176" t="s">
        <v>919</v>
      </c>
      <c r="C37" s="174"/>
    </row>
    <row r="38" spans="1:3" ht="20.100000000000001" customHeight="1">
      <c r="A38" s="173">
        <v>34</v>
      </c>
      <c r="B38" s="175" t="s">
        <v>920</v>
      </c>
      <c r="C38" s="175">
        <f>data!C295</f>
        <v>0</v>
      </c>
    </row>
    <row r="39" spans="1:3" ht="20.100000000000001" customHeight="1">
      <c r="A39" s="173">
        <v>35</v>
      </c>
      <c r="B39" s="175" t="s">
        <v>921</v>
      </c>
      <c r="C39" s="175">
        <f>data!C296</f>
        <v>0</v>
      </c>
    </row>
    <row r="40" spans="1:3" ht="20.100000000000001" customHeight="1">
      <c r="A40" s="173">
        <v>36</v>
      </c>
      <c r="B40" s="175" t="s">
        <v>450</v>
      </c>
      <c r="C40" s="175">
        <f>data!C297</f>
        <v>0</v>
      </c>
    </row>
    <row r="41" spans="1:3" ht="20.100000000000001" customHeight="1">
      <c r="A41" s="173">
        <v>37</v>
      </c>
      <c r="B41" s="175" t="s">
        <v>438</v>
      </c>
      <c r="C41" s="175">
        <f>data!C298</f>
        <v>0</v>
      </c>
    </row>
    <row r="42" spans="1:3" ht="20.100000000000001" customHeight="1">
      <c r="A42" s="173">
        <v>38</v>
      </c>
      <c r="B42" s="175" t="s">
        <v>922</v>
      </c>
      <c r="C42" s="175">
        <f>data!D299</f>
        <v>0</v>
      </c>
    </row>
    <row r="43" spans="1:3" ht="20.100000000000001" customHeight="1">
      <c r="A43" s="173">
        <v>39</v>
      </c>
      <c r="B43" s="177"/>
      <c r="C43" s="175"/>
    </row>
    <row r="44" spans="1:3" ht="20.100000000000001" customHeight="1">
      <c r="A44" s="173">
        <v>40</v>
      </c>
      <c r="B44" s="176" t="s">
        <v>923</v>
      </c>
      <c r="C44" s="174"/>
    </row>
    <row r="45" spans="1:3" ht="20.100000000000001" customHeight="1">
      <c r="A45" s="173">
        <v>41</v>
      </c>
      <c r="B45" s="175" t="s">
        <v>453</v>
      </c>
      <c r="C45" s="175">
        <f>data!C302</f>
        <v>0</v>
      </c>
    </row>
    <row r="46" spans="1:3" ht="20.100000000000001" customHeight="1">
      <c r="A46" s="173">
        <v>42</v>
      </c>
      <c r="B46" s="175" t="s">
        <v>454</v>
      </c>
      <c r="C46" s="175">
        <f>data!C303</f>
        <v>0</v>
      </c>
    </row>
    <row r="47" spans="1:3" ht="20.100000000000001" customHeight="1">
      <c r="A47" s="173">
        <v>43</v>
      </c>
      <c r="B47" s="175" t="s">
        <v>924</v>
      </c>
      <c r="C47" s="175">
        <f>data!C304</f>
        <v>0</v>
      </c>
    </row>
    <row r="48" spans="1:3" ht="20.100000000000001" customHeight="1">
      <c r="A48" s="173">
        <v>44</v>
      </c>
      <c r="B48" s="175" t="s">
        <v>456</v>
      </c>
      <c r="C48" s="175">
        <f>data!C305</f>
        <v>0</v>
      </c>
    </row>
    <row r="49" spans="1:3" ht="20.100000000000001" customHeight="1">
      <c r="A49" s="173">
        <v>45</v>
      </c>
      <c r="B49" s="175" t="s">
        <v>925</v>
      </c>
      <c r="C49" s="175">
        <f>data!D306</f>
        <v>0</v>
      </c>
    </row>
    <row r="50" spans="1:3" ht="20.100000000000001" customHeight="1">
      <c r="A50" s="178">
        <v>46</v>
      </c>
      <c r="B50" s="179" t="s">
        <v>926</v>
      </c>
      <c r="C50" s="175">
        <f>data!D308</f>
        <v>99768235</v>
      </c>
    </row>
    <row r="51" spans="1:3" ht="20.100000000000001" customHeight="1"/>
    <row r="52" spans="1:3" ht="20.100000000000001" customHeight="1"/>
    <row r="53" spans="1:3" ht="20.100000000000001" customHeight="1">
      <c r="A53" s="167" t="s">
        <v>927</v>
      </c>
      <c r="B53" s="168"/>
      <c r="C53" s="168"/>
    </row>
    <row r="54" spans="1:3" ht="20.100000000000001" customHeight="1">
      <c r="A54" s="167"/>
      <c r="B54" s="168"/>
      <c r="C54" s="93" t="s">
        <v>928</v>
      </c>
    </row>
    <row r="55" spans="1:3" ht="20.100000000000001" customHeight="1">
      <c r="A55" s="119" t="str">
        <f>"Hospital: "&amp;data!C98</f>
        <v>Hospital: PeaceHealth United General Medical Center</v>
      </c>
      <c r="B55" s="169"/>
      <c r="C55" s="141" t="str">
        <f>"FYE: "&amp;data!C96</f>
        <v>FYE: 6/30/2024</v>
      </c>
    </row>
    <row r="56" spans="1:3" ht="20.100000000000001" customHeight="1">
      <c r="A56" s="180"/>
      <c r="B56" s="181" t="s">
        <v>929</v>
      </c>
      <c r="C56" s="172"/>
    </row>
    <row r="57" spans="1:3" ht="20.100000000000001" customHeight="1">
      <c r="A57" s="182">
        <v>1</v>
      </c>
      <c r="B57" s="167" t="s">
        <v>460</v>
      </c>
      <c r="C57" s="183"/>
    </row>
    <row r="58" spans="1:3" ht="20.100000000000001" customHeight="1">
      <c r="A58" s="173">
        <v>2</v>
      </c>
      <c r="B58" s="175" t="s">
        <v>461</v>
      </c>
      <c r="C58" s="175">
        <f>data!C314</f>
        <v>0</v>
      </c>
    </row>
    <row r="59" spans="1:3" ht="20.100000000000001" customHeight="1">
      <c r="A59" s="173">
        <v>3</v>
      </c>
      <c r="B59" s="175" t="s">
        <v>930</v>
      </c>
      <c r="C59" s="175">
        <f>data!C315</f>
        <v>0</v>
      </c>
    </row>
    <row r="60" spans="1:3" ht="20.100000000000001" customHeight="1">
      <c r="A60" s="173">
        <v>4</v>
      </c>
      <c r="B60" s="175" t="s">
        <v>931</v>
      </c>
      <c r="C60" s="175">
        <f>data!C316</f>
        <v>0</v>
      </c>
    </row>
    <row r="61" spans="1:3" ht="20.100000000000001" customHeight="1">
      <c r="A61" s="173">
        <v>5</v>
      </c>
      <c r="B61" s="175" t="s">
        <v>464</v>
      </c>
      <c r="C61" s="175">
        <f>data!C317</f>
        <v>0</v>
      </c>
    </row>
    <row r="62" spans="1:3" ht="20.100000000000001" customHeight="1">
      <c r="A62" s="173">
        <v>6</v>
      </c>
      <c r="B62" s="175" t="s">
        <v>932</v>
      </c>
      <c r="C62" s="175">
        <f>data!C318</f>
        <v>0</v>
      </c>
    </row>
    <row r="63" spans="1:3" ht="20.100000000000001" customHeight="1">
      <c r="A63" s="173">
        <v>7</v>
      </c>
      <c r="B63" s="175" t="s">
        <v>933</v>
      </c>
      <c r="C63" s="175">
        <f>data!C319</f>
        <v>1895483</v>
      </c>
    </row>
    <row r="64" spans="1:3" ht="20.100000000000001" customHeight="1">
      <c r="A64" s="173">
        <v>8</v>
      </c>
      <c r="B64" s="175" t="s">
        <v>467</v>
      </c>
      <c r="C64" s="175">
        <f>data!C320</f>
        <v>0</v>
      </c>
    </row>
    <row r="65" spans="1:3" ht="20.100000000000001" customHeight="1">
      <c r="A65" s="173">
        <v>9</v>
      </c>
      <c r="B65" s="175" t="s">
        <v>468</v>
      </c>
      <c r="C65" s="175">
        <f>data!C321</f>
        <v>0</v>
      </c>
    </row>
    <row r="66" spans="1:3" ht="20.100000000000001" customHeight="1">
      <c r="A66" s="173">
        <v>10</v>
      </c>
      <c r="B66" s="175" t="s">
        <v>469</v>
      </c>
      <c r="C66" s="175">
        <f>data!C322</f>
        <v>35325</v>
      </c>
    </row>
    <row r="67" spans="1:3" ht="20.100000000000001" customHeight="1">
      <c r="A67" s="173">
        <v>11</v>
      </c>
      <c r="B67" s="175" t="s">
        <v>934</v>
      </c>
      <c r="C67" s="175">
        <f>data!C323</f>
        <v>0</v>
      </c>
    </row>
    <row r="68" spans="1:3" ht="20.100000000000001" customHeight="1">
      <c r="A68" s="173">
        <v>12</v>
      </c>
      <c r="B68" s="175" t="s">
        <v>935</v>
      </c>
      <c r="C68" s="175">
        <f>data!D324</f>
        <v>1930808</v>
      </c>
    </row>
    <row r="69" spans="1:3" ht="20.100000000000001" customHeight="1">
      <c r="A69" s="173">
        <v>13</v>
      </c>
      <c r="B69" s="177"/>
      <c r="C69" s="175"/>
    </row>
    <row r="70" spans="1:3" ht="20.100000000000001" customHeight="1">
      <c r="A70" s="173">
        <v>14</v>
      </c>
      <c r="B70" s="176" t="s">
        <v>936</v>
      </c>
      <c r="C70" s="174"/>
    </row>
    <row r="71" spans="1:3" ht="20.100000000000001" customHeight="1">
      <c r="A71" s="173">
        <v>15</v>
      </c>
      <c r="B71" s="175" t="s">
        <v>473</v>
      </c>
      <c r="C71" s="175">
        <f>data!C326</f>
        <v>0</v>
      </c>
    </row>
    <row r="72" spans="1:3" ht="20.100000000000001" customHeight="1">
      <c r="A72" s="173">
        <v>16</v>
      </c>
      <c r="B72" s="175" t="s">
        <v>937</v>
      </c>
      <c r="C72" s="175">
        <f>data!C327</f>
        <v>0</v>
      </c>
    </row>
    <row r="73" spans="1:3" ht="20.100000000000001" customHeight="1">
      <c r="A73" s="173">
        <v>17</v>
      </c>
      <c r="B73" s="175" t="s">
        <v>475</v>
      </c>
      <c r="C73" s="175">
        <f>data!C328</f>
        <v>0</v>
      </c>
    </row>
    <row r="74" spans="1:3" ht="20.100000000000001" customHeight="1">
      <c r="A74" s="173">
        <v>18</v>
      </c>
      <c r="B74" s="175" t="s">
        <v>938</v>
      </c>
      <c r="C74" s="175">
        <f>data!D329</f>
        <v>0</v>
      </c>
    </row>
    <row r="75" spans="1:3" ht="20.100000000000001" customHeight="1">
      <c r="A75" s="173">
        <v>19</v>
      </c>
      <c r="B75" s="177"/>
      <c r="C75" s="175"/>
    </row>
    <row r="76" spans="1:3" ht="20.100000000000001" customHeight="1">
      <c r="A76" s="173">
        <v>20</v>
      </c>
      <c r="B76" s="176" t="s">
        <v>477</v>
      </c>
      <c r="C76" s="174"/>
    </row>
    <row r="77" spans="1:3" ht="20.100000000000001" customHeight="1">
      <c r="A77" s="173">
        <v>21</v>
      </c>
      <c r="B77" s="175" t="s">
        <v>478</v>
      </c>
      <c r="C77" s="175">
        <f>data!C331</f>
        <v>0</v>
      </c>
    </row>
    <row r="78" spans="1:3" ht="20.100000000000001" customHeight="1">
      <c r="A78" s="173">
        <v>22</v>
      </c>
      <c r="B78" s="175" t="s">
        <v>939</v>
      </c>
      <c r="C78" s="175">
        <f>data!C332</f>
        <v>0</v>
      </c>
    </row>
    <row r="79" spans="1:3" ht="20.100000000000001" customHeight="1">
      <c r="A79" s="173">
        <v>23</v>
      </c>
      <c r="B79" s="175" t="s">
        <v>480</v>
      </c>
      <c r="C79" s="175">
        <f>data!C333</f>
        <v>0</v>
      </c>
    </row>
    <row r="80" spans="1:3" ht="20.100000000000001" customHeight="1">
      <c r="A80" s="173">
        <v>24</v>
      </c>
      <c r="B80" s="175" t="s">
        <v>940</v>
      </c>
      <c r="C80" s="175">
        <f>data!C334</f>
        <v>0</v>
      </c>
    </row>
    <row r="81" spans="1:3" ht="20.100000000000001" customHeight="1">
      <c r="A81" s="173">
        <v>25</v>
      </c>
      <c r="B81" s="175" t="s">
        <v>482</v>
      </c>
      <c r="C81" s="175">
        <f>data!C335</f>
        <v>0</v>
      </c>
    </row>
    <row r="82" spans="1:3" ht="20.100000000000001" customHeight="1">
      <c r="A82" s="173">
        <v>26</v>
      </c>
      <c r="B82" s="175" t="s">
        <v>941</v>
      </c>
      <c r="C82" s="175">
        <f>data!C336</f>
        <v>0</v>
      </c>
    </row>
    <row r="83" spans="1:3" ht="20.100000000000001" customHeight="1">
      <c r="A83" s="173">
        <v>27</v>
      </c>
      <c r="B83" s="175" t="s">
        <v>484</v>
      </c>
      <c r="C83" s="175">
        <f>data!C337</f>
        <v>0</v>
      </c>
    </row>
    <row r="84" spans="1:3" ht="20.100000000000001" customHeight="1">
      <c r="A84" s="173">
        <v>28</v>
      </c>
      <c r="B84" s="175" t="s">
        <v>485</v>
      </c>
      <c r="C84" s="175">
        <f>data!C338</f>
        <v>0</v>
      </c>
    </row>
    <row r="85" spans="1:3" ht="20.100000000000001" customHeight="1">
      <c r="A85" s="173">
        <v>29</v>
      </c>
      <c r="B85" s="175" t="s">
        <v>616</v>
      </c>
      <c r="C85" s="175">
        <f>data!D339</f>
        <v>0</v>
      </c>
    </row>
    <row r="86" spans="1:3" ht="20.100000000000001" customHeight="1">
      <c r="A86" s="173">
        <v>30</v>
      </c>
      <c r="B86" s="175" t="s">
        <v>942</v>
      </c>
      <c r="C86" s="175">
        <f>data!D340</f>
        <v>0</v>
      </c>
    </row>
    <row r="87" spans="1:3" ht="20.100000000000001" customHeight="1">
      <c r="A87" s="173">
        <v>31</v>
      </c>
      <c r="B87" s="175" t="s">
        <v>943</v>
      </c>
      <c r="C87" s="175">
        <f>data!D341</f>
        <v>0</v>
      </c>
    </row>
    <row r="88" spans="1:3" ht="20.100000000000001" customHeight="1">
      <c r="A88" s="173">
        <v>32</v>
      </c>
      <c r="B88" s="177"/>
      <c r="C88" s="175"/>
    </row>
    <row r="89" spans="1:3" ht="20.100000000000001" customHeight="1">
      <c r="A89" s="173">
        <v>33</v>
      </c>
      <c r="B89" s="184" t="s">
        <v>944</v>
      </c>
      <c r="C89" s="175">
        <f>data!C343</f>
        <v>45044067</v>
      </c>
    </row>
    <row r="90" spans="1:3" ht="20.100000000000001" customHeight="1">
      <c r="A90" s="173">
        <v>34</v>
      </c>
      <c r="B90" s="175"/>
      <c r="C90" s="175"/>
    </row>
    <row r="91" spans="1:3" ht="20.100000000000001" customHeight="1">
      <c r="A91" s="173">
        <v>35</v>
      </c>
      <c r="B91" s="176" t="s">
        <v>945</v>
      </c>
      <c r="C91" s="174"/>
    </row>
    <row r="92" spans="1:3" ht="20.100000000000001" customHeight="1">
      <c r="A92" s="173">
        <v>36</v>
      </c>
      <c r="B92" s="175" t="s">
        <v>489</v>
      </c>
      <c r="C92" s="175">
        <f>data!C345</f>
        <v>0</v>
      </c>
    </row>
    <row r="93" spans="1:3" ht="20.100000000000001" customHeight="1">
      <c r="A93" s="173">
        <v>37</v>
      </c>
      <c r="B93" s="177"/>
      <c r="C93" s="175"/>
    </row>
    <row r="94" spans="1:3" ht="20.100000000000001" customHeight="1">
      <c r="A94" s="173">
        <v>38</v>
      </c>
      <c r="B94" s="175" t="s">
        <v>490</v>
      </c>
      <c r="C94" s="175">
        <f>data!C346</f>
        <v>0</v>
      </c>
    </row>
    <row r="95" spans="1:3" ht="20.100000000000001" customHeight="1">
      <c r="A95" s="173">
        <v>39</v>
      </c>
      <c r="B95" s="177"/>
      <c r="C95" s="175"/>
    </row>
    <row r="96" spans="1:3" ht="20.100000000000001" customHeight="1">
      <c r="A96" s="173">
        <v>40</v>
      </c>
      <c r="B96" s="175" t="s">
        <v>946</v>
      </c>
      <c r="C96" s="175">
        <f>data!C347</f>
        <v>0</v>
      </c>
    </row>
    <row r="97" spans="1:3" ht="20.100000000000001" customHeight="1">
      <c r="A97" s="173">
        <v>41</v>
      </c>
      <c r="B97" s="177"/>
      <c r="C97" s="175"/>
    </row>
    <row r="98" spans="1:3" ht="20.100000000000001" customHeight="1">
      <c r="A98" s="173">
        <v>42</v>
      </c>
      <c r="B98" s="175" t="s">
        <v>947</v>
      </c>
      <c r="C98" s="175">
        <f>data!C348</f>
        <v>0</v>
      </c>
    </row>
    <row r="99" spans="1:3" ht="20.100000000000001" customHeight="1">
      <c r="A99" s="173">
        <v>43</v>
      </c>
      <c r="B99" s="175" t="s">
        <v>948</v>
      </c>
      <c r="C99" s="175"/>
    </row>
    <row r="100" spans="1:3" ht="20.100000000000001" customHeight="1">
      <c r="A100" s="173">
        <v>44</v>
      </c>
      <c r="B100" s="177"/>
      <c r="C100" s="175"/>
    </row>
    <row r="101" spans="1:3" ht="20.100000000000001" customHeight="1">
      <c r="A101" s="173">
        <v>45</v>
      </c>
      <c r="B101" s="175" t="s">
        <v>949</v>
      </c>
      <c r="C101" s="175">
        <f>data!C349</f>
        <v>0</v>
      </c>
    </row>
    <row r="102" spans="1:3" ht="20.100000000000001" customHeight="1">
      <c r="A102" s="173">
        <v>46</v>
      </c>
      <c r="B102" s="175" t="s">
        <v>950</v>
      </c>
      <c r="C102" s="175">
        <f>data!C343+data!C345+data!C346+data!C347+data!C348-data!C349</f>
        <v>45044067</v>
      </c>
    </row>
    <row r="103" spans="1:3" ht="20.100000000000001" customHeight="1">
      <c r="A103" s="173">
        <v>47</v>
      </c>
      <c r="B103" s="175" t="s">
        <v>951</v>
      </c>
      <c r="C103" s="175">
        <f>data!D352</f>
        <v>99768235</v>
      </c>
    </row>
    <row r="104" spans="1:3" ht="20.100000000000001" customHeight="1"/>
    <row r="105" spans="1:3" ht="20.100000000000001" customHeight="1"/>
    <row r="106" spans="1:3" ht="20.100000000000001" customHeight="1">
      <c r="A106" s="167" t="s">
        <v>952</v>
      </c>
      <c r="B106" s="168"/>
      <c r="C106" s="168"/>
    </row>
    <row r="107" spans="1:3" ht="20.100000000000001" customHeight="1">
      <c r="A107" s="169"/>
      <c r="C107" s="93" t="s">
        <v>953</v>
      </c>
    </row>
    <row r="108" spans="1:3" ht="20.100000000000001" customHeight="1">
      <c r="A108" s="119" t="str">
        <f>"Hospital: "&amp;data!C98</f>
        <v>Hospital: PeaceHealth United General Medical Center</v>
      </c>
      <c r="B108" s="169"/>
      <c r="C108" s="141" t="str">
        <f>"FYE: "&amp;data!C96</f>
        <v>FYE: 6/30/2024</v>
      </c>
    </row>
    <row r="109" spans="1:3" ht="20.100000000000001" customHeight="1">
      <c r="A109" s="170"/>
      <c r="B109" s="185"/>
      <c r="C109" s="186"/>
    </row>
    <row r="110" spans="1:3" ht="20.100000000000001" customHeight="1">
      <c r="A110" s="173">
        <v>1</v>
      </c>
      <c r="B110" s="176" t="s">
        <v>954</v>
      </c>
      <c r="C110" s="174"/>
    </row>
    <row r="111" spans="1:3" ht="20.100000000000001" customHeight="1">
      <c r="A111" s="173">
        <v>2</v>
      </c>
      <c r="B111" s="175" t="s">
        <v>498</v>
      </c>
      <c r="C111" s="175">
        <f>data!C358</f>
        <v>43041872.289999999</v>
      </c>
    </row>
    <row r="112" spans="1:3" ht="20.100000000000001" customHeight="1">
      <c r="A112" s="173">
        <v>3</v>
      </c>
      <c r="B112" s="175" t="s">
        <v>499</v>
      </c>
      <c r="C112" s="175">
        <f>data!C359</f>
        <v>187052761.97999999</v>
      </c>
    </row>
    <row r="113" spans="1:3" ht="20.100000000000001" customHeight="1">
      <c r="A113" s="173">
        <v>4</v>
      </c>
      <c r="B113" s="175" t="s">
        <v>955</v>
      </c>
      <c r="C113" s="175">
        <f>data!D360</f>
        <v>230094634.26999998</v>
      </c>
    </row>
    <row r="114" spans="1:3" ht="20.100000000000001" customHeight="1">
      <c r="A114" s="173">
        <v>5</v>
      </c>
      <c r="B114" s="177"/>
      <c r="C114" s="175"/>
    </row>
    <row r="115" spans="1:3" ht="20.100000000000001" customHeight="1">
      <c r="A115" s="173">
        <v>6</v>
      </c>
      <c r="B115" s="176" t="s">
        <v>956</v>
      </c>
      <c r="C115" s="174"/>
    </row>
    <row r="116" spans="1:3" ht="20.100000000000001" customHeight="1">
      <c r="A116" s="173">
        <v>7</v>
      </c>
      <c r="B116" s="187" t="s">
        <v>957</v>
      </c>
      <c r="C116" s="188">
        <f>data!C362</f>
        <v>2234318.87</v>
      </c>
    </row>
    <row r="117" spans="1:3" ht="20.100000000000001" customHeight="1">
      <c r="A117" s="173">
        <v>8</v>
      </c>
      <c r="B117" s="175" t="s">
        <v>502</v>
      </c>
      <c r="C117" s="188">
        <f>data!C363</f>
        <v>130784617.28999999</v>
      </c>
    </row>
    <row r="118" spans="1:3" ht="20.100000000000001" customHeight="1">
      <c r="A118" s="173">
        <v>9</v>
      </c>
      <c r="B118" s="175" t="s">
        <v>958</v>
      </c>
      <c r="C118" s="188">
        <f>data!C364</f>
        <v>8948168.0299999993</v>
      </c>
    </row>
    <row r="119" spans="1:3" ht="20.100000000000001" customHeight="1">
      <c r="A119" s="173">
        <v>10</v>
      </c>
      <c r="B119" s="175" t="s">
        <v>959</v>
      </c>
      <c r="C119" s="188">
        <f>data!C365</f>
        <v>798589.01</v>
      </c>
    </row>
    <row r="120" spans="1:3" ht="20.100000000000001" customHeight="1">
      <c r="A120" s="173">
        <v>11</v>
      </c>
      <c r="B120" s="175" t="s">
        <v>903</v>
      </c>
      <c r="C120" s="188">
        <f>data!D366</f>
        <v>142765693.19999999</v>
      </c>
    </row>
    <row r="121" spans="1:3" ht="20.100000000000001" customHeight="1">
      <c r="A121" s="173">
        <v>12</v>
      </c>
      <c r="B121" s="175" t="s">
        <v>960</v>
      </c>
      <c r="C121" s="188">
        <f>data!D367</f>
        <v>87328941.069999993</v>
      </c>
    </row>
    <row r="122" spans="1:3" ht="20.100000000000001" customHeight="1">
      <c r="A122" s="173">
        <v>13</v>
      </c>
      <c r="B122" s="177"/>
      <c r="C122" s="175"/>
    </row>
    <row r="123" spans="1:3" ht="20.100000000000001" customHeight="1">
      <c r="A123" s="173">
        <v>14</v>
      </c>
      <c r="B123" s="176" t="s">
        <v>506</v>
      </c>
      <c r="C123" s="174"/>
    </row>
    <row r="124" spans="1:3" ht="20.100000000000001" customHeight="1">
      <c r="A124" s="173">
        <v>15</v>
      </c>
      <c r="B124" s="189" t="s">
        <v>507</v>
      </c>
      <c r="C124" s="190"/>
    </row>
    <row r="125" spans="1:3" ht="20.100000000000001" customHeight="1">
      <c r="A125" s="194" t="s">
        <v>961</v>
      </c>
      <c r="B125" s="191" t="s">
        <v>508</v>
      </c>
      <c r="C125" s="190">
        <f>data!C370</f>
        <v>12144.66</v>
      </c>
    </row>
    <row r="126" spans="1:3" ht="20.100000000000001" customHeight="1">
      <c r="A126" s="194" t="s">
        <v>962</v>
      </c>
      <c r="B126" s="191" t="s">
        <v>509</v>
      </c>
      <c r="C126" s="190">
        <f>data!C371</f>
        <v>8030</v>
      </c>
    </row>
    <row r="127" spans="1:3" ht="20.100000000000001" customHeight="1">
      <c r="A127" s="194" t="s">
        <v>963</v>
      </c>
      <c r="B127" s="191" t="s">
        <v>510</v>
      </c>
      <c r="C127" s="190">
        <f>data!C372</f>
        <v>0</v>
      </c>
    </row>
    <row r="128" spans="1:3" ht="20.100000000000001" customHeight="1">
      <c r="A128" s="194" t="s">
        <v>964</v>
      </c>
      <c r="B128" s="191" t="s">
        <v>511</v>
      </c>
      <c r="C128" s="190">
        <f>data!C373</f>
        <v>0</v>
      </c>
    </row>
    <row r="129" spans="1:3" ht="20.100000000000001" customHeight="1">
      <c r="A129" s="194" t="s">
        <v>965</v>
      </c>
      <c r="B129" s="191" t="s">
        <v>512</v>
      </c>
      <c r="C129" s="190">
        <f>data!C374</f>
        <v>22567.63</v>
      </c>
    </row>
    <row r="130" spans="1:3" ht="20.100000000000001" customHeight="1">
      <c r="A130" s="194" t="s">
        <v>966</v>
      </c>
      <c r="B130" s="191" t="s">
        <v>513</v>
      </c>
      <c r="C130" s="190">
        <f>data!C375</f>
        <v>0</v>
      </c>
    </row>
    <row r="131" spans="1:3" ht="20.100000000000001" customHeight="1">
      <c r="A131" s="194" t="s">
        <v>967</v>
      </c>
      <c r="B131" s="191" t="s">
        <v>514</v>
      </c>
      <c r="C131" s="190">
        <f>data!C376</f>
        <v>95709.73</v>
      </c>
    </row>
    <row r="132" spans="1:3" ht="20.100000000000001" customHeight="1">
      <c r="A132" s="194" t="s">
        <v>968</v>
      </c>
      <c r="B132" s="191" t="s">
        <v>515</v>
      </c>
      <c r="C132" s="190">
        <f>data!C377</f>
        <v>0</v>
      </c>
    </row>
    <row r="133" spans="1:3" ht="20.100000000000001" customHeight="1">
      <c r="A133" s="194" t="s">
        <v>969</v>
      </c>
      <c r="B133" s="191" t="s">
        <v>516</v>
      </c>
      <c r="C133" s="190">
        <f>data!C378</f>
        <v>7927.88</v>
      </c>
    </row>
    <row r="134" spans="1:3" ht="20.100000000000001" customHeight="1">
      <c r="A134" s="194" t="s">
        <v>970</v>
      </c>
      <c r="B134" s="191" t="s">
        <v>517</v>
      </c>
      <c r="C134" s="190">
        <f>data!C379</f>
        <v>0</v>
      </c>
    </row>
    <row r="135" spans="1:3" ht="20.100000000000001" customHeight="1">
      <c r="A135" s="194" t="s">
        <v>971</v>
      </c>
      <c r="B135" s="191" t="s">
        <v>518</v>
      </c>
      <c r="C135" s="190">
        <f>data!C380</f>
        <v>111433.16</v>
      </c>
    </row>
    <row r="136" spans="1:3" ht="20.100000000000001" customHeight="1">
      <c r="A136" s="173">
        <v>16</v>
      </c>
      <c r="B136" s="175" t="s">
        <v>520</v>
      </c>
      <c r="C136" s="190">
        <f>data!C381</f>
        <v>0</v>
      </c>
    </row>
    <row r="137" spans="1:3" ht="20.100000000000001" customHeight="1">
      <c r="A137" s="173">
        <v>17</v>
      </c>
      <c r="B137" s="175" t="s">
        <v>972</v>
      </c>
      <c r="C137" s="188">
        <f>data!D383</f>
        <v>257813.06</v>
      </c>
    </row>
    <row r="138" spans="1:3" ht="20.100000000000001" customHeight="1">
      <c r="A138" s="173">
        <v>18</v>
      </c>
      <c r="B138" s="175" t="s">
        <v>973</v>
      </c>
      <c r="C138" s="188">
        <f>data!D384</f>
        <v>87586754.129999995</v>
      </c>
    </row>
    <row r="139" spans="1:3" ht="20.100000000000001" customHeight="1">
      <c r="A139" s="173">
        <v>19</v>
      </c>
      <c r="B139" s="177"/>
      <c r="C139" s="175"/>
    </row>
    <row r="140" spans="1:3" ht="20.100000000000001" customHeight="1">
      <c r="A140" s="173">
        <v>20</v>
      </c>
      <c r="B140" s="176" t="s">
        <v>974</v>
      </c>
      <c r="C140" s="174"/>
    </row>
    <row r="141" spans="1:3" ht="20.100000000000001" customHeight="1">
      <c r="A141" s="173">
        <v>21</v>
      </c>
      <c r="B141" s="175" t="s">
        <v>524</v>
      </c>
      <c r="C141" s="188">
        <f>data!C389</f>
        <v>37452007.969999999</v>
      </c>
    </row>
    <row r="142" spans="1:3" ht="20.100000000000001" customHeight="1">
      <c r="A142" s="173">
        <v>22</v>
      </c>
      <c r="B142" s="175" t="s">
        <v>11</v>
      </c>
      <c r="C142" s="188">
        <f>data!C390</f>
        <v>9684868.1799999997</v>
      </c>
    </row>
    <row r="143" spans="1:3" ht="20.100000000000001" customHeight="1">
      <c r="A143" s="173">
        <v>23</v>
      </c>
      <c r="B143" s="175" t="s">
        <v>264</v>
      </c>
      <c r="C143" s="188">
        <f>data!C391</f>
        <v>2625309.11</v>
      </c>
    </row>
    <row r="144" spans="1:3" ht="20.100000000000001" customHeight="1">
      <c r="A144" s="173">
        <v>24</v>
      </c>
      <c r="B144" s="175" t="s">
        <v>265</v>
      </c>
      <c r="C144" s="188">
        <f>data!C392</f>
        <v>10996303.960000001</v>
      </c>
    </row>
    <row r="145" spans="1:3" ht="20.100000000000001" customHeight="1">
      <c r="A145" s="173">
        <v>25</v>
      </c>
      <c r="B145" s="175" t="s">
        <v>975</v>
      </c>
      <c r="C145" s="188">
        <f>data!C393</f>
        <v>1103689.55</v>
      </c>
    </row>
    <row r="146" spans="1:3" ht="20.100000000000001" customHeight="1">
      <c r="A146" s="173">
        <v>26</v>
      </c>
      <c r="B146" s="175" t="s">
        <v>976</v>
      </c>
      <c r="C146" s="188">
        <f>data!C394</f>
        <v>4863370.13</v>
      </c>
    </row>
    <row r="147" spans="1:3" ht="20.100000000000001" customHeight="1">
      <c r="A147" s="173">
        <v>27</v>
      </c>
      <c r="B147" s="175" t="s">
        <v>16</v>
      </c>
      <c r="C147" s="188">
        <f>data!C395</f>
        <v>5974295.5800000001</v>
      </c>
    </row>
    <row r="148" spans="1:3" ht="20.100000000000001" customHeight="1">
      <c r="A148" s="173">
        <v>28</v>
      </c>
      <c r="B148" s="175" t="s">
        <v>977</v>
      </c>
      <c r="C148" s="188">
        <f>data!C396</f>
        <v>1599122.43</v>
      </c>
    </row>
    <row r="149" spans="1:3" ht="20.100000000000001" customHeight="1">
      <c r="A149" s="173">
        <v>29</v>
      </c>
      <c r="B149" s="175" t="s">
        <v>529</v>
      </c>
      <c r="C149" s="188">
        <f>data!C397</f>
        <v>0</v>
      </c>
    </row>
    <row r="150" spans="1:3" ht="20.100000000000001" customHeight="1">
      <c r="A150" s="173">
        <v>30</v>
      </c>
      <c r="B150" s="175" t="s">
        <v>978</v>
      </c>
      <c r="C150" s="188">
        <f>data!C398</f>
        <v>1041881.75</v>
      </c>
    </row>
    <row r="151" spans="1:3" ht="20.100000000000001" customHeight="1">
      <c r="A151" s="173">
        <v>31</v>
      </c>
      <c r="B151" s="175" t="s">
        <v>531</v>
      </c>
      <c r="C151" s="188">
        <f>data!C399</f>
        <v>26116.67</v>
      </c>
    </row>
    <row r="152" spans="1:3" ht="20.100000000000001" customHeight="1">
      <c r="A152" s="173">
        <v>32</v>
      </c>
      <c r="B152" s="175" t="s">
        <v>269</v>
      </c>
      <c r="C152" s="188"/>
    </row>
    <row r="153" spans="1:3" ht="20.100000000000001" customHeight="1">
      <c r="A153" s="194" t="s">
        <v>979</v>
      </c>
      <c r="B153" s="192" t="s">
        <v>270</v>
      </c>
      <c r="C153" s="188">
        <f>data!C401</f>
        <v>48751</v>
      </c>
    </row>
    <row r="154" spans="1:3" ht="20.100000000000001" customHeight="1">
      <c r="A154" s="194" t="s">
        <v>980</v>
      </c>
      <c r="B154" s="192" t="s">
        <v>271</v>
      </c>
      <c r="C154" s="188">
        <f>data!C402</f>
        <v>1168895.52</v>
      </c>
    </row>
    <row r="155" spans="1:3" ht="20.100000000000001" customHeight="1">
      <c r="A155" s="194" t="s">
        <v>981</v>
      </c>
      <c r="B155" s="192" t="s">
        <v>982</v>
      </c>
      <c r="C155" s="188">
        <f>data!C403</f>
        <v>10163.64</v>
      </c>
    </row>
    <row r="156" spans="1:3" ht="20.100000000000001" customHeight="1">
      <c r="A156" s="194" t="s">
        <v>983</v>
      </c>
      <c r="B156" s="192" t="s">
        <v>273</v>
      </c>
      <c r="C156" s="188">
        <f>data!C404</f>
        <v>737306.88</v>
      </c>
    </row>
    <row r="157" spans="1:3" ht="20.100000000000001" customHeight="1">
      <c r="A157" s="194" t="s">
        <v>984</v>
      </c>
      <c r="B157" s="192" t="s">
        <v>274</v>
      </c>
      <c r="C157" s="188">
        <f>data!C405</f>
        <v>42382.7</v>
      </c>
    </row>
    <row r="158" spans="1:3" ht="20.100000000000001" customHeight="1">
      <c r="A158" s="194" t="s">
        <v>985</v>
      </c>
      <c r="B158" s="192" t="s">
        <v>275</v>
      </c>
      <c r="C158" s="188">
        <f>data!C406</f>
        <v>0</v>
      </c>
    </row>
    <row r="159" spans="1:3" ht="20.100000000000001" customHeight="1">
      <c r="A159" s="194" t="s">
        <v>986</v>
      </c>
      <c r="B159" s="192" t="s">
        <v>276</v>
      </c>
      <c r="C159" s="188">
        <f>data!C407</f>
        <v>1658849</v>
      </c>
    </row>
    <row r="160" spans="1:3" ht="20.100000000000001" customHeight="1">
      <c r="A160" s="194" t="s">
        <v>987</v>
      </c>
      <c r="B160" s="192" t="s">
        <v>277</v>
      </c>
      <c r="C160" s="188">
        <f>data!C408</f>
        <v>1033981.53</v>
      </c>
    </row>
    <row r="161" spans="1:3" ht="20.100000000000001" customHeight="1">
      <c r="A161" s="194" t="s">
        <v>988</v>
      </c>
      <c r="B161" s="192" t="s">
        <v>278</v>
      </c>
      <c r="C161" s="188">
        <f>data!C409</f>
        <v>10260420</v>
      </c>
    </row>
    <row r="162" spans="1:3" ht="20.100000000000001" customHeight="1">
      <c r="A162" s="194" t="s">
        <v>989</v>
      </c>
      <c r="B162" s="192" t="s">
        <v>279</v>
      </c>
      <c r="C162" s="188">
        <f>data!C410</f>
        <v>0</v>
      </c>
    </row>
    <row r="163" spans="1:3" ht="20.100000000000001" customHeight="1">
      <c r="A163" s="194" t="s">
        <v>990</v>
      </c>
      <c r="B163" s="192" t="s">
        <v>280</v>
      </c>
      <c r="C163" s="188">
        <f>data!C411</f>
        <v>1249</v>
      </c>
    </row>
    <row r="164" spans="1:3" ht="20.100000000000001" customHeight="1">
      <c r="A164" s="194" t="s">
        <v>991</v>
      </c>
      <c r="B164" s="192" t="s">
        <v>281</v>
      </c>
      <c r="C164" s="188">
        <f>data!C412</f>
        <v>0</v>
      </c>
    </row>
    <row r="165" spans="1:3" ht="20.100000000000001" customHeight="1">
      <c r="A165" s="194" t="s">
        <v>992</v>
      </c>
      <c r="B165" s="192" t="s">
        <v>282</v>
      </c>
      <c r="C165" s="188">
        <f>data!C413</f>
        <v>0</v>
      </c>
    </row>
    <row r="166" spans="1:3" ht="20.100000000000001" customHeight="1">
      <c r="A166" s="194" t="s">
        <v>993</v>
      </c>
      <c r="B166" s="192" t="s">
        <v>994</v>
      </c>
      <c r="C166" s="188">
        <f>data!C414</f>
        <v>282986.20999999996</v>
      </c>
    </row>
    <row r="167" spans="1:3" ht="20.100000000000001" customHeight="1">
      <c r="A167" s="173">
        <v>34</v>
      </c>
      <c r="B167" s="175" t="s">
        <v>995</v>
      </c>
      <c r="C167" s="188">
        <f>data!D416</f>
        <v>90611950.810000017</v>
      </c>
    </row>
    <row r="168" spans="1:3" ht="20.100000000000001" customHeight="1">
      <c r="A168" s="173">
        <v>35</v>
      </c>
      <c r="B168" s="175" t="s">
        <v>996</v>
      </c>
      <c r="C168" s="188">
        <f>data!D417</f>
        <v>-3025196.6800000221</v>
      </c>
    </row>
    <row r="169" spans="1:3" ht="20.100000000000001" customHeight="1">
      <c r="A169" s="173">
        <v>36</v>
      </c>
      <c r="B169" s="177"/>
      <c r="C169" s="175"/>
    </row>
    <row r="170" spans="1:3" ht="20.100000000000001" customHeight="1">
      <c r="A170" s="173">
        <v>37</v>
      </c>
      <c r="B170" s="175" t="s">
        <v>997</v>
      </c>
      <c r="C170" s="188">
        <f>data!D420</f>
        <v>-94500</v>
      </c>
    </row>
    <row r="171" spans="1:3" ht="20.100000000000001" customHeight="1">
      <c r="A171" s="173">
        <v>38</v>
      </c>
      <c r="B171" s="177"/>
      <c r="C171" s="175"/>
    </row>
    <row r="172" spans="1:3" ht="20.100000000000001" customHeight="1">
      <c r="A172" s="173">
        <v>39</v>
      </c>
      <c r="B172" s="175" t="s">
        <v>998</v>
      </c>
      <c r="C172" s="175">
        <f>data!D421</f>
        <v>-3119696.6800000221</v>
      </c>
    </row>
    <row r="173" spans="1:3" ht="20.100000000000001" customHeight="1">
      <c r="A173" s="173">
        <v>40</v>
      </c>
      <c r="B173" s="177"/>
      <c r="C173" s="175"/>
    </row>
    <row r="174" spans="1:3" ht="20.100000000000001" customHeight="1">
      <c r="A174" s="173">
        <v>41</v>
      </c>
      <c r="B174" s="175" t="s">
        <v>999</v>
      </c>
      <c r="C174" s="188">
        <f>data!C422</f>
        <v>0</v>
      </c>
    </row>
    <row r="175" spans="1:3" ht="20.100000000000001" customHeight="1">
      <c r="A175" s="173">
        <v>42</v>
      </c>
      <c r="B175" s="175" t="s">
        <v>1000</v>
      </c>
      <c r="C175" s="188">
        <f>data!C423</f>
        <v>0</v>
      </c>
    </row>
    <row r="176" spans="1:3" ht="20.100000000000001" customHeight="1">
      <c r="A176" s="173">
        <v>43</v>
      </c>
      <c r="B176" s="177"/>
      <c r="C176" s="175"/>
    </row>
    <row r="177" spans="1:3" ht="20.100000000000001" customHeight="1">
      <c r="A177" s="173">
        <v>44</v>
      </c>
      <c r="B177" s="175" t="s">
        <v>1001</v>
      </c>
      <c r="C177" s="188">
        <f>data!D424</f>
        <v>-3119696.6800000221</v>
      </c>
    </row>
    <row r="178" spans="1:3" ht="20.100000000000001" customHeight="1">
      <c r="A178" s="178">
        <v>45</v>
      </c>
      <c r="B178" s="177" t="s">
        <v>1002</v>
      </c>
      <c r="C178" s="175"/>
    </row>
    <row r="179" spans="1:3" ht="20.100000000000001" customHeight="1">
      <c r="A179" s="195"/>
      <c r="B179" s="193"/>
      <c r="C179" s="17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G21" sqref="G21"/>
    </sheetView>
  </sheetViews>
  <sheetFormatPr defaultColWidth="8.88671875" defaultRowHeight="20.100000000000001" customHeight="1"/>
  <cols>
    <col min="1" max="1" width="5.77734375" style="283" customWidth="1"/>
    <col min="2" max="2" width="22.44140625" style="283" customWidth="1"/>
    <col min="3" max="8" width="13.77734375" style="283" customWidth="1"/>
    <col min="9" max="9" width="15.77734375" style="283" customWidth="1"/>
    <col min="10" max="13" width="8.88671875" style="283" customWidth="1"/>
    <col min="14" max="16384" width="8.88671875" style="283"/>
  </cols>
  <sheetData>
    <row r="1" spans="1:9" customFormat="1" ht="20.100000000000001" customHeight="1">
      <c r="A1" s="284" t="s">
        <v>1003</v>
      </c>
      <c r="B1" s="285"/>
      <c r="C1" s="285"/>
      <c r="D1" s="285"/>
      <c r="E1" s="285"/>
      <c r="F1" s="285"/>
      <c r="G1" s="285"/>
      <c r="H1" s="285"/>
    </row>
    <row r="2" spans="1:9" customFormat="1" ht="20.100000000000001" customHeight="1">
      <c r="A2" s="286"/>
      <c r="I2" s="287" t="s">
        <v>1004</v>
      </c>
    </row>
    <row r="3" spans="1:9" customFormat="1" ht="20.100000000000001" customHeight="1">
      <c r="A3" s="286"/>
      <c r="I3" s="286"/>
    </row>
    <row r="4" spans="1:9" customFormat="1" ht="20.100000000000001" customHeight="1">
      <c r="A4" s="288" t="str">
        <f>"Hospital: "&amp;data!C98</f>
        <v>Hospital: PeaceHealth United General Medical Center</v>
      </c>
      <c r="G4" s="289"/>
      <c r="H4" s="288" t="str">
        <f>"FYE: "&amp;data!C96</f>
        <v>FYE: 6/30/2024</v>
      </c>
    </row>
    <row r="5" spans="1:9" customFormat="1" ht="20.100000000000001" customHeight="1">
      <c r="A5" s="290">
        <v>1</v>
      </c>
      <c r="B5" s="291" t="s">
        <v>236</v>
      </c>
      <c r="C5" s="292" t="s">
        <v>36</v>
      </c>
      <c r="D5" s="293" t="s">
        <v>37</v>
      </c>
      <c r="E5" s="293" t="s">
        <v>38</v>
      </c>
      <c r="F5" s="293" t="s">
        <v>39</v>
      </c>
      <c r="G5" s="293" t="s">
        <v>40</v>
      </c>
      <c r="H5" s="293" t="s">
        <v>41</v>
      </c>
      <c r="I5" s="293" t="s">
        <v>42</v>
      </c>
    </row>
    <row r="6" spans="1:9" customFormat="1" ht="20.100000000000001" customHeight="1">
      <c r="A6" s="294">
        <v>2</v>
      </c>
      <c r="B6" s="295" t="s">
        <v>1005</v>
      </c>
      <c r="C6" s="296" t="s">
        <v>118</v>
      </c>
      <c r="D6" s="297" t="s">
        <v>1006</v>
      </c>
      <c r="E6" s="297" t="s">
        <v>120</v>
      </c>
      <c r="F6" s="297" t="s">
        <v>121</v>
      </c>
      <c r="G6" s="297" t="s">
        <v>122</v>
      </c>
      <c r="H6" s="297" t="s">
        <v>123</v>
      </c>
      <c r="I6" s="297" t="s">
        <v>124</v>
      </c>
    </row>
    <row r="7" spans="1:9" customFormat="1" ht="20.100000000000001" customHeight="1">
      <c r="A7" s="294"/>
      <c r="B7" s="295"/>
      <c r="C7" s="297" t="s">
        <v>190</v>
      </c>
      <c r="D7" s="297" t="s">
        <v>1007</v>
      </c>
      <c r="E7" s="297" t="s">
        <v>190</v>
      </c>
      <c r="F7" s="297" t="s">
        <v>1008</v>
      </c>
      <c r="G7" s="297" t="s">
        <v>192</v>
      </c>
      <c r="H7" s="297" t="s">
        <v>190</v>
      </c>
      <c r="I7" s="297" t="s">
        <v>193</v>
      </c>
    </row>
    <row r="8" spans="1:9" customFormat="1" ht="20.100000000000001" customHeight="1">
      <c r="A8" s="290">
        <v>3</v>
      </c>
      <c r="B8" s="291" t="s">
        <v>1009</v>
      </c>
      <c r="C8" s="293" t="s">
        <v>242</v>
      </c>
      <c r="D8" s="293" t="s">
        <v>242</v>
      </c>
      <c r="E8" s="293" t="s">
        <v>242</v>
      </c>
      <c r="F8" s="293" t="s">
        <v>242</v>
      </c>
      <c r="G8" s="293" t="s">
        <v>242</v>
      </c>
      <c r="H8" s="293" t="s">
        <v>242</v>
      </c>
      <c r="I8" s="293" t="s">
        <v>242</v>
      </c>
    </row>
    <row r="9" spans="1:9" customFormat="1" ht="20.100000000000001" customHeight="1">
      <c r="A9" s="290">
        <v>4</v>
      </c>
      <c r="B9" s="291" t="s">
        <v>261</v>
      </c>
      <c r="C9" s="291">
        <f>data!C59</f>
        <v>0</v>
      </c>
      <c r="D9" s="291">
        <f>data!D59</f>
        <v>0</v>
      </c>
      <c r="E9" s="291">
        <f>data!E59</f>
        <v>3008.8599999999997</v>
      </c>
      <c r="F9" s="291">
        <f>data!F59</f>
        <v>0</v>
      </c>
      <c r="G9" s="291">
        <f>data!G59</f>
        <v>2930</v>
      </c>
      <c r="H9" s="291">
        <f>data!H59</f>
        <v>0</v>
      </c>
      <c r="I9" s="291">
        <f>data!I59</f>
        <v>0</v>
      </c>
    </row>
    <row r="10" spans="1:9" customFormat="1" ht="20.100000000000001" customHeight="1">
      <c r="A10" s="290">
        <v>5</v>
      </c>
      <c r="B10" s="291" t="s">
        <v>262</v>
      </c>
      <c r="C10" s="298">
        <f>data!C60</f>
        <v>0</v>
      </c>
      <c r="D10" s="298">
        <f>data!D60</f>
        <v>0</v>
      </c>
      <c r="E10" s="298">
        <f>data!E60</f>
        <v>50.525999853126727</v>
      </c>
      <c r="F10" s="298">
        <f>data!F60</f>
        <v>0</v>
      </c>
      <c r="G10" s="298">
        <f>data!G60</f>
        <v>18.424468368171855</v>
      </c>
      <c r="H10" s="298">
        <f>data!H60</f>
        <v>0</v>
      </c>
      <c r="I10" s="298">
        <f>data!I60</f>
        <v>0</v>
      </c>
    </row>
    <row r="11" spans="1:9" customFormat="1" ht="20.100000000000001" customHeight="1">
      <c r="A11" s="290">
        <v>6</v>
      </c>
      <c r="B11" s="291" t="s">
        <v>263</v>
      </c>
      <c r="C11" s="291">
        <f>data!C61</f>
        <v>0</v>
      </c>
      <c r="D11" s="291">
        <f>data!D61</f>
        <v>0</v>
      </c>
      <c r="E11" s="291">
        <f>data!E61</f>
        <v>5360988.05</v>
      </c>
      <c r="F11" s="291">
        <f>data!F61</f>
        <v>0</v>
      </c>
      <c r="G11" s="291">
        <f>data!G61</f>
        <v>1977424.53</v>
      </c>
      <c r="H11" s="291">
        <f>data!H61</f>
        <v>0</v>
      </c>
      <c r="I11" s="291">
        <f>data!I61</f>
        <v>0</v>
      </c>
    </row>
    <row r="12" spans="1:9" customFormat="1" ht="20.100000000000001" customHeight="1">
      <c r="A12" s="290">
        <v>7</v>
      </c>
      <c r="B12" s="291" t="s">
        <v>11</v>
      </c>
      <c r="C12" s="291">
        <f>data!C62</f>
        <v>0</v>
      </c>
      <c r="D12" s="291">
        <f>data!D62</f>
        <v>0</v>
      </c>
      <c r="E12" s="291">
        <f>data!E62</f>
        <v>1337702</v>
      </c>
      <c r="F12" s="291">
        <f>data!F62</f>
        <v>0</v>
      </c>
      <c r="G12" s="291">
        <f>data!G62</f>
        <v>559567</v>
      </c>
      <c r="H12" s="291">
        <f>data!H62</f>
        <v>0</v>
      </c>
      <c r="I12" s="291">
        <f>data!I62</f>
        <v>0</v>
      </c>
    </row>
    <row r="13" spans="1:9" customFormat="1" ht="20.100000000000001" customHeight="1">
      <c r="A13" s="290">
        <v>8</v>
      </c>
      <c r="B13" s="291" t="s">
        <v>264</v>
      </c>
      <c r="C13" s="291">
        <f>data!C63</f>
        <v>0</v>
      </c>
      <c r="D13" s="291">
        <f>data!D63</f>
        <v>0</v>
      </c>
      <c r="E13" s="291">
        <f>data!E63</f>
        <v>0</v>
      </c>
      <c r="F13" s="291">
        <f>data!F63</f>
        <v>0</v>
      </c>
      <c r="G13" s="291">
        <f>data!G63</f>
        <v>375</v>
      </c>
      <c r="H13" s="291">
        <f>data!H63</f>
        <v>0</v>
      </c>
      <c r="I13" s="291">
        <f>data!I63</f>
        <v>0</v>
      </c>
    </row>
    <row r="14" spans="1:9" customFormat="1" ht="20.100000000000001" customHeight="1">
      <c r="A14" s="290">
        <v>9</v>
      </c>
      <c r="B14" s="291" t="s">
        <v>265</v>
      </c>
      <c r="C14" s="291">
        <f>data!C64</f>
        <v>0</v>
      </c>
      <c r="D14" s="291">
        <f>data!D64</f>
        <v>0</v>
      </c>
      <c r="E14" s="291">
        <f>data!E64</f>
        <v>339019.09</v>
      </c>
      <c r="F14" s="291">
        <f>data!F64</f>
        <v>0</v>
      </c>
      <c r="G14" s="291">
        <f>data!G64</f>
        <v>100865.04</v>
      </c>
      <c r="H14" s="291">
        <f>data!H64</f>
        <v>0</v>
      </c>
      <c r="I14" s="291">
        <f>data!I64</f>
        <v>0</v>
      </c>
    </row>
    <row r="15" spans="1:9" customFormat="1" ht="20.100000000000001" customHeight="1">
      <c r="A15" s="290">
        <v>10</v>
      </c>
      <c r="B15" s="291" t="s">
        <v>526</v>
      </c>
      <c r="C15" s="291">
        <f>data!C65</f>
        <v>0</v>
      </c>
      <c r="D15" s="291">
        <f>data!D65</f>
        <v>0</v>
      </c>
      <c r="E15" s="291">
        <f>data!E65</f>
        <v>0</v>
      </c>
      <c r="F15" s="291">
        <f>data!F65</f>
        <v>0</v>
      </c>
      <c r="G15" s="291">
        <f>data!G65</f>
        <v>0</v>
      </c>
      <c r="H15" s="291">
        <f>data!H65</f>
        <v>0</v>
      </c>
      <c r="I15" s="291">
        <f>data!I65</f>
        <v>0</v>
      </c>
    </row>
    <row r="16" spans="1:9" customFormat="1" ht="20.100000000000001" customHeight="1">
      <c r="A16" s="290">
        <v>11</v>
      </c>
      <c r="B16" s="291" t="s">
        <v>527</v>
      </c>
      <c r="C16" s="291">
        <f>data!C66</f>
        <v>0</v>
      </c>
      <c r="D16" s="291">
        <f>data!D66</f>
        <v>0</v>
      </c>
      <c r="E16" s="291">
        <f>data!E66</f>
        <v>19711.68</v>
      </c>
      <c r="F16" s="291">
        <f>data!F66</f>
        <v>0</v>
      </c>
      <c r="G16" s="291">
        <f>data!G66</f>
        <v>1857596.31</v>
      </c>
      <c r="H16" s="291">
        <f>data!H66</f>
        <v>0</v>
      </c>
      <c r="I16" s="291">
        <f>data!I66</f>
        <v>0</v>
      </c>
    </row>
    <row r="17" spans="1:9" customFormat="1" ht="20.100000000000001" customHeight="1">
      <c r="A17" s="290">
        <v>12</v>
      </c>
      <c r="B17" s="291" t="s">
        <v>16</v>
      </c>
      <c r="C17" s="291">
        <f>data!C67</f>
        <v>0</v>
      </c>
      <c r="D17" s="291">
        <f>data!D67</f>
        <v>0</v>
      </c>
      <c r="E17" s="291">
        <f>data!E67</f>
        <v>141862</v>
      </c>
      <c r="F17" s="291">
        <f>data!F67</f>
        <v>0</v>
      </c>
      <c r="G17" s="291">
        <f>data!G67</f>
        <v>8320</v>
      </c>
      <c r="H17" s="291">
        <f>data!H67</f>
        <v>0</v>
      </c>
      <c r="I17" s="291">
        <f>data!I67</f>
        <v>0</v>
      </c>
    </row>
    <row r="18" spans="1:9" customFormat="1" ht="20.100000000000001" customHeight="1">
      <c r="A18" s="290">
        <v>13</v>
      </c>
      <c r="B18" s="291" t="s">
        <v>1010</v>
      </c>
      <c r="C18" s="291">
        <f>data!C68</f>
        <v>0</v>
      </c>
      <c r="D18" s="291">
        <f>data!D68</f>
        <v>0</v>
      </c>
      <c r="E18" s="291">
        <f>data!E68</f>
        <v>49157.15</v>
      </c>
      <c r="F18" s="291">
        <f>data!F68</f>
        <v>0</v>
      </c>
      <c r="G18" s="291">
        <f>data!G68</f>
        <v>9245.31</v>
      </c>
      <c r="H18" s="291">
        <f>data!H68</f>
        <v>0</v>
      </c>
      <c r="I18" s="291">
        <f>data!I68</f>
        <v>0</v>
      </c>
    </row>
    <row r="19" spans="1:9" customFormat="1" ht="20.100000000000001" customHeight="1">
      <c r="A19" s="290">
        <v>14</v>
      </c>
      <c r="B19" s="291" t="s">
        <v>1011</v>
      </c>
      <c r="C19" s="291">
        <f>data!C69</f>
        <v>0</v>
      </c>
      <c r="D19" s="291">
        <f>data!D69</f>
        <v>0</v>
      </c>
      <c r="E19" s="291">
        <f>data!E69</f>
        <v>65638.37999999999</v>
      </c>
      <c r="F19" s="291">
        <f>data!F69</f>
        <v>0</v>
      </c>
      <c r="G19" s="291">
        <f>data!G69</f>
        <v>9969.8100000000013</v>
      </c>
      <c r="H19" s="291">
        <f>data!H69</f>
        <v>0</v>
      </c>
      <c r="I19" s="291">
        <f>data!I69</f>
        <v>0</v>
      </c>
    </row>
    <row r="20" spans="1:9" customFormat="1" ht="20.100000000000001" customHeight="1">
      <c r="A20" s="290">
        <v>15</v>
      </c>
      <c r="B20" s="291" t="s">
        <v>284</v>
      </c>
      <c r="C20" s="291">
        <f>-data!C84</f>
        <v>0</v>
      </c>
      <c r="D20" s="291">
        <f>-data!D84</f>
        <v>0</v>
      </c>
      <c r="E20" s="291">
        <f>-data!E84</f>
        <v>0</v>
      </c>
      <c r="F20" s="291">
        <f>-data!F84</f>
        <v>0</v>
      </c>
      <c r="G20" s="291">
        <f>-data!G84</f>
        <v>-12144.66</v>
      </c>
      <c r="H20" s="291">
        <f>-data!H84</f>
        <v>0</v>
      </c>
      <c r="I20" s="291">
        <f>-data!I84</f>
        <v>0</v>
      </c>
    </row>
    <row r="21" spans="1:9" customFormat="1" ht="20.100000000000001" customHeight="1">
      <c r="A21" s="290">
        <v>16</v>
      </c>
      <c r="B21" s="299" t="s">
        <v>1012</v>
      </c>
      <c r="C21" s="291">
        <f>data!C85</f>
        <v>0</v>
      </c>
      <c r="D21" s="291">
        <f>data!D85</f>
        <v>0</v>
      </c>
      <c r="E21" s="291">
        <f>data!E85</f>
        <v>7314078.3499999996</v>
      </c>
      <c r="F21" s="291">
        <f>data!F85</f>
        <v>0</v>
      </c>
      <c r="G21" s="291">
        <f>data!G85</f>
        <v>4511218.34</v>
      </c>
      <c r="H21" s="291">
        <f>data!H85</f>
        <v>0</v>
      </c>
      <c r="I21" s="291">
        <f>data!I85</f>
        <v>0</v>
      </c>
    </row>
    <row r="22" spans="1:9" customFormat="1" ht="20.100000000000001" customHeight="1">
      <c r="A22" s="290">
        <v>17</v>
      </c>
      <c r="B22" s="291" t="s">
        <v>286</v>
      </c>
      <c r="C22" s="300"/>
      <c r="D22" s="301"/>
      <c r="E22" s="301"/>
      <c r="F22" s="301"/>
      <c r="G22" s="301"/>
      <c r="H22" s="301"/>
      <c r="I22" s="301"/>
    </row>
    <row r="23" spans="1:9" customFormat="1" ht="20.100000000000001" customHeight="1">
      <c r="A23" s="290">
        <v>18</v>
      </c>
      <c r="B23" s="291" t="s">
        <v>1013</v>
      </c>
      <c r="C23" s="299">
        <f>+data!M668</f>
        <v>0</v>
      </c>
      <c r="D23" s="299">
        <f>+data!M669</f>
        <v>0</v>
      </c>
      <c r="E23" s="299">
        <f>+data!M670</f>
        <v>5724928</v>
      </c>
      <c r="F23" s="299">
        <f>+data!M671</f>
        <v>0</v>
      </c>
      <c r="G23" s="299">
        <f>+data!M672</f>
        <v>2189474</v>
      </c>
      <c r="H23" s="299">
        <f>+data!M673</f>
        <v>0</v>
      </c>
      <c r="I23" s="299">
        <f>+data!M674</f>
        <v>0</v>
      </c>
    </row>
    <row r="24" spans="1:9" customFormat="1" ht="20.100000000000001" customHeight="1">
      <c r="A24" s="290">
        <v>19</v>
      </c>
      <c r="B24" s="299" t="s">
        <v>1014</v>
      </c>
      <c r="C24" s="291">
        <f>data!C87</f>
        <v>0</v>
      </c>
      <c r="D24" s="291">
        <f>data!D87</f>
        <v>0</v>
      </c>
      <c r="E24" s="291">
        <f>data!E87</f>
        <v>11084062</v>
      </c>
      <c r="F24" s="291">
        <f>data!F87</f>
        <v>0</v>
      </c>
      <c r="G24" s="291">
        <f>data!G87</f>
        <v>11551305</v>
      </c>
      <c r="H24" s="291">
        <f>data!H87</f>
        <v>0</v>
      </c>
      <c r="I24" s="291">
        <f>data!I87</f>
        <v>0</v>
      </c>
    </row>
    <row r="25" spans="1:9" customFormat="1" ht="20.100000000000001" customHeight="1">
      <c r="A25" s="290">
        <v>20</v>
      </c>
      <c r="B25" s="299" t="s">
        <v>1015</v>
      </c>
      <c r="C25" s="291">
        <f>data!C88</f>
        <v>0</v>
      </c>
      <c r="D25" s="291">
        <f>data!D88</f>
        <v>0</v>
      </c>
      <c r="E25" s="291">
        <f>data!E88</f>
        <v>2699256</v>
      </c>
      <c r="F25" s="291">
        <f>data!F88</f>
        <v>0</v>
      </c>
      <c r="G25" s="291">
        <f>data!G88</f>
        <v>0</v>
      </c>
      <c r="H25" s="291">
        <f>data!H88</f>
        <v>0</v>
      </c>
      <c r="I25" s="291">
        <f>data!I88</f>
        <v>0</v>
      </c>
    </row>
    <row r="26" spans="1:9" customFormat="1" ht="18" customHeight="1">
      <c r="A26" s="290">
        <v>21</v>
      </c>
      <c r="B26" s="299" t="s">
        <v>1016</v>
      </c>
      <c r="C26" s="291">
        <f>data!C89</f>
        <v>0</v>
      </c>
      <c r="D26" s="291">
        <f>data!D89</f>
        <v>0</v>
      </c>
      <c r="E26" s="291">
        <f>data!E89</f>
        <v>13783318</v>
      </c>
      <c r="F26" s="291">
        <f>data!F89</f>
        <v>0</v>
      </c>
      <c r="G26" s="291">
        <f>data!G89</f>
        <v>11551305</v>
      </c>
      <c r="H26" s="291">
        <f>data!H89</f>
        <v>0</v>
      </c>
      <c r="I26" s="291">
        <f>data!I89</f>
        <v>0</v>
      </c>
    </row>
    <row r="27" spans="1:9" customFormat="1" ht="20.100000000000001" customHeight="1">
      <c r="A27" s="290" t="s">
        <v>1017</v>
      </c>
      <c r="B27" s="291"/>
      <c r="C27" s="301"/>
      <c r="D27" s="301"/>
      <c r="E27" s="301"/>
      <c r="F27" s="301"/>
      <c r="G27" s="301"/>
      <c r="H27" s="301"/>
      <c r="I27" s="301"/>
    </row>
    <row r="28" spans="1:9" customFormat="1" ht="20.100000000000001" customHeight="1">
      <c r="A28" s="290">
        <v>22</v>
      </c>
      <c r="B28" s="291" t="s">
        <v>1018</v>
      </c>
      <c r="C28" s="291">
        <f>data!C90</f>
        <v>0</v>
      </c>
      <c r="D28" s="291">
        <f>data!D90</f>
        <v>0</v>
      </c>
      <c r="E28" s="291">
        <f>data!E90</f>
        <v>12030.98</v>
      </c>
      <c r="F28" s="291">
        <f>data!F90</f>
        <v>0</v>
      </c>
      <c r="G28" s="291">
        <f>data!G90</f>
        <v>0</v>
      </c>
      <c r="H28" s="291">
        <f>data!H90</f>
        <v>0</v>
      </c>
      <c r="I28" s="291">
        <f>data!I90</f>
        <v>0</v>
      </c>
    </row>
    <row r="29" spans="1:9" customFormat="1" ht="20.100000000000001" customHeight="1">
      <c r="A29" s="290">
        <v>23</v>
      </c>
      <c r="B29" s="291" t="s">
        <v>1019</v>
      </c>
      <c r="C29" s="291">
        <f>data!C91</f>
        <v>0</v>
      </c>
      <c r="D29" s="291">
        <f>data!D91</f>
        <v>0</v>
      </c>
      <c r="E29" s="291">
        <f>data!E91</f>
        <v>21546</v>
      </c>
      <c r="F29" s="291">
        <f>data!F91</f>
        <v>0</v>
      </c>
      <c r="G29" s="291">
        <f>data!G91</f>
        <v>8643</v>
      </c>
      <c r="H29" s="291">
        <f>data!H91</f>
        <v>0</v>
      </c>
      <c r="I29" s="291">
        <f>data!I91</f>
        <v>0</v>
      </c>
    </row>
    <row r="30" spans="1:9" customFormat="1" ht="20.100000000000001" customHeight="1">
      <c r="A30" s="290">
        <v>24</v>
      </c>
      <c r="B30" s="291" t="s">
        <v>1020</v>
      </c>
      <c r="C30" s="291">
        <f>data!C92</f>
        <v>0</v>
      </c>
      <c r="D30" s="291">
        <f>data!D92</f>
        <v>0</v>
      </c>
      <c r="E30" s="291">
        <f>data!E92</f>
        <v>5598.8723817755899</v>
      </c>
      <c r="F30" s="291">
        <f>data!F92</f>
        <v>0</v>
      </c>
      <c r="G30" s="291">
        <f>data!G92</f>
        <v>0</v>
      </c>
      <c r="H30" s="291">
        <f>data!H92</f>
        <v>0</v>
      </c>
      <c r="I30" s="291">
        <f>data!I92</f>
        <v>0</v>
      </c>
    </row>
    <row r="31" spans="1:9" customFormat="1" ht="20.100000000000001" customHeight="1">
      <c r="A31" s="290">
        <v>25</v>
      </c>
      <c r="B31" s="291" t="s">
        <v>1021</v>
      </c>
      <c r="C31" s="291">
        <f>data!C93</f>
        <v>0</v>
      </c>
      <c r="D31" s="291">
        <f>data!D93</f>
        <v>0</v>
      </c>
      <c r="E31" s="291">
        <f>data!E93</f>
        <v>83515.164531528906</v>
      </c>
      <c r="F31" s="291">
        <f>data!F93</f>
        <v>0</v>
      </c>
      <c r="G31" s="291">
        <f>data!G93</f>
        <v>25118.987905502301</v>
      </c>
      <c r="H31" s="291">
        <f>data!H93</f>
        <v>0</v>
      </c>
      <c r="I31" s="291">
        <f>data!I93</f>
        <v>0</v>
      </c>
    </row>
    <row r="32" spans="1:9" customFormat="1" ht="20.100000000000001" customHeight="1">
      <c r="A32" s="290">
        <v>26</v>
      </c>
      <c r="B32" s="291" t="s">
        <v>294</v>
      </c>
      <c r="C32" s="298">
        <f>data!C94</f>
        <v>0</v>
      </c>
      <c r="D32" s="298">
        <f>data!D94</f>
        <v>0</v>
      </c>
      <c r="E32" s="298">
        <f>data!E94</f>
        <v>30.670938058087021</v>
      </c>
      <c r="F32" s="298">
        <f>data!F94</f>
        <v>0</v>
      </c>
      <c r="G32" s="298">
        <f>data!G94</f>
        <v>10.663324200540517</v>
      </c>
      <c r="H32" s="298">
        <f>data!H94</f>
        <v>0</v>
      </c>
      <c r="I32" s="298">
        <f>data!I94</f>
        <v>0</v>
      </c>
    </row>
    <row r="33" spans="1:9" customFormat="1" ht="20.100000000000001" customHeight="1">
      <c r="A33" s="284" t="s">
        <v>1003</v>
      </c>
      <c r="B33" s="285"/>
      <c r="C33" s="285"/>
      <c r="D33" s="285"/>
      <c r="E33" s="285"/>
      <c r="F33" s="285"/>
      <c r="G33" s="285"/>
      <c r="H33" s="285"/>
      <c r="I33" s="284"/>
    </row>
    <row r="34" spans="1:9" customFormat="1" ht="20.100000000000001" customHeight="1">
      <c r="A34" s="286"/>
      <c r="I34" s="287" t="s">
        <v>1022</v>
      </c>
    </row>
    <row r="35" spans="1:9" customFormat="1" ht="20.100000000000001" customHeight="1">
      <c r="A35" s="286"/>
      <c r="I35" s="286"/>
    </row>
    <row r="36" spans="1:9" customFormat="1" ht="20.100000000000001" customHeight="1">
      <c r="A36" s="288" t="str">
        <f>"Hospital: "&amp;data!C98</f>
        <v>Hospital: PeaceHealth United General Medical Center</v>
      </c>
      <c r="G36" s="289"/>
      <c r="H36" s="288" t="str">
        <f>"FYE: "&amp;data!C96</f>
        <v>FYE: 6/30/2024</v>
      </c>
    </row>
    <row r="37" spans="1:9" customFormat="1" ht="20.100000000000001" customHeight="1">
      <c r="A37" s="290">
        <v>1</v>
      </c>
      <c r="B37" s="291" t="s">
        <v>236</v>
      </c>
      <c r="C37" s="293" t="s">
        <v>43</v>
      </c>
      <c r="D37" s="293" t="s">
        <v>44</v>
      </c>
      <c r="E37" s="293" t="s">
        <v>45</v>
      </c>
      <c r="F37" s="293" t="s">
        <v>46</v>
      </c>
      <c r="G37" s="293" t="s">
        <v>47</v>
      </c>
      <c r="H37" s="293" t="s">
        <v>48</v>
      </c>
      <c r="I37" s="293" t="s">
        <v>49</v>
      </c>
    </row>
    <row r="38" spans="1:9" customFormat="1" ht="20.100000000000001" customHeight="1">
      <c r="A38" s="294">
        <v>2</v>
      </c>
      <c r="B38" s="295" t="s">
        <v>1005</v>
      </c>
      <c r="C38" s="297"/>
      <c r="D38" s="297" t="s">
        <v>126</v>
      </c>
      <c r="E38" s="297" t="s">
        <v>127</v>
      </c>
      <c r="F38" s="297" t="s">
        <v>1023</v>
      </c>
      <c r="G38" s="297" t="s">
        <v>129</v>
      </c>
      <c r="H38" s="297" t="s">
        <v>1024</v>
      </c>
      <c r="I38" s="297" t="s">
        <v>131</v>
      </c>
    </row>
    <row r="39" spans="1:9" customFormat="1" ht="20.100000000000001" customHeight="1">
      <c r="A39" s="294"/>
      <c r="B39" s="295"/>
      <c r="C39" s="297" t="s">
        <v>125</v>
      </c>
      <c r="D39" s="297" t="s">
        <v>184</v>
      </c>
      <c r="E39" s="296" t="s">
        <v>194</v>
      </c>
      <c r="F39" s="297" t="s">
        <v>195</v>
      </c>
      <c r="G39" s="297" t="s">
        <v>196</v>
      </c>
      <c r="H39" s="297" t="s">
        <v>197</v>
      </c>
      <c r="I39" s="297" t="s">
        <v>196</v>
      </c>
    </row>
    <row r="40" spans="1:9" customFormat="1" ht="20.100000000000001" customHeight="1">
      <c r="A40" s="290">
        <v>3</v>
      </c>
      <c r="B40" s="291" t="s">
        <v>1009</v>
      </c>
      <c r="C40" s="293" t="s">
        <v>243</v>
      </c>
      <c r="D40" s="293" t="s">
        <v>242</v>
      </c>
      <c r="E40" s="293" t="s">
        <v>242</v>
      </c>
      <c r="F40" s="293" t="s">
        <v>242</v>
      </c>
      <c r="G40" s="293" t="s">
        <v>242</v>
      </c>
      <c r="H40" s="293" t="s">
        <v>244</v>
      </c>
      <c r="I40" s="292" t="s">
        <v>245</v>
      </c>
    </row>
    <row r="41" spans="1:9" customFormat="1" ht="20.100000000000001" customHeight="1">
      <c r="A41" s="290">
        <v>4</v>
      </c>
      <c r="B41" s="291" t="s">
        <v>261</v>
      </c>
      <c r="C41" s="291">
        <f>data!J59</f>
        <v>0</v>
      </c>
      <c r="D41" s="291">
        <f>data!K59</f>
        <v>0</v>
      </c>
      <c r="E41" s="291">
        <f>data!L59</f>
        <v>4182</v>
      </c>
      <c r="F41" s="291">
        <f>data!M59</f>
        <v>0</v>
      </c>
      <c r="G41" s="291">
        <f>data!N59</f>
        <v>0</v>
      </c>
      <c r="H41" s="291">
        <f>data!O59</f>
        <v>0</v>
      </c>
      <c r="I41" s="291">
        <f>data!P59</f>
        <v>72488</v>
      </c>
    </row>
    <row r="42" spans="1:9" customFormat="1" ht="20.100000000000001" customHeight="1">
      <c r="A42" s="290">
        <v>5</v>
      </c>
      <c r="B42" s="291" t="s">
        <v>262</v>
      </c>
      <c r="C42" s="298">
        <f>data!J60</f>
        <v>0</v>
      </c>
      <c r="D42" s="298">
        <f>data!K60</f>
        <v>0</v>
      </c>
      <c r="E42" s="298">
        <f>data!L60</f>
        <v>0</v>
      </c>
      <c r="F42" s="298">
        <f>data!M60</f>
        <v>0.15896211696086496</v>
      </c>
      <c r="G42" s="298">
        <f>data!N60</f>
        <v>-1.4367816091954022E-5</v>
      </c>
      <c r="H42" s="298">
        <f>data!O60</f>
        <v>0</v>
      </c>
      <c r="I42" s="298">
        <f>data!P60</f>
        <v>9.6824379213875336</v>
      </c>
    </row>
    <row r="43" spans="1:9" customFormat="1" ht="20.100000000000001" customHeight="1">
      <c r="A43" s="290">
        <v>6</v>
      </c>
      <c r="B43" s="291" t="s">
        <v>263</v>
      </c>
      <c r="C43" s="291">
        <f>data!J61</f>
        <v>0</v>
      </c>
      <c r="D43" s="291">
        <f>data!K61</f>
        <v>0</v>
      </c>
      <c r="E43" s="291">
        <f>data!L61</f>
        <v>0</v>
      </c>
      <c r="F43" s="291">
        <f>data!M61</f>
        <v>14685.06</v>
      </c>
      <c r="G43" s="291">
        <f>data!N61</f>
        <v>0</v>
      </c>
      <c r="H43" s="291">
        <f>data!O61</f>
        <v>0</v>
      </c>
      <c r="I43" s="291">
        <f>data!P61</f>
        <v>968963.56</v>
      </c>
    </row>
    <row r="44" spans="1:9" customFormat="1" ht="20.100000000000001" customHeight="1">
      <c r="A44" s="290">
        <v>7</v>
      </c>
      <c r="B44" s="291" t="s">
        <v>11</v>
      </c>
      <c r="C44" s="291">
        <f>data!J62</f>
        <v>0</v>
      </c>
      <c r="D44" s="291">
        <f>data!K62</f>
        <v>0</v>
      </c>
      <c r="E44" s="291">
        <f>data!L62</f>
        <v>0</v>
      </c>
      <c r="F44" s="291">
        <f>data!M62</f>
        <v>4472</v>
      </c>
      <c r="G44" s="291">
        <f>data!N62</f>
        <v>0</v>
      </c>
      <c r="H44" s="291">
        <f>data!O62</f>
        <v>0</v>
      </c>
      <c r="I44" s="291">
        <f>data!P62</f>
        <v>325337</v>
      </c>
    </row>
    <row r="45" spans="1:9" customFormat="1" ht="20.100000000000001" customHeight="1">
      <c r="A45" s="290">
        <v>8</v>
      </c>
      <c r="B45" s="291" t="s">
        <v>264</v>
      </c>
      <c r="C45" s="291">
        <f>data!J63</f>
        <v>0</v>
      </c>
      <c r="D45" s="291">
        <f>data!K63</f>
        <v>0</v>
      </c>
      <c r="E45" s="291">
        <f>data!L63</f>
        <v>0</v>
      </c>
      <c r="F45" s="291">
        <f>data!M63</f>
        <v>0</v>
      </c>
      <c r="G45" s="291">
        <f>data!N63</f>
        <v>847575.36</v>
      </c>
      <c r="H45" s="291">
        <f>data!O63</f>
        <v>0</v>
      </c>
      <c r="I45" s="291">
        <f>data!P63</f>
        <v>2628</v>
      </c>
    </row>
    <row r="46" spans="1:9" customFormat="1" ht="20.100000000000001" customHeight="1">
      <c r="A46" s="290">
        <v>9</v>
      </c>
      <c r="B46" s="291" t="s">
        <v>265</v>
      </c>
      <c r="C46" s="291">
        <f>data!J64</f>
        <v>0</v>
      </c>
      <c r="D46" s="291">
        <f>data!K64</f>
        <v>0</v>
      </c>
      <c r="E46" s="291">
        <f>data!L64</f>
        <v>0</v>
      </c>
      <c r="F46" s="291">
        <f>data!M64</f>
        <v>0</v>
      </c>
      <c r="G46" s="291">
        <f>data!N64</f>
        <v>0</v>
      </c>
      <c r="H46" s="291">
        <f>data!O64</f>
        <v>0</v>
      </c>
      <c r="I46" s="291">
        <f>data!P64</f>
        <v>782825.65</v>
      </c>
    </row>
    <row r="47" spans="1:9" customFormat="1" ht="20.100000000000001" customHeight="1">
      <c r="A47" s="290">
        <v>10</v>
      </c>
      <c r="B47" s="291" t="s">
        <v>526</v>
      </c>
      <c r="C47" s="291">
        <f>data!J65</f>
        <v>0</v>
      </c>
      <c r="D47" s="291">
        <f>data!K65</f>
        <v>0</v>
      </c>
      <c r="E47" s="291">
        <f>data!L65</f>
        <v>0</v>
      </c>
      <c r="F47" s="291">
        <f>data!M65</f>
        <v>0</v>
      </c>
      <c r="G47" s="291">
        <f>data!N65</f>
        <v>0</v>
      </c>
      <c r="H47" s="291">
        <f>data!O65</f>
        <v>0</v>
      </c>
      <c r="I47" s="291">
        <f>data!P65</f>
        <v>0</v>
      </c>
    </row>
    <row r="48" spans="1:9" customFormat="1" ht="20.100000000000001" customHeight="1">
      <c r="A48" s="290">
        <v>11</v>
      </c>
      <c r="B48" s="291" t="s">
        <v>527</v>
      </c>
      <c r="C48" s="291">
        <f>data!J66</f>
        <v>0</v>
      </c>
      <c r="D48" s="291">
        <f>data!K66</f>
        <v>0</v>
      </c>
      <c r="E48" s="291">
        <f>data!L66</f>
        <v>4998.5</v>
      </c>
      <c r="F48" s="291">
        <f>data!M66</f>
        <v>0</v>
      </c>
      <c r="G48" s="291">
        <f>data!N66</f>
        <v>0</v>
      </c>
      <c r="H48" s="291">
        <f>data!O66</f>
        <v>0</v>
      </c>
      <c r="I48" s="291">
        <f>data!P66</f>
        <v>6639.5</v>
      </c>
    </row>
    <row r="49" spans="1:11" customFormat="1" ht="20.100000000000001" customHeight="1">
      <c r="A49" s="290">
        <v>12</v>
      </c>
      <c r="B49" s="291" t="s">
        <v>16</v>
      </c>
      <c r="C49" s="291">
        <f>data!J67</f>
        <v>0</v>
      </c>
      <c r="D49" s="291">
        <f>data!K67</f>
        <v>0</v>
      </c>
      <c r="E49" s="291">
        <f>data!L67</f>
        <v>0</v>
      </c>
      <c r="F49" s="291">
        <f>data!M67</f>
        <v>0</v>
      </c>
      <c r="G49" s="291">
        <f>data!N67</f>
        <v>0</v>
      </c>
      <c r="H49" s="291">
        <f>data!O67</f>
        <v>0</v>
      </c>
      <c r="I49" s="291">
        <f>data!P67</f>
        <v>283506</v>
      </c>
    </row>
    <row r="50" spans="1:11" customFormat="1" ht="20.100000000000001" customHeight="1">
      <c r="A50" s="290">
        <v>13</v>
      </c>
      <c r="B50" s="291" t="s">
        <v>1010</v>
      </c>
      <c r="C50" s="291">
        <f>data!J68</f>
        <v>0</v>
      </c>
      <c r="D50" s="291">
        <f>data!K68</f>
        <v>0</v>
      </c>
      <c r="E50" s="291">
        <f>data!L68</f>
        <v>0</v>
      </c>
      <c r="F50" s="291">
        <f>data!M68</f>
        <v>0</v>
      </c>
      <c r="G50" s="291">
        <f>data!N68</f>
        <v>0</v>
      </c>
      <c r="H50" s="291">
        <f>data!O68</f>
        <v>0</v>
      </c>
      <c r="I50" s="291">
        <f>data!P68</f>
        <v>0</v>
      </c>
    </row>
    <row r="51" spans="1:11" customFormat="1" ht="20.100000000000001" customHeight="1">
      <c r="A51" s="290">
        <v>14</v>
      </c>
      <c r="B51" s="291" t="s">
        <v>1011</v>
      </c>
      <c r="C51" s="291">
        <f>data!J69</f>
        <v>0</v>
      </c>
      <c r="D51" s="291">
        <f>data!K69</f>
        <v>0</v>
      </c>
      <c r="E51" s="291">
        <f>data!L69</f>
        <v>0</v>
      </c>
      <c r="F51" s="291">
        <f>data!M69</f>
        <v>0</v>
      </c>
      <c r="G51" s="291">
        <f>data!N69</f>
        <v>1250</v>
      </c>
      <c r="H51" s="291">
        <f>data!O69</f>
        <v>0</v>
      </c>
      <c r="I51" s="291">
        <f>data!P69</f>
        <v>54819</v>
      </c>
    </row>
    <row r="52" spans="1:11" customFormat="1" ht="20.100000000000001" customHeight="1">
      <c r="A52" s="290">
        <v>15</v>
      </c>
      <c r="B52" s="291" t="s">
        <v>284</v>
      </c>
      <c r="C52" s="291">
        <f>-data!J84</f>
        <v>0</v>
      </c>
      <c r="D52" s="291">
        <f>-data!K84</f>
        <v>0</v>
      </c>
      <c r="E52" s="291">
        <f>-data!L84</f>
        <v>0</v>
      </c>
      <c r="F52" s="291">
        <f>-data!M84</f>
        <v>0</v>
      </c>
      <c r="G52" s="291">
        <f>-data!N84</f>
        <v>0</v>
      </c>
      <c r="H52" s="291">
        <f>-data!O84</f>
        <v>0</v>
      </c>
      <c r="I52" s="291">
        <f>-data!P84</f>
        <v>10640.63</v>
      </c>
    </row>
    <row r="53" spans="1:11" customFormat="1" ht="20.100000000000001" customHeight="1">
      <c r="A53" s="290">
        <v>16</v>
      </c>
      <c r="B53" s="299" t="s">
        <v>1012</v>
      </c>
      <c r="C53" s="291">
        <f>data!J85</f>
        <v>0</v>
      </c>
      <c r="D53" s="291">
        <f>data!K85</f>
        <v>0</v>
      </c>
      <c r="E53" s="291">
        <f>data!L85</f>
        <v>4998.5</v>
      </c>
      <c r="F53" s="291">
        <f>data!M85</f>
        <v>19157.059999999998</v>
      </c>
      <c r="G53" s="291">
        <f>data!N85</f>
        <v>848825.36</v>
      </c>
      <c r="H53" s="291">
        <f>data!O85</f>
        <v>0</v>
      </c>
      <c r="I53" s="291">
        <f>data!P85</f>
        <v>2435359.34</v>
      </c>
    </row>
    <row r="54" spans="1:11" customFormat="1" ht="20.100000000000001" customHeight="1">
      <c r="A54" s="290">
        <v>17</v>
      </c>
      <c r="B54" s="291" t="s">
        <v>286</v>
      </c>
      <c r="C54" s="301"/>
      <c r="D54" s="301"/>
      <c r="E54" s="301"/>
      <c r="F54" s="301"/>
      <c r="G54" s="301"/>
      <c r="H54" s="301"/>
      <c r="I54" s="301"/>
    </row>
    <row r="55" spans="1:11" customFormat="1" ht="20.100000000000001" customHeight="1">
      <c r="A55" s="290">
        <v>18</v>
      </c>
      <c r="B55" s="291" t="s">
        <v>1013</v>
      </c>
      <c r="C55" s="299">
        <f>+data!M675</f>
        <v>0</v>
      </c>
      <c r="D55" s="299">
        <f>+data!M676</f>
        <v>0</v>
      </c>
      <c r="E55" s="299">
        <f>+data!M691</f>
        <v>1281960</v>
      </c>
      <c r="F55" s="299">
        <f>+data!M692</f>
        <v>237183</v>
      </c>
      <c r="G55" s="299">
        <f>+data!M693</f>
        <v>2913162</v>
      </c>
      <c r="H55" s="299">
        <f>+data!M680</f>
        <v>0</v>
      </c>
      <c r="I55" s="299">
        <f>+data!M681</f>
        <v>1187112</v>
      </c>
    </row>
    <row r="56" spans="1:11" customFormat="1" ht="20.100000000000001" customHeight="1">
      <c r="A56" s="290">
        <v>19</v>
      </c>
      <c r="B56" s="299" t="s">
        <v>1014</v>
      </c>
      <c r="C56" s="291">
        <f>data!J87</f>
        <v>0</v>
      </c>
      <c r="D56" s="291">
        <f>data!K87</f>
        <v>0</v>
      </c>
      <c r="E56" s="291">
        <f>data!L87</f>
        <v>6590525</v>
      </c>
      <c r="F56" s="291">
        <f>data!M87</f>
        <v>0</v>
      </c>
      <c r="G56" s="291">
        <f>data!N87</f>
        <v>0</v>
      </c>
      <c r="H56" s="291">
        <f>data!O87</f>
        <v>0</v>
      </c>
      <c r="I56" s="291">
        <f>data!P87</f>
        <v>57399.44</v>
      </c>
    </row>
    <row r="57" spans="1:11" customFormat="1" ht="20.100000000000001" customHeight="1">
      <c r="A57" s="290">
        <v>20</v>
      </c>
      <c r="B57" s="299" t="s">
        <v>1015</v>
      </c>
      <c r="C57" s="291">
        <f>data!J88</f>
        <v>0</v>
      </c>
      <c r="D57" s="291">
        <f>data!K88</f>
        <v>0</v>
      </c>
      <c r="E57" s="291">
        <f>data!L88</f>
        <v>0</v>
      </c>
      <c r="F57" s="291">
        <f>data!M88</f>
        <v>74816</v>
      </c>
      <c r="G57" s="291">
        <f>data!N88</f>
        <v>0</v>
      </c>
      <c r="H57" s="291">
        <f>data!O88</f>
        <v>0</v>
      </c>
      <c r="I57" s="291">
        <f>data!P88</f>
        <v>11902304.99</v>
      </c>
    </row>
    <row r="58" spans="1:11" customFormat="1" ht="20.100000000000001" customHeight="1">
      <c r="A58" s="290">
        <v>21</v>
      </c>
      <c r="B58" s="299" t="s">
        <v>1016</v>
      </c>
      <c r="C58" s="291">
        <f>data!J89</f>
        <v>0</v>
      </c>
      <c r="D58" s="291">
        <f>data!K89</f>
        <v>0</v>
      </c>
      <c r="E58" s="291">
        <f>data!L89</f>
        <v>6590525</v>
      </c>
      <c r="F58" s="291">
        <f>data!M89</f>
        <v>74816</v>
      </c>
      <c r="G58" s="291">
        <f>data!N89</f>
        <v>0</v>
      </c>
      <c r="H58" s="291">
        <f>data!O89</f>
        <v>0</v>
      </c>
      <c r="I58" s="291">
        <f>data!P89</f>
        <v>11959704.43</v>
      </c>
    </row>
    <row r="59" spans="1:11" customFormat="1" ht="20.100000000000001" customHeight="1">
      <c r="A59" s="290" t="s">
        <v>1017</v>
      </c>
      <c r="B59" s="291"/>
      <c r="C59" s="301"/>
      <c r="D59" s="301"/>
      <c r="E59" s="301"/>
      <c r="F59" s="301"/>
      <c r="G59" s="301"/>
      <c r="H59" s="301"/>
      <c r="I59" s="301"/>
    </row>
    <row r="60" spans="1:11" customFormat="1" ht="20.100000000000001" customHeight="1">
      <c r="A60" s="290">
        <v>22</v>
      </c>
      <c r="B60" s="291" t="s">
        <v>1018</v>
      </c>
      <c r="C60" s="291">
        <f>data!J90</f>
        <v>0</v>
      </c>
      <c r="D60" s="291">
        <f>data!K90</f>
        <v>0</v>
      </c>
      <c r="E60" s="291">
        <f>data!L90</f>
        <v>0</v>
      </c>
      <c r="F60" s="291">
        <f>data!M90</f>
        <v>0</v>
      </c>
      <c r="G60" s="291">
        <f>data!N90</f>
        <v>0</v>
      </c>
      <c r="H60" s="291">
        <f>data!O90</f>
        <v>0</v>
      </c>
      <c r="I60" s="291">
        <f>data!P90</f>
        <v>3223.93</v>
      </c>
      <c r="K60" s="302"/>
    </row>
    <row r="61" spans="1:11" customFormat="1" ht="20.100000000000001" customHeight="1">
      <c r="A61" s="290">
        <v>23</v>
      </c>
      <c r="B61" s="291" t="s">
        <v>1019</v>
      </c>
      <c r="C61" s="291">
        <f>data!J91</f>
        <v>0</v>
      </c>
      <c r="D61" s="291">
        <f>data!K91</f>
        <v>0</v>
      </c>
      <c r="E61" s="291">
        <f>data!L91</f>
        <v>0</v>
      </c>
      <c r="F61" s="291">
        <f>data!M91</f>
        <v>0</v>
      </c>
      <c r="G61" s="291">
        <f>data!N91</f>
        <v>0</v>
      </c>
      <c r="H61" s="291">
        <f>data!O91</f>
        <v>0</v>
      </c>
      <c r="I61" s="291">
        <f>data!P91</f>
        <v>0</v>
      </c>
    </row>
    <row r="62" spans="1:11" customFormat="1" ht="20.100000000000001" customHeight="1">
      <c r="A62" s="290">
        <v>24</v>
      </c>
      <c r="B62" s="291" t="s">
        <v>1020</v>
      </c>
      <c r="C62" s="291">
        <f>data!J92</f>
        <v>0</v>
      </c>
      <c r="D62" s="291">
        <f>data!K92</f>
        <v>0</v>
      </c>
      <c r="E62" s="291">
        <f>data!L92</f>
        <v>0</v>
      </c>
      <c r="F62" s="291">
        <f>data!M92</f>
        <v>0</v>
      </c>
      <c r="G62" s="291">
        <f>data!N92</f>
        <v>0</v>
      </c>
      <c r="H62" s="291">
        <f>data!O92</f>
        <v>0</v>
      </c>
      <c r="I62" s="291">
        <f>data!P92</f>
        <v>1719.9284398693001</v>
      </c>
    </row>
    <row r="63" spans="1:11" customFormat="1" ht="20.100000000000001" customHeight="1">
      <c r="A63" s="290">
        <v>25</v>
      </c>
      <c r="B63" s="291" t="s">
        <v>1021</v>
      </c>
      <c r="C63" s="291">
        <f>data!J93</f>
        <v>0</v>
      </c>
      <c r="D63" s="291">
        <f>data!K93</f>
        <v>0</v>
      </c>
      <c r="E63" s="291">
        <f>data!L93</f>
        <v>0</v>
      </c>
      <c r="F63" s="291">
        <f>data!M93</f>
        <v>0</v>
      </c>
      <c r="G63" s="291">
        <f>data!N93</f>
        <v>0</v>
      </c>
      <c r="H63" s="291">
        <f>data!O93</f>
        <v>0</v>
      </c>
      <c r="I63" s="291">
        <f>data!P93</f>
        <v>16139.129970431301</v>
      </c>
    </row>
    <row r="64" spans="1:11" customFormat="1" ht="20.100000000000001" customHeight="1">
      <c r="A64" s="290">
        <v>26</v>
      </c>
      <c r="B64" s="291" t="s">
        <v>294</v>
      </c>
      <c r="C64" s="298">
        <f>data!J94</f>
        <v>0</v>
      </c>
      <c r="D64" s="298">
        <f>data!K94</f>
        <v>0</v>
      </c>
      <c r="E64" s="298">
        <f>data!L94</f>
        <v>0</v>
      </c>
      <c r="F64" s="298">
        <f>data!M94</f>
        <v>0</v>
      </c>
      <c r="G64" s="298">
        <f>data!N94</f>
        <v>0</v>
      </c>
      <c r="H64" s="298">
        <f>data!O94</f>
        <v>0</v>
      </c>
      <c r="I64" s="298">
        <f>data!P94</f>
        <v>2.7208083020593867</v>
      </c>
    </row>
    <row r="65" spans="1:9" customFormat="1" ht="20.100000000000001" customHeight="1">
      <c r="A65" s="284" t="s">
        <v>1003</v>
      </c>
      <c r="B65" s="285"/>
      <c r="C65" s="285"/>
      <c r="D65" s="285"/>
      <c r="E65" s="285"/>
      <c r="F65" s="285"/>
      <c r="G65" s="285"/>
      <c r="H65" s="285"/>
      <c r="I65" s="284"/>
    </row>
    <row r="66" spans="1:9" customFormat="1" ht="20.100000000000001" customHeight="1">
      <c r="D66" s="286"/>
      <c r="I66" s="287" t="s">
        <v>1025</v>
      </c>
    </row>
    <row r="67" spans="1:9" customFormat="1" ht="20.100000000000001" customHeight="1">
      <c r="A67" s="286"/>
    </row>
    <row r="68" spans="1:9" customFormat="1" ht="20.100000000000001" customHeight="1">
      <c r="A68" s="288" t="str">
        <f>"Hospital: "&amp;data!C98</f>
        <v>Hospital: PeaceHealth United General Medical Center</v>
      </c>
      <c r="G68" s="289"/>
      <c r="H68" s="288" t="str">
        <f>"FYE: "&amp;data!C96</f>
        <v>FYE: 6/30/2024</v>
      </c>
    </row>
    <row r="69" spans="1:9" customFormat="1" ht="20.100000000000001" customHeight="1">
      <c r="A69" s="290">
        <v>1</v>
      </c>
      <c r="B69" s="291" t="s">
        <v>236</v>
      </c>
      <c r="C69" s="293" t="s">
        <v>50</v>
      </c>
      <c r="D69" s="293" t="s">
        <v>51</v>
      </c>
      <c r="E69" s="293" t="s">
        <v>52</v>
      </c>
      <c r="F69" s="293" t="s">
        <v>53</v>
      </c>
      <c r="G69" s="293" t="s">
        <v>54</v>
      </c>
      <c r="H69" s="293" t="s">
        <v>55</v>
      </c>
      <c r="I69" s="293" t="s">
        <v>56</v>
      </c>
    </row>
    <row r="70" spans="1:9" customFormat="1" ht="20.100000000000001" customHeight="1">
      <c r="A70" s="294">
        <v>2</v>
      </c>
      <c r="B70" s="295" t="s">
        <v>1005</v>
      </c>
      <c r="C70" s="297" t="s">
        <v>132</v>
      </c>
      <c r="D70" s="297"/>
      <c r="E70" s="297" t="s">
        <v>134</v>
      </c>
      <c r="F70" s="297" t="s">
        <v>135</v>
      </c>
      <c r="G70" s="297"/>
      <c r="H70" s="297" t="s">
        <v>137</v>
      </c>
      <c r="I70" s="297" t="s">
        <v>138</v>
      </c>
    </row>
    <row r="71" spans="1:9" customFormat="1" ht="20.100000000000001" customHeight="1">
      <c r="A71" s="294"/>
      <c r="B71" s="295"/>
      <c r="C71" s="297" t="s">
        <v>198</v>
      </c>
      <c r="D71" s="297" t="s">
        <v>1026</v>
      </c>
      <c r="E71" s="297" t="s">
        <v>196</v>
      </c>
      <c r="F71" s="297" t="s">
        <v>199</v>
      </c>
      <c r="G71" s="297" t="s">
        <v>136</v>
      </c>
      <c r="H71" s="297" t="s">
        <v>200</v>
      </c>
      <c r="I71" s="297" t="s">
        <v>201</v>
      </c>
    </row>
    <row r="72" spans="1:9" customFormat="1" ht="20.100000000000001" customHeight="1">
      <c r="A72" s="290">
        <v>3</v>
      </c>
      <c r="B72" s="291" t="s">
        <v>1009</v>
      </c>
      <c r="C72" s="293" t="s">
        <v>1027</v>
      </c>
      <c r="D72" s="292" t="s">
        <v>1028</v>
      </c>
      <c r="E72" s="303"/>
      <c r="F72" s="303"/>
      <c r="G72" s="292" t="s">
        <v>1029</v>
      </c>
      <c r="H72" s="292" t="s">
        <v>1029</v>
      </c>
      <c r="I72" s="293" t="s">
        <v>250</v>
      </c>
    </row>
    <row r="73" spans="1:9" customFormat="1" ht="20.100000000000001" customHeight="1">
      <c r="A73" s="290">
        <v>4</v>
      </c>
      <c r="B73" s="291" t="s">
        <v>261</v>
      </c>
      <c r="C73" s="291">
        <f>data!Q59</f>
        <v>78146</v>
      </c>
      <c r="D73" s="299">
        <f>data!R59</f>
        <v>73327</v>
      </c>
      <c r="E73" s="303"/>
      <c r="F73" s="303"/>
      <c r="G73" s="291">
        <f>data!U59</f>
        <v>106782</v>
      </c>
      <c r="H73" s="291">
        <f>data!V59</f>
        <v>0</v>
      </c>
      <c r="I73" s="291">
        <f>data!W59</f>
        <v>1545</v>
      </c>
    </row>
    <row r="74" spans="1:9" customFormat="1" ht="20.100000000000001" customHeight="1">
      <c r="A74" s="290">
        <v>5</v>
      </c>
      <c r="B74" s="291" t="s">
        <v>262</v>
      </c>
      <c r="C74" s="298">
        <f>data!Q60</f>
        <v>3.2994462947318026</v>
      </c>
      <c r="D74" s="298">
        <f>data!R60</f>
        <v>0</v>
      </c>
      <c r="E74" s="298">
        <f>data!S60</f>
        <v>1.7292272872742209</v>
      </c>
      <c r="F74" s="298">
        <f>data!T60</f>
        <v>7.9316644584769964</v>
      </c>
      <c r="G74" s="298">
        <f>data!U60</f>
        <v>9.9276167881773603</v>
      </c>
      <c r="H74" s="298">
        <f>data!V60</f>
        <v>0</v>
      </c>
      <c r="I74" s="298">
        <f>data!W60</f>
        <v>0</v>
      </c>
    </row>
    <row r="75" spans="1:9" customFormat="1" ht="20.100000000000001" customHeight="1">
      <c r="A75" s="290">
        <v>6</v>
      </c>
      <c r="B75" s="291" t="s">
        <v>263</v>
      </c>
      <c r="C75" s="291">
        <f>data!Q61</f>
        <v>480690.2</v>
      </c>
      <c r="D75" s="291">
        <f>data!R61</f>
        <v>0</v>
      </c>
      <c r="E75" s="291">
        <f>data!S61</f>
        <v>93056.48</v>
      </c>
      <c r="F75" s="291">
        <f>data!T61</f>
        <v>915325.09</v>
      </c>
      <c r="G75" s="291">
        <f>data!U61</f>
        <v>938600.13</v>
      </c>
      <c r="H75" s="291">
        <f>data!V61</f>
        <v>0</v>
      </c>
      <c r="I75" s="291">
        <f>data!W61</f>
        <v>0</v>
      </c>
    </row>
    <row r="76" spans="1:9" customFormat="1" ht="20.100000000000001" customHeight="1">
      <c r="A76" s="290">
        <v>7</v>
      </c>
      <c r="B76" s="291" t="s">
        <v>11</v>
      </c>
      <c r="C76" s="291">
        <f>data!Q62</f>
        <v>131396</v>
      </c>
      <c r="D76" s="291">
        <f>data!R62</f>
        <v>0</v>
      </c>
      <c r="E76" s="291">
        <f>data!S62</f>
        <v>20040</v>
      </c>
      <c r="F76" s="291">
        <f>data!T62</f>
        <v>258337</v>
      </c>
      <c r="G76" s="291">
        <f>data!U62</f>
        <v>277281</v>
      </c>
      <c r="H76" s="291">
        <f>data!V62</f>
        <v>0</v>
      </c>
      <c r="I76" s="291">
        <f>data!W62</f>
        <v>0</v>
      </c>
    </row>
    <row r="77" spans="1:9" customFormat="1" ht="20.100000000000001" customHeight="1">
      <c r="A77" s="290">
        <v>8</v>
      </c>
      <c r="B77" s="291" t="s">
        <v>264</v>
      </c>
      <c r="C77" s="291">
        <f>data!Q63</f>
        <v>0</v>
      </c>
      <c r="D77" s="291">
        <f>data!R63</f>
        <v>482088.66</v>
      </c>
      <c r="E77" s="291">
        <f>data!S63</f>
        <v>0</v>
      </c>
      <c r="F77" s="291">
        <f>data!T63</f>
        <v>0</v>
      </c>
      <c r="G77" s="291">
        <f>data!U63</f>
        <v>446.91</v>
      </c>
      <c r="H77" s="291">
        <f>data!V63</f>
        <v>0</v>
      </c>
      <c r="I77" s="291">
        <f>data!W63</f>
        <v>0</v>
      </c>
    </row>
    <row r="78" spans="1:9" customFormat="1" ht="20.100000000000001" customHeight="1">
      <c r="A78" s="290">
        <v>9</v>
      </c>
      <c r="B78" s="291" t="s">
        <v>265</v>
      </c>
      <c r="C78" s="291">
        <f>data!Q64</f>
        <v>3505.68</v>
      </c>
      <c r="D78" s="291">
        <f>data!R64</f>
        <v>18281.080000000002</v>
      </c>
      <c r="E78" s="291">
        <f>data!S64</f>
        <v>60950.94</v>
      </c>
      <c r="F78" s="291">
        <f>data!T64</f>
        <v>98832.13</v>
      </c>
      <c r="G78" s="291">
        <f>data!U64</f>
        <v>11164.23</v>
      </c>
      <c r="H78" s="291">
        <f>data!V64</f>
        <v>0</v>
      </c>
      <c r="I78" s="291">
        <f>data!W64</f>
        <v>7845.85</v>
      </c>
    </row>
    <row r="79" spans="1:9" customFormat="1" ht="20.100000000000001" customHeight="1">
      <c r="A79" s="290">
        <v>10</v>
      </c>
      <c r="B79" s="291" t="s">
        <v>526</v>
      </c>
      <c r="C79" s="291">
        <f>data!Q65</f>
        <v>0</v>
      </c>
      <c r="D79" s="291">
        <f>data!R65</f>
        <v>0</v>
      </c>
      <c r="E79" s="291">
        <f>data!S65</f>
        <v>0</v>
      </c>
      <c r="F79" s="291">
        <f>data!T65</f>
        <v>0</v>
      </c>
      <c r="G79" s="291">
        <f>data!U65</f>
        <v>0</v>
      </c>
      <c r="H79" s="291">
        <f>data!V65</f>
        <v>0</v>
      </c>
      <c r="I79" s="291">
        <f>data!W65</f>
        <v>0</v>
      </c>
    </row>
    <row r="80" spans="1:9" customFormat="1" ht="20.100000000000001" customHeight="1">
      <c r="A80" s="290">
        <v>11</v>
      </c>
      <c r="B80" s="291" t="s">
        <v>527</v>
      </c>
      <c r="C80" s="291">
        <f>data!Q66</f>
        <v>4.59</v>
      </c>
      <c r="D80" s="291">
        <f>data!R66</f>
        <v>18.149999999999999</v>
      </c>
      <c r="E80" s="291">
        <f>data!S66</f>
        <v>9320.83</v>
      </c>
      <c r="F80" s="291">
        <f>data!T66</f>
        <v>13456.81</v>
      </c>
      <c r="G80" s="291">
        <f>data!U66</f>
        <v>69057.000000000495</v>
      </c>
      <c r="H80" s="291">
        <f>data!V66</f>
        <v>0</v>
      </c>
      <c r="I80" s="291">
        <f>data!W66</f>
        <v>79817.62</v>
      </c>
    </row>
    <row r="81" spans="1:9" customFormat="1" ht="20.100000000000001" customHeight="1">
      <c r="A81" s="290">
        <v>12</v>
      </c>
      <c r="B81" s="291" t="s">
        <v>16</v>
      </c>
      <c r="C81" s="291">
        <f>data!Q67</f>
        <v>49657</v>
      </c>
      <c r="D81" s="291">
        <f>data!R67</f>
        <v>281</v>
      </c>
      <c r="E81" s="291">
        <f>data!S67</f>
        <v>143765</v>
      </c>
      <c r="F81" s="291">
        <f>data!T67</f>
        <v>0</v>
      </c>
      <c r="G81" s="291">
        <f>data!U67</f>
        <v>8953</v>
      </c>
      <c r="H81" s="291">
        <f>data!V67</f>
        <v>0</v>
      </c>
      <c r="I81" s="291">
        <f>data!W67</f>
        <v>581916</v>
      </c>
    </row>
    <row r="82" spans="1:9" customFormat="1" ht="20.100000000000001" customHeight="1">
      <c r="A82" s="290">
        <v>13</v>
      </c>
      <c r="B82" s="291" t="s">
        <v>1010</v>
      </c>
      <c r="C82" s="291">
        <f>data!Q68</f>
        <v>0</v>
      </c>
      <c r="D82" s="291">
        <f>data!R68</f>
        <v>0</v>
      </c>
      <c r="E82" s="291">
        <f>data!S68</f>
        <v>0</v>
      </c>
      <c r="F82" s="291">
        <f>data!T68</f>
        <v>265</v>
      </c>
      <c r="G82" s="291">
        <f>data!U68</f>
        <v>0</v>
      </c>
      <c r="H82" s="291">
        <f>data!V68</f>
        <v>0</v>
      </c>
      <c r="I82" s="291">
        <f>data!W68</f>
        <v>0</v>
      </c>
    </row>
    <row r="83" spans="1:9" customFormat="1" ht="20.100000000000001" customHeight="1">
      <c r="A83" s="290">
        <v>14</v>
      </c>
      <c r="B83" s="291" t="s">
        <v>1011</v>
      </c>
      <c r="C83" s="291">
        <f>data!Q69</f>
        <v>263.2</v>
      </c>
      <c r="D83" s="291">
        <f>data!R69</f>
        <v>434.09</v>
      </c>
      <c r="E83" s="291">
        <f>data!S69</f>
        <v>12312.76</v>
      </c>
      <c r="F83" s="291">
        <f>data!T69</f>
        <v>2050.86</v>
      </c>
      <c r="G83" s="291">
        <f>data!U69</f>
        <v>1717717.64</v>
      </c>
      <c r="H83" s="291">
        <f>data!V69</f>
        <v>0</v>
      </c>
      <c r="I83" s="291">
        <f>data!W69</f>
        <v>26113.43</v>
      </c>
    </row>
    <row r="84" spans="1:9" customFormat="1" ht="20.100000000000001" customHeight="1">
      <c r="A84" s="290">
        <v>15</v>
      </c>
      <c r="B84" s="291" t="s">
        <v>284</v>
      </c>
      <c r="C84" s="291">
        <f>-data!Q84</f>
        <v>0</v>
      </c>
      <c r="D84" s="291">
        <f>-data!R84</f>
        <v>0</v>
      </c>
      <c r="E84" s="291">
        <f>-data!S84</f>
        <v>0</v>
      </c>
      <c r="F84" s="291">
        <f>-data!T84</f>
        <v>0</v>
      </c>
      <c r="G84" s="291">
        <f>-data!U84</f>
        <v>0</v>
      </c>
      <c r="H84" s="291">
        <f>-data!V84</f>
        <v>0</v>
      </c>
      <c r="I84" s="291">
        <f>-data!W84</f>
        <v>0</v>
      </c>
    </row>
    <row r="85" spans="1:9" customFormat="1" ht="20.100000000000001" customHeight="1">
      <c r="A85" s="290">
        <v>16</v>
      </c>
      <c r="B85" s="299" t="s">
        <v>1012</v>
      </c>
      <c r="C85" s="291">
        <f>data!Q85</f>
        <v>665516.66999999993</v>
      </c>
      <c r="D85" s="291">
        <f>data!R85</f>
        <v>501102.98000000004</v>
      </c>
      <c r="E85" s="291">
        <f>data!S85</f>
        <v>339446.01</v>
      </c>
      <c r="F85" s="291">
        <f>data!T85</f>
        <v>1288266.8899999999</v>
      </c>
      <c r="G85" s="291">
        <f>data!U85</f>
        <v>3023219.91</v>
      </c>
      <c r="H85" s="291">
        <f>data!V85</f>
        <v>0</v>
      </c>
      <c r="I85" s="291">
        <f>data!W85</f>
        <v>695692.9</v>
      </c>
    </row>
    <row r="86" spans="1:9" customFormat="1" ht="20.100000000000001" customHeight="1">
      <c r="A86" s="290">
        <v>17</v>
      </c>
      <c r="B86" s="291" t="s">
        <v>286</v>
      </c>
      <c r="C86" s="301"/>
      <c r="D86" s="301"/>
      <c r="E86" s="301"/>
      <c r="F86" s="301"/>
      <c r="G86" s="301"/>
      <c r="H86" s="301"/>
      <c r="I86" s="301"/>
    </row>
    <row r="87" spans="1:9" customFormat="1" ht="20.100000000000001" customHeight="1">
      <c r="A87" s="290">
        <v>18</v>
      </c>
      <c r="B87" s="291" t="s">
        <v>1013</v>
      </c>
      <c r="C87" s="299">
        <f>+data!M682</f>
        <v>294558</v>
      </c>
      <c r="D87" s="299">
        <f>+data!M683</f>
        <v>152939</v>
      </c>
      <c r="E87" s="299">
        <f>+data!M684</f>
        <v>345503</v>
      </c>
      <c r="F87" s="299">
        <f>+data!M685</f>
        <v>593657</v>
      </c>
      <c r="G87" s="299">
        <f>+data!M686</f>
        <v>979499</v>
      </c>
      <c r="H87" s="299">
        <f>+data!M687</f>
        <v>0</v>
      </c>
      <c r="I87" s="299">
        <f>+data!M688</f>
        <v>223985</v>
      </c>
    </row>
    <row r="88" spans="1:9" customFormat="1" ht="20.100000000000001" customHeight="1">
      <c r="A88" s="290">
        <v>19</v>
      </c>
      <c r="B88" s="299" t="s">
        <v>1014</v>
      </c>
      <c r="C88" s="291">
        <f>data!Q87</f>
        <v>5474</v>
      </c>
      <c r="D88" s="291">
        <f>data!R87</f>
        <v>15236</v>
      </c>
      <c r="E88" s="291">
        <f>data!S87</f>
        <v>0</v>
      </c>
      <c r="F88" s="291">
        <f>data!T87</f>
        <v>186</v>
      </c>
      <c r="G88" s="291">
        <f>data!U87</f>
        <v>2085030.8</v>
      </c>
      <c r="H88" s="291">
        <f>data!V87</f>
        <v>0</v>
      </c>
      <c r="I88" s="291">
        <f>data!W87</f>
        <v>222821.85</v>
      </c>
    </row>
    <row r="89" spans="1:9" customFormat="1" ht="20.100000000000001" customHeight="1">
      <c r="A89" s="290">
        <v>20</v>
      </c>
      <c r="B89" s="299" t="s">
        <v>1015</v>
      </c>
      <c r="C89" s="291">
        <f>data!Q88</f>
        <v>706871</v>
      </c>
      <c r="D89" s="291">
        <f>data!R88</f>
        <v>2780120</v>
      </c>
      <c r="E89" s="291">
        <f>data!S88</f>
        <v>0</v>
      </c>
      <c r="F89" s="291">
        <f>data!T88</f>
        <v>2648749</v>
      </c>
      <c r="G89" s="291">
        <f>data!U88</f>
        <v>13034100.75</v>
      </c>
      <c r="H89" s="291">
        <f>data!V88</f>
        <v>0</v>
      </c>
      <c r="I89" s="291">
        <f>data!W88</f>
        <v>5434556.4500000002</v>
      </c>
    </row>
    <row r="90" spans="1:9" customFormat="1" ht="20.100000000000001" customHeight="1">
      <c r="A90" s="290">
        <v>21</v>
      </c>
      <c r="B90" s="299" t="s">
        <v>1016</v>
      </c>
      <c r="C90" s="291">
        <f>data!Q89</f>
        <v>712345</v>
      </c>
      <c r="D90" s="291">
        <f>data!R89</f>
        <v>2795356</v>
      </c>
      <c r="E90" s="291">
        <f>data!S89</f>
        <v>0</v>
      </c>
      <c r="F90" s="291">
        <f>data!T89</f>
        <v>2648935</v>
      </c>
      <c r="G90" s="291">
        <f>data!U89</f>
        <v>15119131.550000001</v>
      </c>
      <c r="H90" s="291">
        <f>data!V89</f>
        <v>0</v>
      </c>
      <c r="I90" s="291">
        <f>data!W89</f>
        <v>5657378.2999999998</v>
      </c>
    </row>
    <row r="91" spans="1:9" customFormat="1" ht="20.100000000000001" customHeight="1">
      <c r="A91" s="290" t="s">
        <v>1017</v>
      </c>
      <c r="B91" s="291"/>
      <c r="C91" s="301"/>
      <c r="D91" s="301"/>
      <c r="E91" s="301"/>
      <c r="F91" s="301"/>
      <c r="G91" s="301"/>
      <c r="H91" s="301"/>
      <c r="I91" s="301"/>
    </row>
    <row r="92" spans="1:9" customFormat="1" ht="20.100000000000001" customHeight="1">
      <c r="A92" s="290">
        <v>22</v>
      </c>
      <c r="B92" s="291" t="s">
        <v>1018</v>
      </c>
      <c r="C92" s="291">
        <f>data!Q90</f>
        <v>0</v>
      </c>
      <c r="D92" s="291">
        <f>data!R90</f>
        <v>36.81</v>
      </c>
      <c r="E92" s="291">
        <f>data!S90</f>
        <v>2737.26</v>
      </c>
      <c r="F92" s="291">
        <f>data!T90</f>
        <v>0</v>
      </c>
      <c r="G92" s="291">
        <f>data!U90</f>
        <v>988.54</v>
      </c>
      <c r="H92" s="291">
        <f>data!V90</f>
        <v>0</v>
      </c>
      <c r="I92" s="291">
        <f>data!W90</f>
        <v>0</v>
      </c>
    </row>
    <row r="93" spans="1:9" customFormat="1" ht="20.100000000000001" customHeight="1">
      <c r="A93" s="290">
        <v>23</v>
      </c>
      <c r="B93" s="291" t="s">
        <v>1019</v>
      </c>
      <c r="C93" s="291">
        <f>data!Q91</f>
        <v>0</v>
      </c>
      <c r="D93" s="291">
        <f>data!R91</f>
        <v>0</v>
      </c>
      <c r="E93" s="291">
        <f>data!S91</f>
        <v>0</v>
      </c>
      <c r="F93" s="291">
        <f>data!T91</f>
        <v>0</v>
      </c>
      <c r="G93" s="291">
        <f>data!U91</f>
        <v>0</v>
      </c>
      <c r="H93" s="291">
        <f>data!V91</f>
        <v>0</v>
      </c>
      <c r="I93" s="291">
        <f>data!W91</f>
        <v>0</v>
      </c>
    </row>
    <row r="94" spans="1:9" customFormat="1" ht="20.100000000000001" customHeight="1">
      <c r="A94" s="290">
        <v>24</v>
      </c>
      <c r="B94" s="291" t="s">
        <v>1020</v>
      </c>
      <c r="C94" s="291">
        <f>data!Q92</f>
        <v>0</v>
      </c>
      <c r="D94" s="291">
        <f>data!R92</f>
        <v>19.637698669508602</v>
      </c>
      <c r="E94" s="291">
        <f>data!S92</f>
        <v>1087.3885340075101</v>
      </c>
      <c r="F94" s="291">
        <f>data!T92</f>
        <v>0</v>
      </c>
      <c r="G94" s="291">
        <f>data!U92</f>
        <v>460.038110301941</v>
      </c>
      <c r="H94" s="291">
        <f>data!V92</f>
        <v>0</v>
      </c>
      <c r="I94" s="291">
        <f>data!W92</f>
        <v>0</v>
      </c>
    </row>
    <row r="95" spans="1:9" customFormat="1" ht="20.100000000000001" customHeight="1">
      <c r="A95" s="290">
        <v>25</v>
      </c>
      <c r="B95" s="291" t="s">
        <v>1021</v>
      </c>
      <c r="C95" s="291">
        <f>data!Q93</f>
        <v>5811.75</v>
      </c>
      <c r="D95" s="291">
        <f>data!R93</f>
        <v>0</v>
      </c>
      <c r="E95" s="291">
        <f>data!S93</f>
        <v>0</v>
      </c>
      <c r="F95" s="291">
        <f>data!T93</f>
        <v>0</v>
      </c>
      <c r="G95" s="291">
        <f>data!U93</f>
        <v>0</v>
      </c>
      <c r="H95" s="291">
        <f>data!V93</f>
        <v>0</v>
      </c>
      <c r="I95" s="291">
        <f>data!W93</f>
        <v>0</v>
      </c>
    </row>
    <row r="96" spans="1:9" customFormat="1" ht="20.100000000000001" customHeight="1">
      <c r="A96" s="290">
        <v>26</v>
      </c>
      <c r="B96" s="291" t="s">
        <v>294</v>
      </c>
      <c r="C96" s="298">
        <f>data!Q94</f>
        <v>3.2994462947318008</v>
      </c>
      <c r="D96" s="298">
        <f>data!R94</f>
        <v>0</v>
      </c>
      <c r="E96" s="298">
        <f>data!S94</f>
        <v>0</v>
      </c>
      <c r="F96" s="298">
        <f>data!T94</f>
        <v>6.6282206749931518</v>
      </c>
      <c r="G96" s="298">
        <f>data!U94</f>
        <v>0</v>
      </c>
      <c r="H96" s="298">
        <f>data!V94</f>
        <v>0</v>
      </c>
      <c r="I96" s="298">
        <f>data!W94</f>
        <v>0</v>
      </c>
    </row>
    <row r="97" spans="1:9" customFormat="1" ht="20.100000000000001" customHeight="1">
      <c r="A97" s="284" t="s">
        <v>1003</v>
      </c>
      <c r="B97" s="285"/>
      <c r="C97" s="285"/>
      <c r="D97" s="285"/>
      <c r="E97" s="285"/>
      <c r="F97" s="285"/>
      <c r="G97" s="285"/>
      <c r="H97" s="285"/>
      <c r="I97" s="284"/>
    </row>
    <row r="98" spans="1:9" customFormat="1" ht="20.100000000000001" customHeight="1">
      <c r="D98" s="286"/>
      <c r="I98" s="287" t="s">
        <v>1030</v>
      </c>
    </row>
    <row r="99" spans="1:9" customFormat="1" ht="20.100000000000001" customHeight="1">
      <c r="A99" s="286"/>
    </row>
    <row r="100" spans="1:9" customFormat="1" ht="20.100000000000001" customHeight="1">
      <c r="A100" s="288" t="str">
        <f>"Hospital: "&amp;data!C98</f>
        <v>Hospital: PeaceHealth United General Medical Center</v>
      </c>
      <c r="G100" s="289"/>
      <c r="H100" s="288" t="str">
        <f>"FYE: "&amp;data!C96</f>
        <v>FYE: 6/30/2024</v>
      </c>
    </row>
    <row r="101" spans="1:9" customFormat="1" ht="20.100000000000001" customHeight="1">
      <c r="A101" s="290">
        <v>1</v>
      </c>
      <c r="B101" s="291" t="s">
        <v>236</v>
      </c>
      <c r="C101" s="293" t="s">
        <v>57</v>
      </c>
      <c r="D101" s="293" t="s">
        <v>58</v>
      </c>
      <c r="E101" s="293" t="s">
        <v>59</v>
      </c>
      <c r="F101" s="293" t="s">
        <v>60</v>
      </c>
      <c r="G101" s="293" t="s">
        <v>61</v>
      </c>
      <c r="H101" s="293" t="s">
        <v>62</v>
      </c>
      <c r="I101" s="293" t="s">
        <v>63</v>
      </c>
    </row>
    <row r="102" spans="1:9" customFormat="1" ht="20.100000000000001" customHeight="1">
      <c r="A102" s="294">
        <v>2</v>
      </c>
      <c r="B102" s="295" t="s">
        <v>1005</v>
      </c>
      <c r="C102" s="297" t="s">
        <v>1031</v>
      </c>
      <c r="D102" s="297" t="s">
        <v>1032</v>
      </c>
      <c r="E102" s="297" t="s">
        <v>1032</v>
      </c>
      <c r="F102" s="297" t="s">
        <v>141</v>
      </c>
      <c r="G102" s="297"/>
      <c r="H102" s="297" t="s">
        <v>143</v>
      </c>
      <c r="I102" s="297"/>
    </row>
    <row r="103" spans="1:9" customFormat="1" ht="20.100000000000001" customHeight="1">
      <c r="A103" s="294"/>
      <c r="B103" s="295"/>
      <c r="C103" s="297" t="s">
        <v>202</v>
      </c>
      <c r="D103" s="297" t="s">
        <v>203</v>
      </c>
      <c r="E103" s="297" t="s">
        <v>204</v>
      </c>
      <c r="F103" s="297" t="s">
        <v>205</v>
      </c>
      <c r="G103" s="297" t="s">
        <v>142</v>
      </c>
      <c r="H103" s="297" t="s">
        <v>199</v>
      </c>
      <c r="I103" s="297" t="s">
        <v>144</v>
      </c>
    </row>
    <row r="104" spans="1:9" customFormat="1" ht="20.100000000000001" customHeight="1">
      <c r="A104" s="290">
        <v>3</v>
      </c>
      <c r="B104" s="291" t="s">
        <v>1009</v>
      </c>
      <c r="C104" s="292" t="s">
        <v>251</v>
      </c>
      <c r="D104" s="293" t="s">
        <v>1033</v>
      </c>
      <c r="E104" s="293" t="s">
        <v>1033</v>
      </c>
      <c r="F104" s="293" t="s">
        <v>1033</v>
      </c>
      <c r="G104" s="303"/>
      <c r="H104" s="293" t="s">
        <v>253</v>
      </c>
      <c r="I104" s="293" t="s">
        <v>254</v>
      </c>
    </row>
    <row r="105" spans="1:9" customFormat="1" ht="20.100000000000001" customHeight="1">
      <c r="A105" s="290">
        <v>4</v>
      </c>
      <c r="B105" s="291" t="s">
        <v>261</v>
      </c>
      <c r="C105" s="291">
        <f>data!X59</f>
        <v>8674</v>
      </c>
      <c r="D105" s="291">
        <f>data!Y59</f>
        <v>18308</v>
      </c>
      <c r="E105" s="291">
        <f>data!Z59</f>
        <v>4623</v>
      </c>
      <c r="F105" s="291">
        <f>data!AA59</f>
        <v>575</v>
      </c>
      <c r="G105" s="303"/>
      <c r="H105" s="291">
        <f>data!AC59</f>
        <v>13548</v>
      </c>
      <c r="I105" s="291">
        <f>data!AD59</f>
        <v>0</v>
      </c>
    </row>
    <row r="106" spans="1:9" customFormat="1" ht="20.100000000000001" customHeight="1">
      <c r="A106" s="290">
        <v>5</v>
      </c>
      <c r="B106" s="291" t="s">
        <v>262</v>
      </c>
      <c r="C106" s="298">
        <f>data!X60</f>
        <v>2.8092338652025197</v>
      </c>
      <c r="D106" s="298">
        <f>data!Y60</f>
        <v>11.135891346428572</v>
      </c>
      <c r="E106" s="298">
        <f>data!Z60</f>
        <v>10.09814672129172</v>
      </c>
      <c r="F106" s="298">
        <f>data!AA60</f>
        <v>1.1790165875410517</v>
      </c>
      <c r="G106" s="298">
        <f>data!AB60</f>
        <v>7.5881101314381514</v>
      </c>
      <c r="H106" s="298">
        <f>data!AC60</f>
        <v>9.1331515040914084</v>
      </c>
      <c r="I106" s="298">
        <f>data!AD60</f>
        <v>0</v>
      </c>
    </row>
    <row r="107" spans="1:9" customFormat="1" ht="20.100000000000001" customHeight="1">
      <c r="A107" s="290">
        <v>6</v>
      </c>
      <c r="B107" s="291" t="s">
        <v>263</v>
      </c>
      <c r="C107" s="291">
        <f>data!X61</f>
        <v>368800.14</v>
      </c>
      <c r="D107" s="291">
        <f>data!Y61</f>
        <v>1358000.14</v>
      </c>
      <c r="E107" s="291">
        <f>data!Z61</f>
        <v>1406405.84</v>
      </c>
      <c r="F107" s="291">
        <f>data!AA61</f>
        <v>159988.93</v>
      </c>
      <c r="G107" s="291">
        <f>data!AB61</f>
        <v>1056009.49</v>
      </c>
      <c r="H107" s="291">
        <f>data!AC61</f>
        <v>1061251.79</v>
      </c>
      <c r="I107" s="291">
        <f>data!AD61</f>
        <v>0</v>
      </c>
    </row>
    <row r="108" spans="1:9" customFormat="1" ht="20.100000000000001" customHeight="1">
      <c r="A108" s="290">
        <v>7</v>
      </c>
      <c r="B108" s="291" t="s">
        <v>11</v>
      </c>
      <c r="C108" s="291">
        <f>data!X62</f>
        <v>138087</v>
      </c>
      <c r="D108" s="291">
        <f>data!Y62</f>
        <v>302815</v>
      </c>
      <c r="E108" s="291">
        <f>data!Z62</f>
        <v>303536</v>
      </c>
      <c r="F108" s="291">
        <f>data!AA62</f>
        <v>48082</v>
      </c>
      <c r="G108" s="291">
        <f>data!AB62</f>
        <v>275234</v>
      </c>
      <c r="H108" s="291">
        <f>data!AC62</f>
        <v>320223</v>
      </c>
      <c r="I108" s="291">
        <f>data!AD62</f>
        <v>0</v>
      </c>
    </row>
    <row r="109" spans="1:9" customFormat="1" ht="20.100000000000001" customHeight="1">
      <c r="A109" s="290">
        <v>8</v>
      </c>
      <c r="B109" s="291" t="s">
        <v>264</v>
      </c>
      <c r="C109" s="291">
        <f>data!X63</f>
        <v>0</v>
      </c>
      <c r="D109" s="291">
        <f>data!Y63</f>
        <v>4747.5</v>
      </c>
      <c r="E109" s="291">
        <f>data!Z63</f>
        <v>0</v>
      </c>
      <c r="F109" s="291">
        <f>data!AA63</f>
        <v>0</v>
      </c>
      <c r="G109" s="291">
        <f>data!AB63</f>
        <v>0</v>
      </c>
      <c r="H109" s="291">
        <f>data!AC63</f>
        <v>0</v>
      </c>
      <c r="I109" s="291">
        <f>data!AD63</f>
        <v>0</v>
      </c>
    </row>
    <row r="110" spans="1:9" customFormat="1" ht="20.100000000000001" customHeight="1">
      <c r="A110" s="290">
        <v>9</v>
      </c>
      <c r="B110" s="291" t="s">
        <v>265</v>
      </c>
      <c r="C110" s="291">
        <f>data!X64</f>
        <v>137639.96</v>
      </c>
      <c r="D110" s="291">
        <f>data!Y64</f>
        <v>106576.51</v>
      </c>
      <c r="E110" s="291">
        <f>data!Z64</f>
        <v>77902.64</v>
      </c>
      <c r="F110" s="291">
        <f>data!AA64</f>
        <v>74210.73</v>
      </c>
      <c r="G110" s="291">
        <f>data!AB64</f>
        <v>7348065.2300000004</v>
      </c>
      <c r="H110" s="291">
        <f>data!AC64</f>
        <v>53794.39</v>
      </c>
      <c r="I110" s="291">
        <f>data!AD64</f>
        <v>0</v>
      </c>
    </row>
    <row r="111" spans="1:9" customFormat="1" ht="20.100000000000001" customHeight="1">
      <c r="A111" s="290">
        <v>10</v>
      </c>
      <c r="B111" s="291" t="s">
        <v>526</v>
      </c>
      <c r="C111" s="291">
        <f>data!X65</f>
        <v>0</v>
      </c>
      <c r="D111" s="291">
        <f>data!Y65</f>
        <v>0</v>
      </c>
      <c r="E111" s="291">
        <f>data!Z65</f>
        <v>0</v>
      </c>
      <c r="F111" s="291">
        <f>data!AA65</f>
        <v>0</v>
      </c>
      <c r="G111" s="291">
        <f>data!AB65</f>
        <v>0</v>
      </c>
      <c r="H111" s="291">
        <f>data!AC65</f>
        <v>0</v>
      </c>
      <c r="I111" s="291">
        <f>data!AD65</f>
        <v>0</v>
      </c>
    </row>
    <row r="112" spans="1:9" customFormat="1" ht="20.100000000000001" customHeight="1">
      <c r="A112" s="290">
        <v>11</v>
      </c>
      <c r="B112" s="291" t="s">
        <v>527</v>
      </c>
      <c r="C112" s="291">
        <f>data!X66</f>
        <v>1627.68</v>
      </c>
      <c r="D112" s="291">
        <f>data!Y66</f>
        <v>16896.810000000001</v>
      </c>
      <c r="E112" s="291">
        <f>data!Z66</f>
        <v>226233.5</v>
      </c>
      <c r="F112" s="291">
        <f>data!AA66</f>
        <v>6276.07</v>
      </c>
      <c r="G112" s="291">
        <f>data!AB66</f>
        <v>39528.86</v>
      </c>
      <c r="H112" s="291">
        <f>data!AC66</f>
        <v>203.58</v>
      </c>
      <c r="I112" s="291">
        <f>data!AD66</f>
        <v>0</v>
      </c>
    </row>
    <row r="113" spans="1:9" customFormat="1" ht="20.100000000000001" customHeight="1">
      <c r="A113" s="290">
        <v>12</v>
      </c>
      <c r="B113" s="291" t="s">
        <v>16</v>
      </c>
      <c r="C113" s="291">
        <f>data!X67</f>
        <v>209091</v>
      </c>
      <c r="D113" s="291">
        <f>data!Y67</f>
        <v>329012</v>
      </c>
      <c r="E113" s="291">
        <f>data!Z67</f>
        <v>182850</v>
      </c>
      <c r="F113" s="291">
        <f>data!AA67</f>
        <v>89592</v>
      </c>
      <c r="G113" s="291">
        <f>data!AB67</f>
        <v>36415</v>
      </c>
      <c r="H113" s="291">
        <f>data!AC67</f>
        <v>51366</v>
      </c>
      <c r="I113" s="291">
        <f>data!AD67</f>
        <v>0</v>
      </c>
    </row>
    <row r="114" spans="1:9" customFormat="1" ht="20.100000000000001" customHeight="1">
      <c r="A114" s="290">
        <v>13</v>
      </c>
      <c r="B114" s="291" t="s">
        <v>1010</v>
      </c>
      <c r="C114" s="291">
        <f>data!X68</f>
        <v>0</v>
      </c>
      <c r="D114" s="291">
        <f>data!Y68</f>
        <v>0</v>
      </c>
      <c r="E114" s="291">
        <f>data!Z68</f>
        <v>0</v>
      </c>
      <c r="F114" s="291">
        <f>data!AA68</f>
        <v>0</v>
      </c>
      <c r="G114" s="291">
        <f>data!AB68</f>
        <v>95485.42</v>
      </c>
      <c r="H114" s="291">
        <f>data!AC68</f>
        <v>29.9</v>
      </c>
      <c r="I114" s="291">
        <f>data!AD68</f>
        <v>0</v>
      </c>
    </row>
    <row r="115" spans="1:9" customFormat="1" ht="20.100000000000001" customHeight="1">
      <c r="A115" s="290">
        <v>14</v>
      </c>
      <c r="B115" s="291" t="s">
        <v>1011</v>
      </c>
      <c r="C115" s="291">
        <f>data!X69</f>
        <v>17213.560000000001</v>
      </c>
      <c r="D115" s="291">
        <f>data!Y69</f>
        <v>18040.059999999998</v>
      </c>
      <c r="E115" s="291">
        <f>data!Z69</f>
        <v>7408.4500000000007</v>
      </c>
      <c r="F115" s="291">
        <f>data!AA69</f>
        <v>9126</v>
      </c>
      <c r="G115" s="291">
        <f>data!AB69</f>
        <v>113878.20000000001</v>
      </c>
      <c r="H115" s="291">
        <f>data!AC69</f>
        <v>2787.81</v>
      </c>
      <c r="I115" s="291">
        <f>data!AD69</f>
        <v>0</v>
      </c>
    </row>
    <row r="116" spans="1:9" customFormat="1" ht="20.100000000000001" customHeight="1">
      <c r="A116" s="290">
        <v>15</v>
      </c>
      <c r="B116" s="291" t="s">
        <v>284</v>
      </c>
      <c r="C116" s="291">
        <f>-data!X84</f>
        <v>0</v>
      </c>
      <c r="D116" s="291">
        <f>-data!Y84</f>
        <v>3472.77</v>
      </c>
      <c r="E116" s="291">
        <f>-data!Z84</f>
        <v>0</v>
      </c>
      <c r="F116" s="291">
        <f>-data!AA84</f>
        <v>0</v>
      </c>
      <c r="G116" s="291">
        <f>-data!AB84</f>
        <v>-22567.63</v>
      </c>
      <c r="H116" s="291">
        <f>-data!AC84</f>
        <v>0</v>
      </c>
      <c r="I116" s="291">
        <f>-data!AD84</f>
        <v>0</v>
      </c>
    </row>
    <row r="117" spans="1:9" customFormat="1" ht="20.100000000000001" customHeight="1">
      <c r="A117" s="290">
        <v>16</v>
      </c>
      <c r="B117" s="299" t="s">
        <v>1012</v>
      </c>
      <c r="C117" s="291">
        <f>data!X85</f>
        <v>872459.34000000008</v>
      </c>
      <c r="D117" s="291">
        <f>data!Y85</f>
        <v>2139560.79</v>
      </c>
      <c r="E117" s="291">
        <f>data!Z85</f>
        <v>2204336.4300000002</v>
      </c>
      <c r="F117" s="291">
        <f>data!AA85</f>
        <v>387275.73</v>
      </c>
      <c r="G117" s="291">
        <f>data!AB85</f>
        <v>8942048.5699999984</v>
      </c>
      <c r="H117" s="291">
        <f>data!AC85</f>
        <v>1489656.47</v>
      </c>
      <c r="I117" s="291">
        <f>data!AD85</f>
        <v>0</v>
      </c>
    </row>
    <row r="118" spans="1:9" customFormat="1" ht="20.100000000000001" customHeight="1">
      <c r="A118" s="290">
        <v>17</v>
      </c>
      <c r="B118" s="291" t="s">
        <v>286</v>
      </c>
      <c r="C118" s="301"/>
      <c r="D118" s="301"/>
      <c r="E118" s="301"/>
      <c r="F118" s="301"/>
      <c r="G118" s="301"/>
      <c r="H118" s="301"/>
      <c r="I118" s="301"/>
    </row>
    <row r="119" spans="1:9" customFormat="1" ht="20.100000000000001" customHeight="1">
      <c r="A119" s="290">
        <v>18</v>
      </c>
      <c r="B119" s="291" t="s">
        <v>1013</v>
      </c>
      <c r="C119" s="299">
        <f>+data!M689</f>
        <v>566643</v>
      </c>
      <c r="D119" s="299">
        <f>+data!M690</f>
        <v>1271381</v>
      </c>
      <c r="E119" s="299">
        <f>+data!M691</f>
        <v>1281960</v>
      </c>
      <c r="F119" s="299">
        <f>+data!M692</f>
        <v>237183</v>
      </c>
      <c r="G119" s="299">
        <f>+data!M693</f>
        <v>2913162</v>
      </c>
      <c r="H119" s="299">
        <f>+data!M694</f>
        <v>492009</v>
      </c>
      <c r="I119" s="299">
        <f>+data!M695</f>
        <v>0</v>
      </c>
    </row>
    <row r="120" spans="1:9" customFormat="1" ht="20.100000000000001" customHeight="1">
      <c r="A120" s="290">
        <v>19</v>
      </c>
      <c r="B120" s="299" t="s">
        <v>1014</v>
      </c>
      <c r="C120" s="291">
        <f>data!X87</f>
        <v>1577413.15</v>
      </c>
      <c r="D120" s="291">
        <f>data!Y87</f>
        <v>637707.5</v>
      </c>
      <c r="E120" s="291">
        <f>data!Z87</f>
        <v>43080</v>
      </c>
      <c r="F120" s="291">
        <f>data!AA87</f>
        <v>49190.95</v>
      </c>
      <c r="G120" s="291">
        <f>data!AB87</f>
        <v>3221406.6</v>
      </c>
      <c r="H120" s="291">
        <f>data!AC87</f>
        <v>1381700</v>
      </c>
      <c r="I120" s="291">
        <f>data!AD87</f>
        <v>0</v>
      </c>
    </row>
    <row r="121" spans="1:9" customFormat="1" ht="20.100000000000001" customHeight="1">
      <c r="A121" s="290">
        <v>20</v>
      </c>
      <c r="B121" s="299" t="s">
        <v>1015</v>
      </c>
      <c r="C121" s="291">
        <f>data!X88</f>
        <v>27776697.300000001</v>
      </c>
      <c r="D121" s="291">
        <f>data!Y88</f>
        <v>10930654.85</v>
      </c>
      <c r="E121" s="291">
        <f>data!Z88</f>
        <v>11586632.01</v>
      </c>
      <c r="F121" s="291">
        <f>data!AA88</f>
        <v>2414985.7000000002</v>
      </c>
      <c r="G121" s="291">
        <f>data!AB88</f>
        <v>25164837.010000002</v>
      </c>
      <c r="H121" s="291">
        <f>data!AC88</f>
        <v>2576343</v>
      </c>
      <c r="I121" s="291">
        <f>data!AD88</f>
        <v>0</v>
      </c>
    </row>
    <row r="122" spans="1:9" customFormat="1" ht="20.100000000000001" customHeight="1">
      <c r="A122" s="290">
        <v>21</v>
      </c>
      <c r="B122" s="299" t="s">
        <v>1016</v>
      </c>
      <c r="C122" s="291">
        <f>data!X89</f>
        <v>29354110.449999999</v>
      </c>
      <c r="D122" s="291">
        <f>data!Y89</f>
        <v>11568362.35</v>
      </c>
      <c r="E122" s="291">
        <f>data!Z89</f>
        <v>11629712.01</v>
      </c>
      <c r="F122" s="291">
        <f>data!AA89</f>
        <v>2464176.6500000004</v>
      </c>
      <c r="G122" s="291">
        <f>data!AB89</f>
        <v>28386243.610000003</v>
      </c>
      <c r="H122" s="291">
        <f>data!AC89</f>
        <v>3958043</v>
      </c>
      <c r="I122" s="291">
        <f>data!AD89</f>
        <v>0</v>
      </c>
    </row>
    <row r="123" spans="1:9" customFormat="1" ht="20.100000000000001" customHeight="1">
      <c r="A123" s="290" t="s">
        <v>1017</v>
      </c>
      <c r="B123" s="291"/>
      <c r="C123" s="301"/>
      <c r="D123" s="301"/>
      <c r="E123" s="301"/>
      <c r="F123" s="301"/>
      <c r="G123" s="301"/>
      <c r="H123" s="301"/>
      <c r="I123" s="301"/>
    </row>
    <row r="124" spans="1:9" customFormat="1" ht="20.100000000000001" customHeight="1">
      <c r="A124" s="290">
        <v>22</v>
      </c>
      <c r="B124" s="291" t="s">
        <v>1018</v>
      </c>
      <c r="C124" s="291">
        <f>data!X90</f>
        <v>554.77</v>
      </c>
      <c r="D124" s="291">
        <f>data!Y90</f>
        <v>6228.95</v>
      </c>
      <c r="E124" s="291">
        <f>data!Z90</f>
        <v>5546.98</v>
      </c>
      <c r="F124" s="291">
        <f>data!AA90</f>
        <v>1163.4100000000001</v>
      </c>
      <c r="G124" s="291">
        <f>data!AB90</f>
        <v>1269.49</v>
      </c>
      <c r="H124" s="291">
        <f>data!AC90</f>
        <v>931.62</v>
      </c>
      <c r="I124" s="291">
        <f>data!AD90</f>
        <v>0</v>
      </c>
    </row>
    <row r="125" spans="1:9" customFormat="1" ht="20.100000000000001" customHeight="1">
      <c r="A125" s="290">
        <v>23</v>
      </c>
      <c r="B125" s="291" t="s">
        <v>1019</v>
      </c>
      <c r="C125" s="291">
        <f>data!X91</f>
        <v>0</v>
      </c>
      <c r="D125" s="291">
        <f>data!Y91</f>
        <v>0</v>
      </c>
      <c r="E125" s="291">
        <f>data!Z91</f>
        <v>0</v>
      </c>
      <c r="F125" s="291">
        <f>data!AA91</f>
        <v>0</v>
      </c>
      <c r="G125" s="291">
        <f>data!AB91</f>
        <v>0</v>
      </c>
      <c r="H125" s="291">
        <f>data!AC91</f>
        <v>0</v>
      </c>
      <c r="I125" s="291">
        <f>data!AD91</f>
        <v>0</v>
      </c>
    </row>
    <row r="126" spans="1:9" customFormat="1" ht="20.100000000000001" customHeight="1">
      <c r="A126" s="290">
        <v>24</v>
      </c>
      <c r="B126" s="291" t="s">
        <v>1020</v>
      </c>
      <c r="C126" s="291">
        <f>data!X92</f>
        <v>258.1740166834</v>
      </c>
      <c r="D126" s="291">
        <f>data!Y92</f>
        <v>2898.7743411144502</v>
      </c>
      <c r="E126" s="291">
        <f>data!Z92</f>
        <v>2581.4050995232001</v>
      </c>
      <c r="F126" s="291">
        <f>data!AA92</f>
        <v>541.41758341228604</v>
      </c>
      <c r="G126" s="291">
        <f>data!AB92</f>
        <v>504.31046741529599</v>
      </c>
      <c r="H126" s="291">
        <f>data!AC92</f>
        <v>370.09012883397099</v>
      </c>
      <c r="I126" s="291">
        <f>data!AD92</f>
        <v>0</v>
      </c>
    </row>
    <row r="127" spans="1:9" customFormat="1" ht="20.100000000000001" customHeight="1">
      <c r="A127" s="290">
        <v>25</v>
      </c>
      <c r="B127" s="291" t="s">
        <v>1021</v>
      </c>
      <c r="C127" s="291">
        <f>data!X93</f>
        <v>0</v>
      </c>
      <c r="D127" s="291">
        <f>data!Y93</f>
        <v>45123.410063266798</v>
      </c>
      <c r="E127" s="291">
        <f>data!Z93</f>
        <v>9541.8900129795093</v>
      </c>
      <c r="F127" s="291">
        <f>data!AA93</f>
        <v>0</v>
      </c>
      <c r="G127" s="291">
        <f>data!AB93</f>
        <v>0</v>
      </c>
      <c r="H127" s="291">
        <f>data!AC93</f>
        <v>0</v>
      </c>
      <c r="I127" s="291">
        <f>data!AD93</f>
        <v>0</v>
      </c>
    </row>
    <row r="128" spans="1:9" customFormat="1" ht="20.100000000000001" customHeight="1">
      <c r="A128" s="290">
        <v>26</v>
      </c>
      <c r="B128" s="291" t="s">
        <v>294</v>
      </c>
      <c r="C128" s="298">
        <f>data!X94</f>
        <v>9.1906130268199233E-3</v>
      </c>
      <c r="D128" s="298">
        <f>data!Y94</f>
        <v>9.6397914408866865E-3</v>
      </c>
      <c r="E128" s="298">
        <f>data!Z94</f>
        <v>1.9959193412903686</v>
      </c>
      <c r="F128" s="298">
        <f>data!AA94</f>
        <v>5.5076553092501439E-4</v>
      </c>
      <c r="G128" s="298">
        <f>data!AB94</f>
        <v>0</v>
      </c>
      <c r="H128" s="298">
        <f>data!AC94</f>
        <v>0</v>
      </c>
      <c r="I128" s="298">
        <f>data!AD94</f>
        <v>0</v>
      </c>
    </row>
    <row r="129" spans="1:14" customFormat="1" ht="20.100000000000001" customHeight="1">
      <c r="A129" s="284" t="s">
        <v>1003</v>
      </c>
      <c r="B129" s="285"/>
      <c r="C129" s="285"/>
      <c r="D129" s="285"/>
      <c r="E129" s="285"/>
      <c r="F129" s="285"/>
      <c r="G129" s="285"/>
      <c r="H129" s="285"/>
      <c r="I129" s="284"/>
    </row>
    <row r="130" spans="1:14" customFormat="1" ht="20.100000000000001" customHeight="1">
      <c r="D130" s="286"/>
      <c r="I130" s="287" t="s">
        <v>1034</v>
      </c>
    </row>
    <row r="131" spans="1:14" customFormat="1" ht="20.100000000000001" customHeight="1">
      <c r="A131" s="286"/>
    </row>
    <row r="132" spans="1:14" customFormat="1" ht="20.100000000000001" customHeight="1">
      <c r="A132" s="288" t="str">
        <f>"Hospital: "&amp;data!C98</f>
        <v>Hospital: PeaceHealth United General Medical Center</v>
      </c>
      <c r="G132" s="289"/>
      <c r="H132" s="288" t="str">
        <f>"FYE: "&amp;data!C96</f>
        <v>FYE: 6/30/2024</v>
      </c>
    </row>
    <row r="133" spans="1:14" customFormat="1" ht="20.100000000000001" customHeight="1">
      <c r="A133" s="290">
        <v>1</v>
      </c>
      <c r="B133" s="291" t="s">
        <v>236</v>
      </c>
      <c r="C133" s="293" t="s">
        <v>64</v>
      </c>
      <c r="D133" s="293" t="s">
        <v>65</v>
      </c>
      <c r="E133" s="293" t="s">
        <v>66</v>
      </c>
      <c r="F133" s="293" t="s">
        <v>67</v>
      </c>
      <c r="G133" s="293" t="s">
        <v>68</v>
      </c>
      <c r="H133" s="293" t="s">
        <v>69</v>
      </c>
      <c r="I133" s="293" t="s">
        <v>70</v>
      </c>
    </row>
    <row r="134" spans="1:14" customFormat="1" ht="20.100000000000001" customHeight="1">
      <c r="A134" s="294">
        <v>2</v>
      </c>
      <c r="B134" s="295" t="s">
        <v>1005</v>
      </c>
      <c r="C134" s="297" t="s">
        <v>122</v>
      </c>
      <c r="D134" s="297" t="s">
        <v>123</v>
      </c>
      <c r="E134" s="297" t="s">
        <v>145</v>
      </c>
      <c r="F134" s="297"/>
      <c r="G134" s="297" t="s">
        <v>1035</v>
      </c>
      <c r="H134" s="297"/>
      <c r="I134" s="297" t="s">
        <v>149</v>
      </c>
    </row>
    <row r="135" spans="1:14" customFormat="1" ht="20.100000000000001" customHeight="1">
      <c r="A135" s="294"/>
      <c r="B135" s="295"/>
      <c r="C135" s="297" t="s">
        <v>199</v>
      </c>
      <c r="D135" s="297" t="s">
        <v>206</v>
      </c>
      <c r="E135" s="297" t="s">
        <v>198</v>
      </c>
      <c r="F135" s="297" t="s">
        <v>146</v>
      </c>
      <c r="G135" s="297" t="s">
        <v>207</v>
      </c>
      <c r="H135" s="297" t="s">
        <v>148</v>
      </c>
      <c r="I135" s="297" t="s">
        <v>199</v>
      </c>
    </row>
    <row r="136" spans="1:14" customFormat="1" ht="20.100000000000001" customHeight="1">
      <c r="A136" s="290">
        <v>3</v>
      </c>
      <c r="B136" s="291" t="s">
        <v>1009</v>
      </c>
      <c r="C136" s="293" t="s">
        <v>253</v>
      </c>
      <c r="D136" s="293" t="s">
        <v>255</v>
      </c>
      <c r="E136" s="293" t="s">
        <v>255</v>
      </c>
      <c r="F136" s="293" t="s">
        <v>256</v>
      </c>
      <c r="G136" s="292" t="s">
        <v>1036</v>
      </c>
      <c r="H136" s="293" t="s">
        <v>255</v>
      </c>
      <c r="I136" s="293" t="s">
        <v>253</v>
      </c>
    </row>
    <row r="137" spans="1:14" customFormat="1" ht="20.100000000000001" customHeight="1">
      <c r="A137" s="290">
        <v>4</v>
      </c>
      <c r="B137" s="291" t="s">
        <v>261</v>
      </c>
      <c r="C137" s="291">
        <f>data!AE59</f>
        <v>31488</v>
      </c>
      <c r="D137" s="291">
        <f>data!AF59</f>
        <v>0</v>
      </c>
      <c r="E137" s="291">
        <f>data!AG59</f>
        <v>14737</v>
      </c>
      <c r="F137" s="291">
        <f>data!AH59</f>
        <v>0</v>
      </c>
      <c r="G137" s="291">
        <f>data!AI59</f>
        <v>1684</v>
      </c>
      <c r="H137" s="291">
        <f>data!AJ59</f>
        <v>57053</v>
      </c>
      <c r="I137" s="291">
        <f>data!AK59</f>
        <v>0</v>
      </c>
      <c r="K137" s="302"/>
      <c r="L137" s="304"/>
      <c r="M137" s="304"/>
      <c r="N137" s="304"/>
    </row>
    <row r="138" spans="1:14" customFormat="1" ht="20.100000000000001" customHeight="1">
      <c r="A138" s="290">
        <v>5</v>
      </c>
      <c r="B138" s="291" t="s">
        <v>262</v>
      </c>
      <c r="C138" s="298">
        <f>data!AE60</f>
        <v>11.222484476450452</v>
      </c>
      <c r="D138" s="298">
        <f>data!AF60</f>
        <v>0</v>
      </c>
      <c r="E138" s="298">
        <f>data!AG60</f>
        <v>26.599478602620415</v>
      </c>
      <c r="F138" s="298">
        <f>data!AH60</f>
        <v>0</v>
      </c>
      <c r="G138" s="298">
        <f>data!AI60</f>
        <v>3.8008944927134642</v>
      </c>
      <c r="H138" s="298">
        <f>data!AJ60</f>
        <v>71.612047636460247</v>
      </c>
      <c r="I138" s="298">
        <f>data!AK60</f>
        <v>0</v>
      </c>
    </row>
    <row r="139" spans="1:14" customFormat="1" ht="20.100000000000001" customHeight="1">
      <c r="A139" s="290">
        <v>6</v>
      </c>
      <c r="B139" s="291" t="s">
        <v>263</v>
      </c>
      <c r="C139" s="291">
        <f>data!AE61</f>
        <v>1162484.1000000001</v>
      </c>
      <c r="D139" s="291">
        <f>data!AF61</f>
        <v>0</v>
      </c>
      <c r="E139" s="291">
        <f>data!AG61</f>
        <v>3403202.13</v>
      </c>
      <c r="F139" s="291">
        <f>data!AH61</f>
        <v>0</v>
      </c>
      <c r="G139" s="291">
        <f>data!AI61</f>
        <v>430434.55</v>
      </c>
      <c r="H139" s="291">
        <f>data!AJ61</f>
        <v>10614258.24</v>
      </c>
      <c r="I139" s="291">
        <f>data!AK61</f>
        <v>0</v>
      </c>
    </row>
    <row r="140" spans="1:14" customFormat="1" ht="20.100000000000001" customHeight="1">
      <c r="A140" s="290">
        <v>7</v>
      </c>
      <c r="B140" s="291" t="s">
        <v>11</v>
      </c>
      <c r="C140" s="291">
        <f>data!AE62</f>
        <v>350703</v>
      </c>
      <c r="D140" s="291">
        <f>data!AF62</f>
        <v>0</v>
      </c>
      <c r="E140" s="291">
        <f>data!AG62</f>
        <v>837552</v>
      </c>
      <c r="F140" s="291">
        <f>data!AH62</f>
        <v>0</v>
      </c>
      <c r="G140" s="291">
        <f>data!AI62</f>
        <v>128571</v>
      </c>
      <c r="H140" s="291">
        <f>data!AJ62</f>
        <v>2310428</v>
      </c>
      <c r="I140" s="291">
        <f>data!AK62</f>
        <v>0</v>
      </c>
    </row>
    <row r="141" spans="1:14" customFormat="1" ht="20.100000000000001" customHeight="1">
      <c r="A141" s="290">
        <v>8</v>
      </c>
      <c r="B141" s="291" t="s">
        <v>264</v>
      </c>
      <c r="C141" s="291">
        <f>data!AE63</f>
        <v>0</v>
      </c>
      <c r="D141" s="291">
        <f>data!AF63</f>
        <v>0</v>
      </c>
      <c r="E141" s="291">
        <f>data!AG63</f>
        <v>1223342.68</v>
      </c>
      <c r="F141" s="291">
        <f>data!AH63</f>
        <v>0</v>
      </c>
      <c r="G141" s="291">
        <f>data!AI63</f>
        <v>0</v>
      </c>
      <c r="H141" s="291">
        <f>data!AJ63</f>
        <v>0</v>
      </c>
      <c r="I141" s="291">
        <f>data!AK63</f>
        <v>0</v>
      </c>
    </row>
    <row r="142" spans="1:14" customFormat="1" ht="20.100000000000001" customHeight="1">
      <c r="A142" s="290">
        <v>9</v>
      </c>
      <c r="B142" s="291" t="s">
        <v>265</v>
      </c>
      <c r="C142" s="291">
        <f>data!AE64</f>
        <v>17864.62</v>
      </c>
      <c r="D142" s="291">
        <f>data!AF64</f>
        <v>0</v>
      </c>
      <c r="E142" s="291">
        <f>data!AG64</f>
        <v>457885.81</v>
      </c>
      <c r="F142" s="291">
        <f>data!AH64</f>
        <v>0</v>
      </c>
      <c r="G142" s="291">
        <f>data!AI64</f>
        <v>68394.02</v>
      </c>
      <c r="H142" s="291">
        <f>data!AJ64</f>
        <v>840895.51</v>
      </c>
      <c r="I142" s="291">
        <f>data!AK64</f>
        <v>0</v>
      </c>
    </row>
    <row r="143" spans="1:14" customFormat="1" ht="20.100000000000001" customHeight="1">
      <c r="A143" s="290">
        <v>10</v>
      </c>
      <c r="B143" s="291" t="s">
        <v>526</v>
      </c>
      <c r="C143" s="291">
        <f>data!AE65</f>
        <v>13323.11</v>
      </c>
      <c r="D143" s="291">
        <f>data!AF65</f>
        <v>0</v>
      </c>
      <c r="E143" s="291">
        <f>data!AG65</f>
        <v>0</v>
      </c>
      <c r="F143" s="291">
        <f>data!AH65</f>
        <v>0</v>
      </c>
      <c r="G143" s="291">
        <f>data!AI65</f>
        <v>0</v>
      </c>
      <c r="H143" s="291">
        <f>data!AJ65</f>
        <v>18506.060000000001</v>
      </c>
      <c r="I143" s="291">
        <f>data!AK65</f>
        <v>0</v>
      </c>
    </row>
    <row r="144" spans="1:14" customFormat="1" ht="20.100000000000001" customHeight="1">
      <c r="A144" s="290">
        <v>11</v>
      </c>
      <c r="B144" s="291" t="s">
        <v>527</v>
      </c>
      <c r="C144" s="291">
        <f>data!AE66</f>
        <v>29576</v>
      </c>
      <c r="D144" s="291">
        <f>data!AF66</f>
        <v>0</v>
      </c>
      <c r="E144" s="291">
        <f>data!AG66</f>
        <v>6119.08</v>
      </c>
      <c r="F144" s="291">
        <f>data!AH66</f>
        <v>0</v>
      </c>
      <c r="G144" s="291">
        <f>data!AI66</f>
        <v>4.88</v>
      </c>
      <c r="H144" s="291">
        <f>data!AJ66</f>
        <v>83120.160000000003</v>
      </c>
      <c r="I144" s="291">
        <f>data!AK66</f>
        <v>0</v>
      </c>
    </row>
    <row r="145" spans="1:9" customFormat="1" ht="20.100000000000001" customHeight="1">
      <c r="A145" s="290">
        <v>12</v>
      </c>
      <c r="B145" s="291" t="s">
        <v>16</v>
      </c>
      <c r="C145" s="291">
        <f>data!AE67</f>
        <v>35556</v>
      </c>
      <c r="D145" s="291">
        <f>data!AF67</f>
        <v>0</v>
      </c>
      <c r="E145" s="291">
        <f>data!AG67</f>
        <v>107520</v>
      </c>
      <c r="F145" s="291">
        <f>data!AH67</f>
        <v>0</v>
      </c>
      <c r="G145" s="291">
        <f>data!AI67</f>
        <v>0</v>
      </c>
      <c r="H145" s="291">
        <f>data!AJ67</f>
        <v>231377</v>
      </c>
      <c r="I145" s="291">
        <f>data!AK67</f>
        <v>0</v>
      </c>
    </row>
    <row r="146" spans="1:9" customFormat="1" ht="20.100000000000001" customHeight="1">
      <c r="A146" s="290">
        <v>13</v>
      </c>
      <c r="B146" s="291" t="s">
        <v>1010</v>
      </c>
      <c r="C146" s="291">
        <f>data!AE68</f>
        <v>0</v>
      </c>
      <c r="D146" s="291">
        <f>data!AF68</f>
        <v>0</v>
      </c>
      <c r="E146" s="291">
        <f>data!AG68</f>
        <v>2029.09</v>
      </c>
      <c r="F146" s="291">
        <f>data!AH68</f>
        <v>0</v>
      </c>
      <c r="G146" s="291">
        <f>data!AI68</f>
        <v>0</v>
      </c>
      <c r="H146" s="291">
        <f>data!AJ68</f>
        <v>163275.96</v>
      </c>
      <c r="I146" s="291">
        <f>data!AK68</f>
        <v>0</v>
      </c>
    </row>
    <row r="147" spans="1:9" customFormat="1" ht="20.100000000000001" customHeight="1">
      <c r="A147" s="290">
        <v>14</v>
      </c>
      <c r="B147" s="291" t="s">
        <v>1011</v>
      </c>
      <c r="C147" s="291">
        <f>data!AE69</f>
        <v>27813.13</v>
      </c>
      <c r="D147" s="291">
        <f>data!AF69</f>
        <v>0</v>
      </c>
      <c r="E147" s="291">
        <f>data!AG69</f>
        <v>6470.7</v>
      </c>
      <c r="F147" s="291">
        <f>data!AH69</f>
        <v>0</v>
      </c>
      <c r="G147" s="291">
        <f>data!AI69</f>
        <v>210.33999999999997</v>
      </c>
      <c r="H147" s="291">
        <f>data!AJ69</f>
        <v>1277870</v>
      </c>
      <c r="I147" s="291">
        <f>data!AK69</f>
        <v>0</v>
      </c>
    </row>
    <row r="148" spans="1:9" customFormat="1" ht="20.100000000000001" customHeight="1">
      <c r="A148" s="290">
        <v>15</v>
      </c>
      <c r="B148" s="291" t="s">
        <v>284</v>
      </c>
      <c r="C148" s="291">
        <f>-data!AE84</f>
        <v>0</v>
      </c>
      <c r="D148" s="291">
        <f>-data!AF84</f>
        <v>0</v>
      </c>
      <c r="E148" s="291">
        <f>-data!AG84</f>
        <v>0</v>
      </c>
      <c r="F148" s="291">
        <f>-data!AH84</f>
        <v>0</v>
      </c>
      <c r="G148" s="291">
        <f>-data!AI84</f>
        <v>0</v>
      </c>
      <c r="H148" s="291">
        <f>-data!AJ84</f>
        <v>0</v>
      </c>
      <c r="I148" s="291">
        <f>-data!AK84</f>
        <v>0</v>
      </c>
    </row>
    <row r="149" spans="1:9" customFormat="1" ht="20.100000000000001" customHeight="1">
      <c r="A149" s="290">
        <v>16</v>
      </c>
      <c r="B149" s="299" t="s">
        <v>1012</v>
      </c>
      <c r="C149" s="291">
        <f>data!AE85</f>
        <v>1637319.9600000002</v>
      </c>
      <c r="D149" s="291">
        <f>data!AF85</f>
        <v>0</v>
      </c>
      <c r="E149" s="291">
        <f>data!AG85</f>
        <v>6044121.4899999993</v>
      </c>
      <c r="F149" s="291">
        <f>data!AH85</f>
        <v>0</v>
      </c>
      <c r="G149" s="291">
        <f>data!AI85</f>
        <v>627614.79</v>
      </c>
      <c r="H149" s="291">
        <f>data!AJ85</f>
        <v>15539730.930000002</v>
      </c>
      <c r="I149" s="291">
        <f>data!AK85</f>
        <v>0</v>
      </c>
    </row>
    <row r="150" spans="1:9" customFormat="1" ht="20.100000000000001" customHeight="1">
      <c r="A150" s="290">
        <v>17</v>
      </c>
      <c r="B150" s="291" t="s">
        <v>286</v>
      </c>
      <c r="C150" s="301"/>
      <c r="D150" s="301"/>
      <c r="E150" s="301"/>
      <c r="F150" s="301"/>
      <c r="G150" s="301"/>
      <c r="H150" s="301"/>
      <c r="I150" s="301"/>
    </row>
    <row r="151" spans="1:9" customFormat="1" ht="20.100000000000001" customHeight="1">
      <c r="A151" s="290">
        <v>18</v>
      </c>
      <c r="B151" s="291" t="s">
        <v>1013</v>
      </c>
      <c r="C151" s="299">
        <f>+data!M696</f>
        <v>854257</v>
      </c>
      <c r="D151" s="299">
        <f>+data!M697</f>
        <v>0</v>
      </c>
      <c r="E151" s="299">
        <f>+data!M698</f>
        <v>3513558</v>
      </c>
      <c r="F151" s="299">
        <f>+data!M699</f>
        <v>0</v>
      </c>
      <c r="G151" s="299">
        <f>+data!M700</f>
        <v>266861</v>
      </c>
      <c r="H151" s="299">
        <f>+data!M701</f>
        <v>5457996</v>
      </c>
      <c r="I151" s="299">
        <f>+data!M702</f>
        <v>0</v>
      </c>
    </row>
    <row r="152" spans="1:9" customFormat="1" ht="20.100000000000001" customHeight="1">
      <c r="A152" s="290">
        <v>19</v>
      </c>
      <c r="B152" s="299" t="s">
        <v>1014</v>
      </c>
      <c r="C152" s="291">
        <f>data!AE87</f>
        <v>1954076</v>
      </c>
      <c r="D152" s="291">
        <f>data!AF87</f>
        <v>0</v>
      </c>
      <c r="E152" s="291">
        <f>data!AG87</f>
        <v>2565258</v>
      </c>
      <c r="F152" s="291">
        <f>data!AH87</f>
        <v>0</v>
      </c>
      <c r="G152" s="291">
        <f>data!AI87</f>
        <v>0</v>
      </c>
      <c r="H152" s="291">
        <f>data!AJ87</f>
        <v>0</v>
      </c>
      <c r="I152" s="291">
        <f>data!AK87</f>
        <v>0</v>
      </c>
    </row>
    <row r="153" spans="1:9" customFormat="1" ht="20.100000000000001" customHeight="1">
      <c r="A153" s="290">
        <v>20</v>
      </c>
      <c r="B153" s="299" t="s">
        <v>1015</v>
      </c>
      <c r="C153" s="291">
        <f>data!AE88</f>
        <v>2806994</v>
      </c>
      <c r="D153" s="291">
        <f>data!AF88</f>
        <v>0</v>
      </c>
      <c r="E153" s="291">
        <f>data!AG88</f>
        <v>43599513</v>
      </c>
      <c r="F153" s="291">
        <f>data!AH88</f>
        <v>0</v>
      </c>
      <c r="G153" s="291">
        <f>data!AI88</f>
        <v>870</v>
      </c>
      <c r="H153" s="291">
        <f>data!AJ88</f>
        <v>20900524.920000002</v>
      </c>
      <c r="I153" s="291">
        <f>data!AK88</f>
        <v>0</v>
      </c>
    </row>
    <row r="154" spans="1:9" customFormat="1" ht="20.100000000000001" customHeight="1">
      <c r="A154" s="290">
        <v>21</v>
      </c>
      <c r="B154" s="299" t="s">
        <v>1016</v>
      </c>
      <c r="C154" s="291">
        <f>data!AE89</f>
        <v>4761070</v>
      </c>
      <c r="D154" s="291">
        <f>data!AF89</f>
        <v>0</v>
      </c>
      <c r="E154" s="291">
        <f>data!AG89</f>
        <v>46164771</v>
      </c>
      <c r="F154" s="291">
        <f>data!AH89</f>
        <v>0</v>
      </c>
      <c r="G154" s="291">
        <f>data!AI89</f>
        <v>870</v>
      </c>
      <c r="H154" s="291">
        <f>data!AJ89</f>
        <v>20900524.920000002</v>
      </c>
      <c r="I154" s="291">
        <f>data!AK89</f>
        <v>0</v>
      </c>
    </row>
    <row r="155" spans="1:9" customFormat="1" ht="20.100000000000001" customHeight="1">
      <c r="A155" s="290" t="s">
        <v>1017</v>
      </c>
      <c r="B155" s="291"/>
      <c r="C155" s="301"/>
      <c r="D155" s="301"/>
      <c r="E155" s="301"/>
      <c r="F155" s="301"/>
      <c r="G155" s="301"/>
      <c r="H155" s="301"/>
      <c r="I155" s="301"/>
    </row>
    <row r="156" spans="1:9" customFormat="1" ht="20.100000000000001" customHeight="1">
      <c r="A156" s="290">
        <v>22</v>
      </c>
      <c r="B156" s="291" t="s">
        <v>1018</v>
      </c>
      <c r="C156" s="291">
        <f>data!AE90</f>
        <v>4292.41</v>
      </c>
      <c r="D156" s="291">
        <f>data!AF90</f>
        <v>0</v>
      </c>
      <c r="E156" s="291">
        <f>data!AG90</f>
        <v>7624.48</v>
      </c>
      <c r="F156" s="291">
        <f>data!AH90</f>
        <v>0</v>
      </c>
      <c r="G156" s="291">
        <f>data!AI90</f>
        <v>0</v>
      </c>
      <c r="H156" s="291">
        <f>data!AJ90</f>
        <v>12679.5</v>
      </c>
      <c r="I156" s="291">
        <f>data!AK90</f>
        <v>0</v>
      </c>
    </row>
    <row r="157" spans="1:9" customFormat="1" ht="20.100000000000001" customHeight="1">
      <c r="A157" s="290">
        <v>23</v>
      </c>
      <c r="B157" s="291" t="s">
        <v>1019</v>
      </c>
      <c r="C157" s="291">
        <f>data!AE91</f>
        <v>0</v>
      </c>
      <c r="D157" s="291">
        <f>data!AF91</f>
        <v>0</v>
      </c>
      <c r="E157" s="291">
        <f>data!AG91</f>
        <v>544</v>
      </c>
      <c r="F157" s="291">
        <f>data!AH91</f>
        <v>0</v>
      </c>
      <c r="G157" s="291">
        <f>data!AI91</f>
        <v>0</v>
      </c>
      <c r="H157" s="291">
        <f>data!AJ91</f>
        <v>0</v>
      </c>
      <c r="I157" s="291">
        <f>data!AK91</f>
        <v>0</v>
      </c>
    </row>
    <row r="158" spans="1:9" customFormat="1" ht="20.100000000000001" customHeight="1">
      <c r="A158" s="290">
        <v>24</v>
      </c>
      <c r="B158" s="291" t="s">
        <v>1020</v>
      </c>
      <c r="C158" s="291">
        <f>data!AE92</f>
        <v>1705.1786886372399</v>
      </c>
      <c r="D158" s="291">
        <f>data!AF92</f>
        <v>0</v>
      </c>
      <c r="E158" s="291">
        <f>data!AG92</f>
        <v>4067.5697025725299</v>
      </c>
      <c r="F158" s="291">
        <f>data!AH92</f>
        <v>0</v>
      </c>
      <c r="G158" s="291">
        <f>data!AI92</f>
        <v>0</v>
      </c>
      <c r="H158" s="291">
        <f>data!AJ92</f>
        <v>5341.3679224194102</v>
      </c>
      <c r="I158" s="291">
        <f>data!AK92</f>
        <v>0</v>
      </c>
    </row>
    <row r="159" spans="1:9" customFormat="1" ht="20.100000000000001" customHeight="1">
      <c r="A159" s="290">
        <v>25</v>
      </c>
      <c r="B159" s="291" t="s">
        <v>1021</v>
      </c>
      <c r="C159" s="291">
        <f>data!AE93</f>
        <v>0</v>
      </c>
      <c r="D159" s="291">
        <f>data!AF93</f>
        <v>0</v>
      </c>
      <c r="E159" s="291">
        <f>data!AG93</f>
        <v>80022.644366756096</v>
      </c>
      <c r="F159" s="291">
        <f>data!AH93</f>
        <v>0</v>
      </c>
      <c r="G159" s="291">
        <f>data!AI93</f>
        <v>6786.3398896455801</v>
      </c>
      <c r="H159" s="291">
        <f>data!AJ93</f>
        <v>9538.7400031089801</v>
      </c>
      <c r="I159" s="291">
        <f>data!AK93</f>
        <v>0</v>
      </c>
    </row>
    <row r="160" spans="1:9" customFormat="1" ht="20.100000000000001" customHeight="1">
      <c r="A160" s="290">
        <v>26</v>
      </c>
      <c r="B160" s="291" t="s">
        <v>294</v>
      </c>
      <c r="C160" s="298">
        <f>data!AE94</f>
        <v>0</v>
      </c>
      <c r="D160" s="298">
        <f>data!AF94</f>
        <v>0</v>
      </c>
      <c r="E160" s="298">
        <f>data!AG94</f>
        <v>19.071432779159817</v>
      </c>
      <c r="F160" s="298">
        <f>data!AH94</f>
        <v>0</v>
      </c>
      <c r="G160" s="298">
        <f>data!AI94</f>
        <v>2.8976993325260008</v>
      </c>
      <c r="H160" s="298">
        <f>data!AJ94</f>
        <v>5.9009506971469827</v>
      </c>
      <c r="I160" s="298">
        <f>data!AK94</f>
        <v>0</v>
      </c>
    </row>
    <row r="161" spans="1:9" customFormat="1" ht="20.100000000000001" customHeight="1">
      <c r="A161" s="284" t="s">
        <v>1003</v>
      </c>
      <c r="B161" s="285"/>
      <c r="C161" s="285"/>
      <c r="D161" s="285"/>
      <c r="E161" s="285"/>
      <c r="F161" s="285"/>
      <c r="G161" s="285"/>
      <c r="H161" s="285"/>
      <c r="I161" s="284"/>
    </row>
    <row r="162" spans="1:9" customFormat="1" ht="20.100000000000001" customHeight="1">
      <c r="D162" s="286"/>
      <c r="I162" s="287" t="s">
        <v>1037</v>
      </c>
    </row>
    <row r="163" spans="1:9" customFormat="1" ht="20.100000000000001" customHeight="1">
      <c r="A163" s="286"/>
    </row>
    <row r="164" spans="1:9" customFormat="1" ht="20.100000000000001" customHeight="1">
      <c r="A164" s="288" t="str">
        <f>"Hospital: "&amp;data!C98</f>
        <v>Hospital: PeaceHealth United General Medical Center</v>
      </c>
      <c r="G164" s="289"/>
      <c r="H164" s="288" t="str">
        <f>"FYE: "&amp;data!C96</f>
        <v>FYE: 6/30/2024</v>
      </c>
    </row>
    <row r="165" spans="1:9" customFormat="1" ht="20.100000000000001" customHeight="1">
      <c r="A165" s="290">
        <v>1</v>
      </c>
      <c r="B165" s="291" t="s">
        <v>236</v>
      </c>
      <c r="C165" s="293" t="s">
        <v>71</v>
      </c>
      <c r="D165" s="293" t="s">
        <v>72</v>
      </c>
      <c r="E165" s="293" t="s">
        <v>73</v>
      </c>
      <c r="F165" s="293" t="s">
        <v>74</v>
      </c>
      <c r="G165" s="293" t="s">
        <v>75</v>
      </c>
      <c r="H165" s="293" t="s">
        <v>76</v>
      </c>
      <c r="I165" s="293" t="s">
        <v>77</v>
      </c>
    </row>
    <row r="166" spans="1:9" customFormat="1" ht="20.100000000000001" customHeight="1">
      <c r="A166" s="294">
        <v>2</v>
      </c>
      <c r="B166" s="295" t="s">
        <v>1005</v>
      </c>
      <c r="C166" s="297" t="s">
        <v>150</v>
      </c>
      <c r="D166" s="297" t="s">
        <v>151</v>
      </c>
      <c r="E166" s="297" t="s">
        <v>137</v>
      </c>
      <c r="F166" s="297" t="s">
        <v>152</v>
      </c>
      <c r="G166" s="297" t="s">
        <v>1038</v>
      </c>
      <c r="H166" s="297" t="s">
        <v>154</v>
      </c>
      <c r="I166" s="297" t="s">
        <v>155</v>
      </c>
    </row>
    <row r="167" spans="1:9" customFormat="1" ht="20.100000000000001" customHeight="1">
      <c r="A167" s="294"/>
      <c r="B167" s="295"/>
      <c r="C167" s="297" t="s">
        <v>199</v>
      </c>
      <c r="D167" s="297" t="s">
        <v>199</v>
      </c>
      <c r="E167" s="297" t="s">
        <v>1039</v>
      </c>
      <c r="F167" s="297" t="s">
        <v>209</v>
      </c>
      <c r="G167" s="297" t="s">
        <v>148</v>
      </c>
      <c r="H167" s="296" t="s">
        <v>1040</v>
      </c>
      <c r="I167" s="297" t="s">
        <v>196</v>
      </c>
    </row>
    <row r="168" spans="1:9" customFormat="1" ht="20.100000000000001" customHeight="1">
      <c r="A168" s="290">
        <v>3</v>
      </c>
      <c r="B168" s="291" t="s">
        <v>1009</v>
      </c>
      <c r="C168" s="293" t="s">
        <v>253</v>
      </c>
      <c r="D168" s="293" t="s">
        <v>253</v>
      </c>
      <c r="E168" s="293" t="s">
        <v>244</v>
      </c>
      <c r="F168" s="293" t="s">
        <v>254</v>
      </c>
      <c r="G168" s="293" t="s">
        <v>255</v>
      </c>
      <c r="H168" s="293" t="s">
        <v>256</v>
      </c>
      <c r="I168" s="293" t="s">
        <v>255</v>
      </c>
    </row>
    <row r="169" spans="1:9" customFormat="1" ht="20.100000000000001" customHeight="1">
      <c r="A169" s="290">
        <v>4</v>
      </c>
      <c r="B169" s="291" t="s">
        <v>261</v>
      </c>
      <c r="C169" s="291">
        <f>data!AL59</f>
        <v>0</v>
      </c>
      <c r="D169" s="291">
        <f>data!AM59</f>
        <v>0</v>
      </c>
      <c r="E169" s="291">
        <f>data!AN59</f>
        <v>0</v>
      </c>
      <c r="F169" s="291">
        <f>data!AO59</f>
        <v>0</v>
      </c>
      <c r="G169" s="291">
        <f>data!AP59</f>
        <v>2</v>
      </c>
      <c r="H169" s="291">
        <f>data!AQ59</f>
        <v>0</v>
      </c>
      <c r="I169" s="291">
        <f>data!AR59</f>
        <v>0</v>
      </c>
    </row>
    <row r="170" spans="1:9" customFormat="1" ht="20.100000000000001" customHeight="1">
      <c r="A170" s="290">
        <v>5</v>
      </c>
      <c r="B170" s="291" t="s">
        <v>262</v>
      </c>
      <c r="C170" s="298">
        <f>data!AL60</f>
        <v>0</v>
      </c>
      <c r="D170" s="298">
        <f>data!AM60</f>
        <v>0</v>
      </c>
      <c r="E170" s="298">
        <f>data!AN60</f>
        <v>0</v>
      </c>
      <c r="F170" s="298">
        <f>data!AO60</f>
        <v>0</v>
      </c>
      <c r="G170" s="298">
        <f>data!AP60</f>
        <v>0</v>
      </c>
      <c r="H170" s="298">
        <f>data!AQ60</f>
        <v>0</v>
      </c>
      <c r="I170" s="298">
        <f>data!AR60</f>
        <v>0</v>
      </c>
    </row>
    <row r="171" spans="1:9" customFormat="1" ht="20.100000000000001" customHeight="1">
      <c r="A171" s="290">
        <v>6</v>
      </c>
      <c r="B171" s="291" t="s">
        <v>263</v>
      </c>
      <c r="C171" s="291">
        <f>data!AL61</f>
        <v>0</v>
      </c>
      <c r="D171" s="291">
        <f>data!AM61</f>
        <v>0</v>
      </c>
      <c r="E171" s="291">
        <f>data!AN61</f>
        <v>0</v>
      </c>
      <c r="F171" s="291">
        <f>data!AO61</f>
        <v>0</v>
      </c>
      <c r="G171" s="291">
        <f>data!AP61</f>
        <v>0</v>
      </c>
      <c r="H171" s="291">
        <f>data!AQ61</f>
        <v>0</v>
      </c>
      <c r="I171" s="291">
        <f>data!AR61</f>
        <v>0</v>
      </c>
    </row>
    <row r="172" spans="1:9" customFormat="1" ht="20.100000000000001" customHeight="1">
      <c r="A172" s="290">
        <v>7</v>
      </c>
      <c r="B172" s="291" t="s">
        <v>11</v>
      </c>
      <c r="C172" s="291">
        <f>data!AL62</f>
        <v>0</v>
      </c>
      <c r="D172" s="291">
        <f>data!AM62</f>
        <v>0</v>
      </c>
      <c r="E172" s="291">
        <f>data!AN62</f>
        <v>0</v>
      </c>
      <c r="F172" s="291">
        <f>data!AO62</f>
        <v>0</v>
      </c>
      <c r="G172" s="291">
        <f>data!AP62</f>
        <v>0</v>
      </c>
      <c r="H172" s="291">
        <f>data!AQ62</f>
        <v>0</v>
      </c>
      <c r="I172" s="291">
        <f>data!AR62</f>
        <v>0</v>
      </c>
    </row>
    <row r="173" spans="1:9" customFormat="1" ht="20.100000000000001" customHeight="1">
      <c r="A173" s="290">
        <v>8</v>
      </c>
      <c r="B173" s="291" t="s">
        <v>264</v>
      </c>
      <c r="C173" s="291">
        <f>data!AL63</f>
        <v>0</v>
      </c>
      <c r="D173" s="291">
        <f>data!AM63</f>
        <v>0</v>
      </c>
      <c r="E173" s="291">
        <f>data!AN63</f>
        <v>0</v>
      </c>
      <c r="F173" s="291">
        <f>data!AO63</f>
        <v>0</v>
      </c>
      <c r="G173" s="291">
        <f>data!AP63</f>
        <v>0</v>
      </c>
      <c r="H173" s="291">
        <f>data!AQ63</f>
        <v>0</v>
      </c>
      <c r="I173" s="291">
        <f>data!AR63</f>
        <v>0</v>
      </c>
    </row>
    <row r="174" spans="1:9" customFormat="1" ht="20.100000000000001" customHeight="1">
      <c r="A174" s="290">
        <v>9</v>
      </c>
      <c r="B174" s="291" t="s">
        <v>265</v>
      </c>
      <c r="C174" s="291">
        <f>data!AL64</f>
        <v>0</v>
      </c>
      <c r="D174" s="291">
        <f>data!AM64</f>
        <v>0</v>
      </c>
      <c r="E174" s="291">
        <f>data!AN64</f>
        <v>0</v>
      </c>
      <c r="F174" s="291">
        <f>data!AO64</f>
        <v>0</v>
      </c>
      <c r="G174" s="291">
        <f>data!AP64</f>
        <v>16.93</v>
      </c>
      <c r="H174" s="291">
        <f>data!AQ64</f>
        <v>0</v>
      </c>
      <c r="I174" s="291">
        <f>data!AR64</f>
        <v>0</v>
      </c>
    </row>
    <row r="175" spans="1:9" customFormat="1" ht="20.100000000000001" customHeight="1">
      <c r="A175" s="290">
        <v>10</v>
      </c>
      <c r="B175" s="291" t="s">
        <v>526</v>
      </c>
      <c r="C175" s="291">
        <f>data!AL65</f>
        <v>0</v>
      </c>
      <c r="D175" s="291">
        <f>data!AM65</f>
        <v>0</v>
      </c>
      <c r="E175" s="291">
        <f>data!AN65</f>
        <v>0</v>
      </c>
      <c r="F175" s="291">
        <f>data!AO65</f>
        <v>0</v>
      </c>
      <c r="G175" s="291">
        <f>data!AP65</f>
        <v>0</v>
      </c>
      <c r="H175" s="291">
        <f>data!AQ65</f>
        <v>0</v>
      </c>
      <c r="I175" s="291">
        <f>data!AR65</f>
        <v>0</v>
      </c>
    </row>
    <row r="176" spans="1:9" customFormat="1" ht="20.100000000000001" customHeight="1">
      <c r="A176" s="290">
        <v>11</v>
      </c>
      <c r="B176" s="291" t="s">
        <v>527</v>
      </c>
      <c r="C176" s="291">
        <f>data!AL66</f>
        <v>0</v>
      </c>
      <c r="D176" s="291">
        <f>data!AM66</f>
        <v>0</v>
      </c>
      <c r="E176" s="291">
        <f>data!AN66</f>
        <v>0</v>
      </c>
      <c r="F176" s="291">
        <f>data!AO66</f>
        <v>0</v>
      </c>
      <c r="G176" s="291">
        <f>data!AP66</f>
        <v>0</v>
      </c>
      <c r="H176" s="291">
        <f>data!AQ66</f>
        <v>0</v>
      </c>
      <c r="I176" s="291">
        <f>data!AR66</f>
        <v>0</v>
      </c>
    </row>
    <row r="177" spans="1:9" customFormat="1" ht="20.100000000000001" customHeight="1">
      <c r="A177" s="290">
        <v>12</v>
      </c>
      <c r="B177" s="291" t="s">
        <v>16</v>
      </c>
      <c r="C177" s="291">
        <f>data!AL67</f>
        <v>0</v>
      </c>
      <c r="D177" s="291">
        <f>data!AM67</f>
        <v>0</v>
      </c>
      <c r="E177" s="291">
        <f>data!AN67</f>
        <v>0</v>
      </c>
      <c r="F177" s="291">
        <f>data!AO67</f>
        <v>0</v>
      </c>
      <c r="G177" s="291">
        <f>data!AP67</f>
        <v>0</v>
      </c>
      <c r="H177" s="291">
        <f>data!AQ67</f>
        <v>0</v>
      </c>
      <c r="I177" s="291">
        <f>data!AR67</f>
        <v>0</v>
      </c>
    </row>
    <row r="178" spans="1:9" customFormat="1" ht="20.100000000000001" customHeight="1">
      <c r="A178" s="290">
        <v>13</v>
      </c>
      <c r="B178" s="291" t="s">
        <v>1010</v>
      </c>
      <c r="C178" s="291">
        <f>data!AL68</f>
        <v>0</v>
      </c>
      <c r="D178" s="291">
        <f>data!AM68</f>
        <v>0</v>
      </c>
      <c r="E178" s="291">
        <f>data!AN68</f>
        <v>0</v>
      </c>
      <c r="F178" s="291">
        <f>data!AO68</f>
        <v>0</v>
      </c>
      <c r="G178" s="291">
        <f>data!AP68</f>
        <v>0</v>
      </c>
      <c r="H178" s="291">
        <f>data!AQ68</f>
        <v>0</v>
      </c>
      <c r="I178" s="291">
        <f>data!AR68</f>
        <v>0</v>
      </c>
    </row>
    <row r="179" spans="1:9" customFormat="1" ht="20.100000000000001" customHeight="1">
      <c r="A179" s="290">
        <v>14</v>
      </c>
      <c r="B179" s="291" t="s">
        <v>1011</v>
      </c>
      <c r="C179" s="291">
        <f>data!AL69</f>
        <v>0</v>
      </c>
      <c r="D179" s="291">
        <f>data!AM69</f>
        <v>0</v>
      </c>
      <c r="E179" s="291">
        <f>data!AN69</f>
        <v>0</v>
      </c>
      <c r="F179" s="291">
        <f>data!AO69</f>
        <v>0</v>
      </c>
      <c r="G179" s="291">
        <f>data!AP69</f>
        <v>0</v>
      </c>
      <c r="H179" s="291">
        <f>data!AQ69</f>
        <v>0</v>
      </c>
      <c r="I179" s="291">
        <f>data!AR69</f>
        <v>0</v>
      </c>
    </row>
    <row r="180" spans="1:9" customFormat="1" ht="20.100000000000001" customHeight="1">
      <c r="A180" s="290">
        <v>15</v>
      </c>
      <c r="B180" s="291" t="s">
        <v>284</v>
      </c>
      <c r="C180" s="291">
        <f>-data!AL84</f>
        <v>0</v>
      </c>
      <c r="D180" s="291">
        <f>-data!AM84</f>
        <v>0</v>
      </c>
      <c r="E180" s="291">
        <f>-data!AN84</f>
        <v>0</v>
      </c>
      <c r="F180" s="291">
        <f>-data!AO84</f>
        <v>0</v>
      </c>
      <c r="G180" s="291">
        <f>-data!AP84</f>
        <v>0</v>
      </c>
      <c r="H180" s="291">
        <f>-data!AQ84</f>
        <v>0</v>
      </c>
      <c r="I180" s="291">
        <f>-data!AR84</f>
        <v>0</v>
      </c>
    </row>
    <row r="181" spans="1:9" customFormat="1" ht="20.100000000000001" customHeight="1">
      <c r="A181" s="290">
        <v>16</v>
      </c>
      <c r="B181" s="299" t="s">
        <v>1012</v>
      </c>
      <c r="C181" s="291">
        <f>data!AL85</f>
        <v>0</v>
      </c>
      <c r="D181" s="291">
        <f>data!AM85</f>
        <v>0</v>
      </c>
      <c r="E181" s="291">
        <f>data!AN85</f>
        <v>0</v>
      </c>
      <c r="F181" s="291">
        <f>data!AO85</f>
        <v>0</v>
      </c>
      <c r="G181" s="291">
        <f>data!AP85</f>
        <v>16.93</v>
      </c>
      <c r="H181" s="291">
        <f>data!AQ85</f>
        <v>0</v>
      </c>
      <c r="I181" s="291">
        <f>data!AR85</f>
        <v>0</v>
      </c>
    </row>
    <row r="182" spans="1:9" customFormat="1" ht="20.100000000000001" customHeight="1">
      <c r="A182" s="290">
        <v>17</v>
      </c>
      <c r="B182" s="291" t="s">
        <v>286</v>
      </c>
      <c r="C182" s="301"/>
      <c r="D182" s="301"/>
      <c r="E182" s="301"/>
      <c r="F182" s="301"/>
      <c r="G182" s="301"/>
      <c r="H182" s="301"/>
      <c r="I182" s="301"/>
    </row>
    <row r="183" spans="1:9" customFormat="1" ht="20.100000000000001" customHeight="1">
      <c r="A183" s="290">
        <v>18</v>
      </c>
      <c r="B183" s="291" t="s">
        <v>1013</v>
      </c>
      <c r="C183" s="299">
        <f>+data!M703</f>
        <v>0</v>
      </c>
      <c r="D183" s="299">
        <f>+data!M704</f>
        <v>0</v>
      </c>
      <c r="E183" s="299">
        <f>+data!M705</f>
        <v>0</v>
      </c>
      <c r="F183" s="299">
        <f>+data!M706</f>
        <v>0</v>
      </c>
      <c r="G183" s="299">
        <f>+data!M707</f>
        <v>144</v>
      </c>
      <c r="H183" s="299">
        <f>+data!M708</f>
        <v>0</v>
      </c>
      <c r="I183" s="299">
        <f>+data!M709</f>
        <v>0</v>
      </c>
    </row>
    <row r="184" spans="1:9" customFormat="1" ht="20.100000000000001" customHeight="1">
      <c r="A184" s="290">
        <v>19</v>
      </c>
      <c r="B184" s="299" t="s">
        <v>1014</v>
      </c>
      <c r="C184" s="291">
        <f>data!AL87</f>
        <v>0</v>
      </c>
      <c r="D184" s="291">
        <f>data!AM87</f>
        <v>0</v>
      </c>
      <c r="E184" s="291">
        <f>data!AN87</f>
        <v>0</v>
      </c>
      <c r="F184" s="291">
        <f>data!AO87</f>
        <v>0</v>
      </c>
      <c r="G184" s="291">
        <f>data!AP87</f>
        <v>0</v>
      </c>
      <c r="H184" s="291">
        <f>data!AQ87</f>
        <v>0</v>
      </c>
      <c r="I184" s="291">
        <f>data!AR87</f>
        <v>0</v>
      </c>
    </row>
    <row r="185" spans="1:9" customFormat="1" ht="20.100000000000001" customHeight="1">
      <c r="A185" s="290">
        <v>20</v>
      </c>
      <c r="B185" s="299" t="s">
        <v>1015</v>
      </c>
      <c r="C185" s="291">
        <f>data!AL88</f>
        <v>0</v>
      </c>
      <c r="D185" s="291">
        <f>data!AM88</f>
        <v>0</v>
      </c>
      <c r="E185" s="291">
        <f>data!AN88</f>
        <v>0</v>
      </c>
      <c r="F185" s="291">
        <f>data!AO88</f>
        <v>0</v>
      </c>
      <c r="G185" s="291">
        <f>data!AP88</f>
        <v>13936</v>
      </c>
      <c r="H185" s="291">
        <f>data!AQ88</f>
        <v>0</v>
      </c>
      <c r="I185" s="291">
        <f>data!AR88</f>
        <v>0</v>
      </c>
    </row>
    <row r="186" spans="1:9" customFormat="1" ht="20.100000000000001" customHeight="1">
      <c r="A186" s="290">
        <v>21</v>
      </c>
      <c r="B186" s="299" t="s">
        <v>1016</v>
      </c>
      <c r="C186" s="291">
        <f>data!AL89</f>
        <v>0</v>
      </c>
      <c r="D186" s="291">
        <f>data!AM89</f>
        <v>0</v>
      </c>
      <c r="E186" s="291">
        <f>data!AN89</f>
        <v>0</v>
      </c>
      <c r="F186" s="291">
        <f>data!AO89</f>
        <v>0</v>
      </c>
      <c r="G186" s="291">
        <f>data!AP89</f>
        <v>13936</v>
      </c>
      <c r="H186" s="291">
        <f>data!AQ89</f>
        <v>0</v>
      </c>
      <c r="I186" s="291">
        <f>data!AR89</f>
        <v>0</v>
      </c>
    </row>
    <row r="187" spans="1:9" customFormat="1" ht="20.100000000000001" customHeight="1">
      <c r="A187" s="290" t="s">
        <v>1017</v>
      </c>
      <c r="B187" s="291"/>
      <c r="C187" s="301"/>
      <c r="D187" s="301"/>
      <c r="E187" s="301"/>
      <c r="F187" s="301"/>
      <c r="G187" s="301"/>
      <c r="H187" s="301"/>
      <c r="I187" s="301"/>
    </row>
    <row r="188" spans="1:9" customFormat="1" ht="20.100000000000001" customHeight="1">
      <c r="A188" s="290">
        <v>22</v>
      </c>
      <c r="B188" s="291" t="s">
        <v>1018</v>
      </c>
      <c r="C188" s="291">
        <f>data!AL90</f>
        <v>0</v>
      </c>
      <c r="D188" s="291">
        <f>data!AM90</f>
        <v>0</v>
      </c>
      <c r="E188" s="291">
        <f>data!AN90</f>
        <v>0</v>
      </c>
      <c r="F188" s="291">
        <f>data!AO90</f>
        <v>0</v>
      </c>
      <c r="G188" s="291">
        <f>data!AP90</f>
        <v>0</v>
      </c>
      <c r="H188" s="291">
        <f>data!AQ90</f>
        <v>0</v>
      </c>
      <c r="I188" s="291">
        <f>data!AR90</f>
        <v>0</v>
      </c>
    </row>
    <row r="189" spans="1:9" customFormat="1" ht="20.100000000000001" customHeight="1">
      <c r="A189" s="290">
        <v>23</v>
      </c>
      <c r="B189" s="291" t="s">
        <v>1019</v>
      </c>
      <c r="C189" s="291">
        <f>data!AL91</f>
        <v>0</v>
      </c>
      <c r="D189" s="291">
        <f>data!AM91</f>
        <v>0</v>
      </c>
      <c r="E189" s="291">
        <f>data!AN91</f>
        <v>0</v>
      </c>
      <c r="F189" s="291">
        <f>data!AO91</f>
        <v>0</v>
      </c>
      <c r="G189" s="291">
        <f>data!AP91</f>
        <v>0</v>
      </c>
      <c r="H189" s="291">
        <f>data!AQ91</f>
        <v>0</v>
      </c>
      <c r="I189" s="291">
        <f>data!AR91</f>
        <v>0</v>
      </c>
    </row>
    <row r="190" spans="1:9" customFormat="1" ht="20.100000000000001" customHeight="1">
      <c r="A190" s="290">
        <v>24</v>
      </c>
      <c r="B190" s="291" t="s">
        <v>1020</v>
      </c>
      <c r="C190" s="291">
        <f>data!AL92</f>
        <v>0</v>
      </c>
      <c r="D190" s="291">
        <f>data!AM92</f>
        <v>0</v>
      </c>
      <c r="E190" s="291">
        <f>data!AN92</f>
        <v>0</v>
      </c>
      <c r="F190" s="291">
        <f>data!AO92</f>
        <v>0</v>
      </c>
      <c r="G190" s="291">
        <f>data!AP92</f>
        <v>0</v>
      </c>
      <c r="H190" s="291">
        <f>data!AQ92</f>
        <v>0</v>
      </c>
      <c r="I190" s="291">
        <f>data!AR92</f>
        <v>0</v>
      </c>
    </row>
    <row r="191" spans="1:9" customFormat="1" ht="20.100000000000001" customHeight="1">
      <c r="A191" s="290">
        <v>25</v>
      </c>
      <c r="B191" s="291" t="s">
        <v>1021</v>
      </c>
      <c r="C191" s="291">
        <f>data!AL93</f>
        <v>0</v>
      </c>
      <c r="D191" s="291">
        <f>data!AM93</f>
        <v>0</v>
      </c>
      <c r="E191" s="291">
        <f>data!AN93</f>
        <v>0</v>
      </c>
      <c r="F191" s="291">
        <f>data!AO93</f>
        <v>0</v>
      </c>
      <c r="G191" s="291">
        <f>data!AP93</f>
        <v>0</v>
      </c>
      <c r="H191" s="291">
        <f>data!AQ93</f>
        <v>0</v>
      </c>
      <c r="I191" s="291">
        <f>data!AR93</f>
        <v>0</v>
      </c>
    </row>
    <row r="192" spans="1:9" customFormat="1" ht="20.100000000000001" customHeight="1">
      <c r="A192" s="290">
        <v>26</v>
      </c>
      <c r="B192" s="291" t="s">
        <v>294</v>
      </c>
      <c r="C192" s="298">
        <f>data!AL94</f>
        <v>0</v>
      </c>
      <c r="D192" s="298">
        <f>data!AM94</f>
        <v>0</v>
      </c>
      <c r="E192" s="298">
        <f>data!AN94</f>
        <v>0</v>
      </c>
      <c r="F192" s="298">
        <f>data!AO94</f>
        <v>0</v>
      </c>
      <c r="G192" s="298">
        <f>data!AP94</f>
        <v>0</v>
      </c>
      <c r="H192" s="298">
        <f>data!AQ94</f>
        <v>0</v>
      </c>
      <c r="I192" s="298">
        <f>data!AR94</f>
        <v>0</v>
      </c>
    </row>
    <row r="193" spans="1:9" customFormat="1" ht="20.100000000000001" customHeight="1">
      <c r="A193" s="284" t="s">
        <v>1003</v>
      </c>
      <c r="B193" s="285"/>
      <c r="C193" s="285"/>
      <c r="D193" s="285"/>
      <c r="E193" s="285"/>
      <c r="F193" s="285"/>
      <c r="G193" s="285"/>
      <c r="H193" s="285"/>
      <c r="I193" s="284"/>
    </row>
    <row r="194" spans="1:9" customFormat="1" ht="20.100000000000001" customHeight="1">
      <c r="D194" s="286"/>
      <c r="I194" s="287" t="s">
        <v>1041</v>
      </c>
    </row>
    <row r="195" spans="1:9" customFormat="1" ht="20.100000000000001" customHeight="1">
      <c r="A195" s="286"/>
    </row>
    <row r="196" spans="1:9" customFormat="1" ht="20.100000000000001" customHeight="1">
      <c r="A196" s="288" t="str">
        <f>"Hospital: "&amp;data!C98</f>
        <v>Hospital: PeaceHealth United General Medical Center</v>
      </c>
      <c r="G196" s="289"/>
      <c r="H196" s="288" t="str">
        <f>"FYE: "&amp;data!C96</f>
        <v>FYE: 6/30/2024</v>
      </c>
    </row>
    <row r="197" spans="1:9" customFormat="1" ht="20.100000000000001" customHeight="1">
      <c r="A197" s="290">
        <v>1</v>
      </c>
      <c r="B197" s="291" t="s">
        <v>236</v>
      </c>
      <c r="C197" s="293" t="s">
        <v>78</v>
      </c>
      <c r="D197" s="293" t="s">
        <v>79</v>
      </c>
      <c r="E197" s="293" t="s">
        <v>80</v>
      </c>
      <c r="F197" s="293" t="s">
        <v>81</v>
      </c>
      <c r="G197" s="293" t="s">
        <v>82</v>
      </c>
      <c r="H197" s="293" t="s">
        <v>83</v>
      </c>
      <c r="I197" s="293" t="s">
        <v>84</v>
      </c>
    </row>
    <row r="198" spans="1:9" customFormat="1" ht="20.100000000000001" customHeight="1">
      <c r="A198" s="294">
        <v>2</v>
      </c>
      <c r="B198" s="295" t="s">
        <v>1005</v>
      </c>
      <c r="C198" s="297"/>
      <c r="D198" s="297" t="s">
        <v>157</v>
      </c>
      <c r="E198" s="297" t="s">
        <v>158</v>
      </c>
      <c r="F198" s="297" t="s">
        <v>159</v>
      </c>
      <c r="G198" s="297" t="s">
        <v>1042</v>
      </c>
      <c r="H198" s="297" t="s">
        <v>161</v>
      </c>
      <c r="I198" s="297"/>
    </row>
    <row r="199" spans="1:9" customFormat="1" ht="20.100000000000001" customHeight="1">
      <c r="A199" s="294"/>
      <c r="B199" s="295"/>
      <c r="C199" s="297" t="s">
        <v>156</v>
      </c>
      <c r="D199" s="297" t="s">
        <v>258</v>
      </c>
      <c r="E199" s="297" t="s">
        <v>1043</v>
      </c>
      <c r="F199" s="297" t="s">
        <v>213</v>
      </c>
      <c r="G199" s="297" t="s">
        <v>228</v>
      </c>
      <c r="H199" s="297" t="s">
        <v>215</v>
      </c>
      <c r="I199" s="297" t="s">
        <v>162</v>
      </c>
    </row>
    <row r="200" spans="1:9" customFormat="1" ht="20.100000000000001" customHeight="1">
      <c r="A200" s="290">
        <v>3</v>
      </c>
      <c r="B200" s="291" t="s">
        <v>1009</v>
      </c>
      <c r="C200" s="293" t="s">
        <v>253</v>
      </c>
      <c r="D200" s="293" t="s">
        <v>258</v>
      </c>
      <c r="E200" s="293" t="s">
        <v>255</v>
      </c>
      <c r="F200" s="303"/>
      <c r="G200" s="303"/>
      <c r="H200" s="303"/>
      <c r="I200" s="293" t="s">
        <v>259</v>
      </c>
    </row>
    <row r="201" spans="1:9" customFormat="1" ht="20.100000000000001" customHeight="1">
      <c r="A201" s="290">
        <v>4</v>
      </c>
      <c r="B201" s="291" t="s">
        <v>261</v>
      </c>
      <c r="C201" s="291">
        <f>data!AS59</f>
        <v>0</v>
      </c>
      <c r="D201" s="291">
        <f>data!AT59</f>
        <v>0</v>
      </c>
      <c r="E201" s="291">
        <f>data!AU59</f>
        <v>0</v>
      </c>
      <c r="F201" s="303"/>
      <c r="G201" s="303"/>
      <c r="H201" s="303"/>
      <c r="I201" s="291">
        <f>data!AY59</f>
        <v>30733</v>
      </c>
    </row>
    <row r="202" spans="1:9" customFormat="1" ht="20.100000000000001" customHeight="1">
      <c r="A202" s="290">
        <v>5</v>
      </c>
      <c r="B202" s="291" t="s">
        <v>262</v>
      </c>
      <c r="C202" s="298">
        <f>data!AS60</f>
        <v>0</v>
      </c>
      <c r="D202" s="298">
        <f>data!AT60</f>
        <v>0</v>
      </c>
      <c r="E202" s="298">
        <f>data!AU60</f>
        <v>0</v>
      </c>
      <c r="F202" s="298">
        <f>data!AV60</f>
        <v>0</v>
      </c>
      <c r="G202" s="298">
        <f>data!AW60</f>
        <v>0</v>
      </c>
      <c r="H202" s="298">
        <f>data!AX60</f>
        <v>0</v>
      </c>
      <c r="I202" s="298">
        <f>data!AY60</f>
        <v>11.066397155363997</v>
      </c>
    </row>
    <row r="203" spans="1:9" customFormat="1" ht="20.100000000000001" customHeight="1">
      <c r="A203" s="290">
        <v>6</v>
      </c>
      <c r="B203" s="291" t="s">
        <v>263</v>
      </c>
      <c r="C203" s="291">
        <f>data!AS61</f>
        <v>0</v>
      </c>
      <c r="D203" s="291">
        <f>data!AT61</f>
        <v>0</v>
      </c>
      <c r="E203" s="291">
        <f>data!AU61</f>
        <v>0</v>
      </c>
      <c r="F203" s="291">
        <f>data!AV61</f>
        <v>0</v>
      </c>
      <c r="G203" s="291">
        <f>data!AW61</f>
        <v>0</v>
      </c>
      <c r="H203" s="291">
        <f>data!AX61</f>
        <v>0</v>
      </c>
      <c r="I203" s="291">
        <f>data!AY61</f>
        <v>593058.67000000004</v>
      </c>
    </row>
    <row r="204" spans="1:9" customFormat="1" ht="20.100000000000001" customHeight="1">
      <c r="A204" s="290">
        <v>7</v>
      </c>
      <c r="B204" s="291" t="s">
        <v>11</v>
      </c>
      <c r="C204" s="291">
        <f>data!AS62</f>
        <v>0</v>
      </c>
      <c r="D204" s="291">
        <f>data!AT62</f>
        <v>0</v>
      </c>
      <c r="E204" s="291">
        <f>data!AU62</f>
        <v>0</v>
      </c>
      <c r="F204" s="291">
        <f>data!AV62</f>
        <v>0</v>
      </c>
      <c r="G204" s="291">
        <f>data!AW62</f>
        <v>0</v>
      </c>
      <c r="H204" s="291">
        <f>data!AX62</f>
        <v>0</v>
      </c>
      <c r="I204" s="291">
        <f>data!AY62</f>
        <v>198964</v>
      </c>
    </row>
    <row r="205" spans="1:9" customFormat="1" ht="20.100000000000001" customHeight="1">
      <c r="A205" s="290">
        <v>8</v>
      </c>
      <c r="B205" s="291" t="s">
        <v>264</v>
      </c>
      <c r="C205" s="291">
        <f>data!AS63</f>
        <v>0</v>
      </c>
      <c r="D205" s="291">
        <f>data!AT63</f>
        <v>0</v>
      </c>
      <c r="E205" s="291">
        <f>data!AU63</f>
        <v>0</v>
      </c>
      <c r="F205" s="291">
        <f>data!AV63</f>
        <v>0</v>
      </c>
      <c r="G205" s="291">
        <f>data!AW63</f>
        <v>0</v>
      </c>
      <c r="H205" s="291">
        <f>data!AX63</f>
        <v>0</v>
      </c>
      <c r="I205" s="291">
        <f>data!AY63</f>
        <v>0</v>
      </c>
    </row>
    <row r="206" spans="1:9" customFormat="1" ht="20.100000000000001" customHeight="1">
      <c r="A206" s="290">
        <v>9</v>
      </c>
      <c r="B206" s="291" t="s">
        <v>265</v>
      </c>
      <c r="C206" s="291">
        <f>data!AS64</f>
        <v>0</v>
      </c>
      <c r="D206" s="291">
        <f>data!AT64</f>
        <v>0</v>
      </c>
      <c r="E206" s="291">
        <f>data!AU64</f>
        <v>0</v>
      </c>
      <c r="F206" s="291">
        <f>data!AV64</f>
        <v>0</v>
      </c>
      <c r="G206" s="291">
        <f>data!AW64</f>
        <v>0</v>
      </c>
      <c r="H206" s="291">
        <f>data!AX64</f>
        <v>0</v>
      </c>
      <c r="I206" s="291">
        <f>data!AY64</f>
        <v>30349.22</v>
      </c>
    </row>
    <row r="207" spans="1:9" customFormat="1" ht="20.100000000000001" customHeight="1">
      <c r="A207" s="290">
        <v>10</v>
      </c>
      <c r="B207" s="291" t="s">
        <v>526</v>
      </c>
      <c r="C207" s="291">
        <f>data!AS65</f>
        <v>0</v>
      </c>
      <c r="D207" s="291">
        <f>data!AT65</f>
        <v>0</v>
      </c>
      <c r="E207" s="291">
        <f>data!AU65</f>
        <v>0</v>
      </c>
      <c r="F207" s="291">
        <f>data!AV65</f>
        <v>0</v>
      </c>
      <c r="G207" s="291">
        <f>data!AW65</f>
        <v>0</v>
      </c>
      <c r="H207" s="291">
        <f>data!AX65</f>
        <v>0</v>
      </c>
      <c r="I207" s="291">
        <f>data!AY65</f>
        <v>0</v>
      </c>
    </row>
    <row r="208" spans="1:9" customFormat="1" ht="20.100000000000001" customHeight="1">
      <c r="A208" s="290">
        <v>11</v>
      </c>
      <c r="B208" s="291" t="s">
        <v>527</v>
      </c>
      <c r="C208" s="291">
        <f>data!AS66</f>
        <v>0</v>
      </c>
      <c r="D208" s="291">
        <f>data!AT66</f>
        <v>0</v>
      </c>
      <c r="E208" s="291">
        <f>data!AU66</f>
        <v>0</v>
      </c>
      <c r="F208" s="291">
        <f>data!AV66</f>
        <v>0</v>
      </c>
      <c r="G208" s="291">
        <f>data!AW66</f>
        <v>0</v>
      </c>
      <c r="H208" s="291">
        <f>data!AX66</f>
        <v>0</v>
      </c>
      <c r="I208" s="291">
        <f>data!AY66</f>
        <v>423657.97</v>
      </c>
    </row>
    <row r="209" spans="1:9" customFormat="1" ht="20.100000000000001" customHeight="1">
      <c r="A209" s="290">
        <v>12</v>
      </c>
      <c r="B209" s="291" t="s">
        <v>16</v>
      </c>
      <c r="C209" s="291">
        <f>data!AS67</f>
        <v>0</v>
      </c>
      <c r="D209" s="291">
        <f>data!AT67</f>
        <v>0</v>
      </c>
      <c r="E209" s="291">
        <f>data!AU67</f>
        <v>0</v>
      </c>
      <c r="F209" s="291">
        <f>data!AV67</f>
        <v>0</v>
      </c>
      <c r="G209" s="291">
        <f>data!AW67</f>
        <v>0</v>
      </c>
      <c r="H209" s="291">
        <f>data!AX67</f>
        <v>0</v>
      </c>
      <c r="I209" s="291">
        <f>data!AY67</f>
        <v>58706</v>
      </c>
    </row>
    <row r="210" spans="1:9" customFormat="1" ht="20.100000000000001" customHeight="1">
      <c r="A210" s="290">
        <v>13</v>
      </c>
      <c r="B210" s="291" t="s">
        <v>1010</v>
      </c>
      <c r="C210" s="291">
        <f>data!AS68</f>
        <v>0</v>
      </c>
      <c r="D210" s="291">
        <f>data!AT68</f>
        <v>0</v>
      </c>
      <c r="E210" s="291">
        <f>data!AU68</f>
        <v>0</v>
      </c>
      <c r="F210" s="291">
        <f>data!AV68</f>
        <v>0</v>
      </c>
      <c r="G210" s="291">
        <f>data!AW68</f>
        <v>0</v>
      </c>
      <c r="H210" s="291">
        <f>data!AX68</f>
        <v>0</v>
      </c>
      <c r="I210" s="291">
        <f>data!AY68</f>
        <v>0</v>
      </c>
    </row>
    <row r="211" spans="1:9" customFormat="1" ht="20.100000000000001" customHeight="1">
      <c r="A211" s="290">
        <v>14</v>
      </c>
      <c r="B211" s="291" t="s">
        <v>1011</v>
      </c>
      <c r="C211" s="291">
        <f>data!AS69</f>
        <v>0</v>
      </c>
      <c r="D211" s="291">
        <f>data!AT69</f>
        <v>0</v>
      </c>
      <c r="E211" s="291">
        <f>data!AU69</f>
        <v>0</v>
      </c>
      <c r="F211" s="291">
        <f>data!AV69</f>
        <v>0</v>
      </c>
      <c r="G211" s="291">
        <f>data!AW69</f>
        <v>0</v>
      </c>
      <c r="H211" s="291">
        <f>data!AX69</f>
        <v>0</v>
      </c>
      <c r="I211" s="291">
        <f>data!AY69</f>
        <v>6986.46</v>
      </c>
    </row>
    <row r="212" spans="1:9" customFormat="1" ht="20.100000000000001" customHeight="1">
      <c r="A212" s="290">
        <v>15</v>
      </c>
      <c r="B212" s="291" t="s">
        <v>284</v>
      </c>
      <c r="C212" s="291">
        <f>-data!AS84</f>
        <v>0</v>
      </c>
      <c r="D212" s="291">
        <f>-data!AT84</f>
        <v>0</v>
      </c>
      <c r="E212" s="291">
        <f>-data!AU84</f>
        <v>0</v>
      </c>
      <c r="F212" s="291">
        <f>-data!AV84</f>
        <v>0</v>
      </c>
      <c r="G212" s="291">
        <f>-data!AW84</f>
        <v>0</v>
      </c>
      <c r="H212" s="291">
        <f>-data!AX84</f>
        <v>0</v>
      </c>
      <c r="I212" s="291">
        <f>-data!AY84</f>
        <v>-504.5</v>
      </c>
    </row>
    <row r="213" spans="1:9" customFormat="1" ht="20.100000000000001" customHeight="1">
      <c r="A213" s="290">
        <v>16</v>
      </c>
      <c r="B213" s="299" t="s">
        <v>1012</v>
      </c>
      <c r="C213" s="291">
        <f>data!AS85</f>
        <v>0</v>
      </c>
      <c r="D213" s="291">
        <f>data!AT85</f>
        <v>0</v>
      </c>
      <c r="E213" s="291">
        <f>data!AU85</f>
        <v>0</v>
      </c>
      <c r="F213" s="291">
        <f>data!AV85</f>
        <v>0</v>
      </c>
      <c r="G213" s="291">
        <f>data!AW85</f>
        <v>0</v>
      </c>
      <c r="H213" s="291">
        <f>data!AX85</f>
        <v>0</v>
      </c>
      <c r="I213" s="291">
        <f>data!AY85</f>
        <v>1311217.8199999998</v>
      </c>
    </row>
    <row r="214" spans="1:9" customFormat="1" ht="20.100000000000001" customHeight="1">
      <c r="A214" s="290">
        <v>17</v>
      </c>
      <c r="B214" s="291" t="s">
        <v>286</v>
      </c>
      <c r="C214" s="301"/>
      <c r="D214" s="301"/>
      <c r="E214" s="301"/>
      <c r="F214" s="301"/>
      <c r="G214" s="301"/>
      <c r="H214" s="301"/>
      <c r="I214" s="301"/>
    </row>
    <row r="215" spans="1:9" customFormat="1" ht="20.100000000000001" customHeight="1">
      <c r="A215" s="290">
        <v>18</v>
      </c>
      <c r="B215" s="291" t="s">
        <v>1013</v>
      </c>
      <c r="C215" s="299">
        <f>+data!M710</f>
        <v>0</v>
      </c>
      <c r="D215" s="299">
        <f>+data!M711</f>
        <v>0</v>
      </c>
      <c r="E215" s="299">
        <f>+data!M712</f>
        <v>0</v>
      </c>
      <c r="F215" s="299">
        <f>+data!M713</f>
        <v>0</v>
      </c>
      <c r="G215" s="305"/>
      <c r="H215" s="291"/>
      <c r="I215" s="291"/>
    </row>
    <row r="216" spans="1:9" customFormat="1" ht="20.100000000000001" customHeight="1">
      <c r="A216" s="290">
        <v>19</v>
      </c>
      <c r="B216" s="299" t="s">
        <v>1014</v>
      </c>
      <c r="C216" s="291">
        <f>data!AS87</f>
        <v>0</v>
      </c>
      <c r="D216" s="291">
        <f>data!AT87</f>
        <v>0</v>
      </c>
      <c r="E216" s="291">
        <f>data!AU87</f>
        <v>0</v>
      </c>
      <c r="F216" s="291">
        <f>data!AV87</f>
        <v>0</v>
      </c>
      <c r="G216" s="306" t="str">
        <f>IF(data!AW87&gt;0,data!AW87,"")</f>
        <v>x</v>
      </c>
      <c r="H216" s="306" t="str">
        <f>IF(data!AX87&gt;0,data!AX87,"")</f>
        <v>x</v>
      </c>
      <c r="I216" s="306" t="str">
        <f>IF(data!AY87&gt;0,data!AY87,"")</f>
        <v>x</v>
      </c>
    </row>
    <row r="217" spans="1:9" customFormat="1" ht="20.100000000000001" customHeight="1">
      <c r="A217" s="290">
        <v>20</v>
      </c>
      <c r="B217" s="299" t="s">
        <v>1015</v>
      </c>
      <c r="C217" s="291">
        <f>data!AS88</f>
        <v>0</v>
      </c>
      <c r="D217" s="291">
        <f>data!AT88</f>
        <v>0</v>
      </c>
      <c r="E217" s="291">
        <f>data!AU88</f>
        <v>0</v>
      </c>
      <c r="F217" s="291">
        <f>data!AV88</f>
        <v>0</v>
      </c>
      <c r="G217" s="306" t="str">
        <f>IF(data!AW88&gt;0,data!AW88,"")</f>
        <v>x</v>
      </c>
      <c r="H217" s="306" t="str">
        <f>IF(data!AX88&gt;0,data!AX88,"")</f>
        <v>x</v>
      </c>
      <c r="I217" s="306" t="str">
        <f>IF(data!AY88&gt;0,data!AY88,"")</f>
        <v>x</v>
      </c>
    </row>
    <row r="218" spans="1:9" customFormat="1" ht="20.100000000000001" customHeight="1">
      <c r="A218" s="290">
        <v>21</v>
      </c>
      <c r="B218" s="299" t="s">
        <v>1016</v>
      </c>
      <c r="C218" s="291">
        <f>data!AS89</f>
        <v>0</v>
      </c>
      <c r="D218" s="291">
        <f>data!AT89</f>
        <v>0</v>
      </c>
      <c r="E218" s="291">
        <f>data!AU89</f>
        <v>0</v>
      </c>
      <c r="F218" s="291">
        <f>data!AV89</f>
        <v>0</v>
      </c>
      <c r="G218" s="306" t="str">
        <f>IF(data!AW89&gt;0,data!AW89,"")</f>
        <v>x</v>
      </c>
      <c r="H218" s="306" t="str">
        <f>IF(data!AX89&gt;0,data!AX89,"")</f>
        <v>x</v>
      </c>
      <c r="I218" s="306" t="str">
        <f>IF(data!AY89&gt;0,data!AY89,"")</f>
        <v>x</v>
      </c>
    </row>
    <row r="219" spans="1:9" customFormat="1" ht="20.100000000000001" customHeight="1">
      <c r="A219" s="290" t="s">
        <v>1017</v>
      </c>
      <c r="B219" s="291"/>
      <c r="C219" s="301"/>
      <c r="D219" s="301"/>
      <c r="E219" s="301"/>
      <c r="F219" s="301"/>
      <c r="G219" s="301"/>
      <c r="H219" s="301"/>
      <c r="I219" s="301"/>
    </row>
    <row r="220" spans="1:9" customFormat="1" ht="20.100000000000001" customHeight="1">
      <c r="A220" s="290">
        <v>22</v>
      </c>
      <c r="B220" s="291" t="s">
        <v>1018</v>
      </c>
      <c r="C220" s="291">
        <f>data!AS90</f>
        <v>0</v>
      </c>
      <c r="D220" s="291">
        <f>data!AT90</f>
        <v>0</v>
      </c>
      <c r="E220" s="291">
        <f>data!AU90</f>
        <v>0</v>
      </c>
      <c r="F220" s="291">
        <f>data!AV90</f>
        <v>0</v>
      </c>
      <c r="G220" s="291">
        <f>data!AW90</f>
        <v>0</v>
      </c>
      <c r="H220" s="291">
        <f>data!AX90</f>
        <v>0</v>
      </c>
      <c r="I220" s="291">
        <f>data!AY90</f>
        <v>5566.04</v>
      </c>
    </row>
    <row r="221" spans="1:9" customFormat="1" ht="20.100000000000001" customHeight="1">
      <c r="A221" s="290">
        <v>23</v>
      </c>
      <c r="B221" s="291" t="s">
        <v>1019</v>
      </c>
      <c r="C221" s="291">
        <f>data!AS91</f>
        <v>0</v>
      </c>
      <c r="D221" s="291">
        <f>data!AT91</f>
        <v>0</v>
      </c>
      <c r="E221" s="291">
        <f>data!AU91</f>
        <v>0</v>
      </c>
      <c r="F221" s="291">
        <f>data!AV91</f>
        <v>0</v>
      </c>
      <c r="G221" s="291">
        <f>data!AW91</f>
        <v>0</v>
      </c>
      <c r="H221" s="306" t="str">
        <f>IF(data!AX91&gt;0,data!AX91,"")</f>
        <v>x</v>
      </c>
      <c r="I221" s="306" t="str">
        <f>IF(data!AY91&gt;0,data!AY91,"")</f>
        <v>x</v>
      </c>
    </row>
    <row r="222" spans="1:9" customFormat="1" ht="20.100000000000001" customHeight="1">
      <c r="A222" s="290">
        <v>24</v>
      </c>
      <c r="B222" s="291" t="s">
        <v>1020</v>
      </c>
      <c r="C222" s="291">
        <f>data!AS92</f>
        <v>0</v>
      </c>
      <c r="D222" s="291">
        <f>data!AT92</f>
        <v>0</v>
      </c>
      <c r="E222" s="291">
        <f>data!AU92</f>
        <v>0</v>
      </c>
      <c r="F222" s="291">
        <f>data!AV92</f>
        <v>0</v>
      </c>
      <c r="G222" s="291">
        <f>data!AW92</f>
        <v>0</v>
      </c>
      <c r="H222" s="306" t="str">
        <f>IF(data!AX92&gt;0,data!AX92,"")</f>
        <v>x</v>
      </c>
      <c r="I222" s="306" t="str">
        <f>IF(data!AY92&gt;0,data!AY92,"")</f>
        <v>x</v>
      </c>
    </row>
    <row r="223" spans="1:9" customFormat="1" ht="20.100000000000001" customHeight="1">
      <c r="A223" s="290">
        <v>25</v>
      </c>
      <c r="B223" s="291" t="s">
        <v>1021</v>
      </c>
      <c r="C223" s="291">
        <f>data!AS93</f>
        <v>0</v>
      </c>
      <c r="D223" s="291">
        <f>data!AT93</f>
        <v>0</v>
      </c>
      <c r="E223" s="291">
        <f>data!AU93</f>
        <v>0</v>
      </c>
      <c r="F223" s="291">
        <f>data!AV93</f>
        <v>0</v>
      </c>
      <c r="G223" s="291">
        <f>data!AW93</f>
        <v>0</v>
      </c>
      <c r="H223" s="306" t="str">
        <f>IF(data!AX93&gt;0,data!AX93,"")</f>
        <v>x</v>
      </c>
      <c r="I223" s="306" t="str">
        <f>IF(data!AY93&gt;0,data!AY93,"")</f>
        <v>x</v>
      </c>
    </row>
    <row r="224" spans="1:9" customFormat="1" ht="20.100000000000001" customHeight="1">
      <c r="A224" s="290">
        <v>26</v>
      </c>
      <c r="B224" s="291" t="s">
        <v>294</v>
      </c>
      <c r="C224" s="298">
        <f>data!AS94</f>
        <v>0</v>
      </c>
      <c r="D224" s="298">
        <f>data!AT94</f>
        <v>0</v>
      </c>
      <c r="E224" s="298">
        <f>data!AU94</f>
        <v>0</v>
      </c>
      <c r="F224" s="298">
        <f>data!AV94</f>
        <v>0</v>
      </c>
      <c r="G224" s="306" t="str">
        <f>IF(data!AW94&gt;0,data!AW94,"")</f>
        <v>x</v>
      </c>
      <c r="H224" s="306" t="str">
        <f>IF(data!AX94&gt;0,data!AX94,"")</f>
        <v>x</v>
      </c>
      <c r="I224" s="306" t="str">
        <f>IF(data!AY94&gt;0,data!AY94,"")</f>
        <v>x</v>
      </c>
    </row>
    <row r="225" spans="1:9" customFormat="1" ht="20.100000000000001" customHeight="1">
      <c r="A225" s="284" t="s">
        <v>1003</v>
      </c>
      <c r="B225" s="285"/>
      <c r="C225" s="285"/>
      <c r="D225" s="285"/>
      <c r="E225" s="285"/>
      <c r="F225" s="285"/>
      <c r="G225" s="285"/>
      <c r="H225" s="285"/>
      <c r="I225" s="284"/>
    </row>
    <row r="226" spans="1:9" customFormat="1" ht="20.100000000000001" customHeight="1">
      <c r="D226" s="286"/>
      <c r="I226" s="287" t="s">
        <v>1044</v>
      </c>
    </row>
    <row r="227" spans="1:9" customFormat="1" ht="20.100000000000001" customHeight="1">
      <c r="A227" s="286"/>
    </row>
    <row r="228" spans="1:9" customFormat="1" ht="20.100000000000001" customHeight="1">
      <c r="A228" s="288" t="str">
        <f>"Hospital: "&amp;data!C98</f>
        <v>Hospital: PeaceHealth United General Medical Center</v>
      </c>
      <c r="G228" s="289"/>
      <c r="H228" s="288" t="str">
        <f>"FYE: "&amp;data!C96</f>
        <v>FYE: 6/30/2024</v>
      </c>
    </row>
    <row r="229" spans="1:9" customFormat="1" ht="20.100000000000001" customHeight="1">
      <c r="A229" s="290">
        <v>1</v>
      </c>
      <c r="B229" s="291" t="s">
        <v>236</v>
      </c>
      <c r="C229" s="293" t="s">
        <v>85</v>
      </c>
      <c r="D229" s="293" t="s">
        <v>86</v>
      </c>
      <c r="E229" s="293" t="s">
        <v>87</v>
      </c>
      <c r="F229" s="293" t="s">
        <v>88</v>
      </c>
      <c r="G229" s="293" t="s">
        <v>89</v>
      </c>
      <c r="H229" s="293" t="s">
        <v>90</v>
      </c>
      <c r="I229" s="293" t="s">
        <v>91</v>
      </c>
    </row>
    <row r="230" spans="1:9" customFormat="1" ht="20.100000000000001" customHeight="1">
      <c r="A230" s="294">
        <v>2</v>
      </c>
      <c r="B230" s="295" t="s">
        <v>1005</v>
      </c>
      <c r="C230" s="297"/>
      <c r="D230" s="297" t="s">
        <v>164</v>
      </c>
      <c r="E230" s="297" t="s">
        <v>165</v>
      </c>
      <c r="F230" s="297" t="s">
        <v>134</v>
      </c>
      <c r="G230" s="297"/>
      <c r="H230" s="297"/>
      <c r="I230" s="297"/>
    </row>
    <row r="231" spans="1:9" customFormat="1" ht="20.100000000000001" customHeight="1">
      <c r="A231" s="294"/>
      <c r="B231" s="295"/>
      <c r="C231" s="297" t="s">
        <v>163</v>
      </c>
      <c r="D231" s="297" t="s">
        <v>216</v>
      </c>
      <c r="E231" s="297" t="s">
        <v>1045</v>
      </c>
      <c r="F231" s="297" t="s">
        <v>1046</v>
      </c>
      <c r="G231" s="297" t="s">
        <v>166</v>
      </c>
      <c r="H231" s="297" t="s">
        <v>167</v>
      </c>
      <c r="I231" s="297" t="s">
        <v>168</v>
      </c>
    </row>
    <row r="232" spans="1:9" customFormat="1" ht="20.100000000000001" customHeight="1">
      <c r="A232" s="290">
        <v>3</v>
      </c>
      <c r="B232" s="291" t="s">
        <v>1009</v>
      </c>
      <c r="C232" s="293" t="s">
        <v>1047</v>
      </c>
      <c r="D232" s="293" t="s">
        <v>1048</v>
      </c>
      <c r="E232" s="303"/>
      <c r="F232" s="303"/>
      <c r="G232" s="303"/>
      <c r="H232" s="293" t="s">
        <v>260</v>
      </c>
      <c r="I232" s="303"/>
    </row>
    <row r="233" spans="1:9" customFormat="1" ht="20.100000000000001" customHeight="1">
      <c r="A233" s="290">
        <v>4</v>
      </c>
      <c r="B233" s="291" t="s">
        <v>261</v>
      </c>
      <c r="C233" s="291">
        <f>data!AZ59</f>
        <v>0</v>
      </c>
      <c r="D233" s="291">
        <f>data!BA59</f>
        <v>0</v>
      </c>
      <c r="E233" s="303"/>
      <c r="F233" s="303"/>
      <c r="G233" s="303"/>
      <c r="H233" s="291">
        <f>data!BE59</f>
        <v>147934</v>
      </c>
      <c r="I233" s="303"/>
    </row>
    <row r="234" spans="1:9" customFormat="1" ht="20.100000000000001" customHeight="1">
      <c r="A234" s="290">
        <v>5</v>
      </c>
      <c r="B234" s="291" t="s">
        <v>262</v>
      </c>
      <c r="C234" s="298">
        <f>data!AZ60</f>
        <v>0</v>
      </c>
      <c r="D234" s="298">
        <f>data!BA60</f>
        <v>0</v>
      </c>
      <c r="E234" s="298">
        <f>data!BB60</f>
        <v>0</v>
      </c>
      <c r="F234" s="298">
        <f>data!BC60</f>
        <v>0</v>
      </c>
      <c r="G234" s="298">
        <f>data!BD60</f>
        <v>0</v>
      </c>
      <c r="H234" s="298">
        <f>data!BE60</f>
        <v>4.640882736330048</v>
      </c>
      <c r="I234" s="298">
        <f>data!BF60</f>
        <v>13.645579161583189</v>
      </c>
    </row>
    <row r="235" spans="1:9" customFormat="1" ht="20.100000000000001" customHeight="1">
      <c r="A235" s="290">
        <v>6</v>
      </c>
      <c r="B235" s="291" t="s">
        <v>263</v>
      </c>
      <c r="C235" s="291">
        <f>data!AZ61</f>
        <v>0</v>
      </c>
      <c r="D235" s="291">
        <f>data!BA61</f>
        <v>0</v>
      </c>
      <c r="E235" s="291">
        <f>data!BB61</f>
        <v>0</v>
      </c>
      <c r="F235" s="291">
        <f>data!BC61</f>
        <v>0</v>
      </c>
      <c r="G235" s="291">
        <f>data!BD61</f>
        <v>0</v>
      </c>
      <c r="H235" s="291">
        <f>data!BE61</f>
        <v>451404.08</v>
      </c>
      <c r="I235" s="291">
        <f>data!BF61</f>
        <v>653359.6</v>
      </c>
    </row>
    <row r="236" spans="1:9" customFormat="1" ht="20.100000000000001" customHeight="1">
      <c r="A236" s="290">
        <v>7</v>
      </c>
      <c r="B236" s="291" t="s">
        <v>11</v>
      </c>
      <c r="C236" s="291">
        <f>data!AZ62</f>
        <v>0</v>
      </c>
      <c r="D236" s="291">
        <f>data!BA62</f>
        <v>0</v>
      </c>
      <c r="E236" s="291">
        <f>data!BB62</f>
        <v>0</v>
      </c>
      <c r="F236" s="291">
        <f>data!BC62</f>
        <v>0</v>
      </c>
      <c r="G236" s="291">
        <f>data!BD62</f>
        <v>0</v>
      </c>
      <c r="H236" s="291">
        <f>data!BE62</f>
        <v>156420</v>
      </c>
      <c r="I236" s="291">
        <f>data!BF62</f>
        <v>281012</v>
      </c>
    </row>
    <row r="237" spans="1:9" customFormat="1" ht="20.100000000000001" customHeight="1">
      <c r="A237" s="290">
        <v>8</v>
      </c>
      <c r="B237" s="291" t="s">
        <v>264</v>
      </c>
      <c r="C237" s="291">
        <f>data!AZ63</f>
        <v>0</v>
      </c>
      <c r="D237" s="291">
        <f>data!BA63</f>
        <v>0</v>
      </c>
      <c r="E237" s="291">
        <f>data!BB63</f>
        <v>0</v>
      </c>
      <c r="F237" s="291">
        <f>data!BC63</f>
        <v>0</v>
      </c>
      <c r="G237" s="291">
        <f>data!BD63</f>
        <v>0</v>
      </c>
      <c r="H237" s="291">
        <f>data!BE63</f>
        <v>0</v>
      </c>
      <c r="I237" s="291">
        <f>data!BF63</f>
        <v>0</v>
      </c>
    </row>
    <row r="238" spans="1:9" customFormat="1" ht="20.100000000000001" customHeight="1">
      <c r="A238" s="290">
        <v>9</v>
      </c>
      <c r="B238" s="291" t="s">
        <v>265</v>
      </c>
      <c r="C238" s="291">
        <f>data!AZ64</f>
        <v>0</v>
      </c>
      <c r="D238" s="291">
        <f>data!BA64</f>
        <v>0</v>
      </c>
      <c r="E238" s="291">
        <f>data!BB64</f>
        <v>0</v>
      </c>
      <c r="F238" s="291">
        <f>data!BC64</f>
        <v>0</v>
      </c>
      <c r="G238" s="291">
        <f>data!BD64</f>
        <v>0</v>
      </c>
      <c r="H238" s="291">
        <f>data!BE64</f>
        <v>172787.44</v>
      </c>
      <c r="I238" s="291">
        <f>data!BF64</f>
        <v>149058.34</v>
      </c>
    </row>
    <row r="239" spans="1:9" customFormat="1" ht="20.100000000000001" customHeight="1">
      <c r="A239" s="290">
        <v>10</v>
      </c>
      <c r="B239" s="291" t="s">
        <v>526</v>
      </c>
      <c r="C239" s="291">
        <f>data!AZ65</f>
        <v>0</v>
      </c>
      <c r="D239" s="291">
        <f>data!BA65</f>
        <v>0</v>
      </c>
      <c r="E239" s="291">
        <f>data!BB65</f>
        <v>0</v>
      </c>
      <c r="F239" s="291">
        <f>data!BC65</f>
        <v>0</v>
      </c>
      <c r="G239" s="291">
        <f>data!BD65</f>
        <v>0</v>
      </c>
      <c r="H239" s="291">
        <f>data!BE65</f>
        <v>926856.86</v>
      </c>
      <c r="I239" s="291">
        <f>data!BF65</f>
        <v>145003.51999999999</v>
      </c>
    </row>
    <row r="240" spans="1:9" customFormat="1" ht="20.100000000000001" customHeight="1">
      <c r="A240" s="290">
        <v>11</v>
      </c>
      <c r="B240" s="291" t="s">
        <v>527</v>
      </c>
      <c r="C240" s="291">
        <f>data!AZ66</f>
        <v>0</v>
      </c>
      <c r="D240" s="291">
        <f>data!BA66</f>
        <v>0</v>
      </c>
      <c r="E240" s="291">
        <f>data!BB66</f>
        <v>0</v>
      </c>
      <c r="F240" s="291">
        <f>data!BC66</f>
        <v>0</v>
      </c>
      <c r="G240" s="291">
        <f>data!BD66</f>
        <v>0</v>
      </c>
      <c r="H240" s="291">
        <f>data!BE66</f>
        <v>1606601.8</v>
      </c>
      <c r="I240" s="291">
        <f>data!BF66</f>
        <v>45456.94</v>
      </c>
    </row>
    <row r="241" spans="1:9" customFormat="1" ht="20.100000000000001" customHeight="1">
      <c r="A241" s="290">
        <v>12</v>
      </c>
      <c r="B241" s="291" t="s">
        <v>16</v>
      </c>
      <c r="C241" s="291">
        <f>data!AZ67</f>
        <v>0</v>
      </c>
      <c r="D241" s="291">
        <f>data!BA67</f>
        <v>7479</v>
      </c>
      <c r="E241" s="291">
        <f>data!BB67</f>
        <v>0</v>
      </c>
      <c r="F241" s="291">
        <f>data!BC67</f>
        <v>0</v>
      </c>
      <c r="G241" s="291">
        <f>data!BD67</f>
        <v>49974</v>
      </c>
      <c r="H241" s="291">
        <f>data!BE67</f>
        <v>334405</v>
      </c>
      <c r="I241" s="291">
        <f>data!BF67</f>
        <v>9228</v>
      </c>
    </row>
    <row r="242" spans="1:9" customFormat="1" ht="20.100000000000001" customHeight="1">
      <c r="A242" s="290">
        <v>13</v>
      </c>
      <c r="B242" s="291" t="s">
        <v>1010</v>
      </c>
      <c r="C242" s="291">
        <f>data!AZ68</f>
        <v>0</v>
      </c>
      <c r="D242" s="291">
        <f>data!BA68</f>
        <v>0</v>
      </c>
      <c r="E242" s="291">
        <f>data!BB68</f>
        <v>0</v>
      </c>
      <c r="F242" s="291">
        <f>data!BC68</f>
        <v>0</v>
      </c>
      <c r="G242" s="291">
        <f>data!BD68</f>
        <v>0</v>
      </c>
      <c r="H242" s="291">
        <f>data!BE68</f>
        <v>861957.94</v>
      </c>
      <c r="I242" s="291">
        <f>data!BF68</f>
        <v>0</v>
      </c>
    </row>
    <row r="243" spans="1:9" customFormat="1" ht="20.100000000000001" customHeight="1">
      <c r="A243" s="290">
        <v>14</v>
      </c>
      <c r="B243" s="291" t="s">
        <v>1011</v>
      </c>
      <c r="C243" s="291">
        <f>data!AZ69</f>
        <v>0</v>
      </c>
      <c r="D243" s="291">
        <f>data!BA69</f>
        <v>0</v>
      </c>
      <c r="E243" s="291">
        <f>data!BB69</f>
        <v>0</v>
      </c>
      <c r="F243" s="291">
        <f>data!BC69</f>
        <v>0</v>
      </c>
      <c r="G243" s="291">
        <f>data!BD69</f>
        <v>0</v>
      </c>
      <c r="H243" s="291">
        <f>data!BE69</f>
        <v>935429.56</v>
      </c>
      <c r="I243" s="291">
        <f>data!BF69</f>
        <v>23569.24</v>
      </c>
    </row>
    <row r="244" spans="1:9" customFormat="1" ht="20.100000000000001" customHeight="1">
      <c r="A244" s="290">
        <v>15</v>
      </c>
      <c r="B244" s="291" t="s">
        <v>284</v>
      </c>
      <c r="C244" s="291">
        <f>-data!AZ84</f>
        <v>0</v>
      </c>
      <c r="D244" s="291">
        <f>-data!BA84</f>
        <v>0</v>
      </c>
      <c r="E244" s="291">
        <f>-data!BB84</f>
        <v>0</v>
      </c>
      <c r="F244" s="291">
        <f>-data!BC84</f>
        <v>0</v>
      </c>
      <c r="G244" s="291">
        <f>-data!BD84</f>
        <v>0</v>
      </c>
      <c r="H244" s="291">
        <f>-data!BE84</f>
        <v>-132158.56</v>
      </c>
      <c r="I244" s="291">
        <f>-data!BF84</f>
        <v>0</v>
      </c>
    </row>
    <row r="245" spans="1:9" customFormat="1" ht="20.100000000000001" customHeight="1">
      <c r="A245" s="290">
        <v>16</v>
      </c>
      <c r="B245" s="299" t="s">
        <v>1012</v>
      </c>
      <c r="C245" s="291">
        <f>data!AZ85</f>
        <v>0</v>
      </c>
      <c r="D245" s="291">
        <f>data!BA85</f>
        <v>7479</v>
      </c>
      <c r="E245" s="291">
        <f>data!BB85</f>
        <v>0</v>
      </c>
      <c r="F245" s="291">
        <f>data!BC85</f>
        <v>0</v>
      </c>
      <c r="G245" s="291">
        <f>data!BD85</f>
        <v>49974</v>
      </c>
      <c r="H245" s="291">
        <f>data!BE85</f>
        <v>5313704.12</v>
      </c>
      <c r="I245" s="291">
        <f>data!BF85</f>
        <v>1306687.6399999999</v>
      </c>
    </row>
    <row r="246" spans="1:9" customFormat="1" ht="20.100000000000001" customHeight="1">
      <c r="A246" s="290">
        <v>17</v>
      </c>
      <c r="B246" s="291" t="s">
        <v>286</v>
      </c>
      <c r="C246" s="301"/>
      <c r="D246" s="301"/>
      <c r="E246" s="301"/>
      <c r="F246" s="301"/>
      <c r="G246" s="301"/>
      <c r="H246" s="301"/>
      <c r="I246" s="301"/>
    </row>
    <row r="247" spans="1:9" customFormat="1" ht="20.100000000000001" customHeight="1">
      <c r="A247" s="290">
        <v>18</v>
      </c>
      <c r="B247" s="291" t="s">
        <v>1013</v>
      </c>
      <c r="C247" s="291"/>
      <c r="D247" s="291"/>
      <c r="E247" s="291"/>
      <c r="F247" s="291"/>
      <c r="G247" s="291"/>
      <c r="H247" s="291"/>
      <c r="I247" s="291"/>
    </row>
    <row r="248" spans="1:9" customFormat="1" ht="20.100000000000001" customHeight="1">
      <c r="A248" s="290">
        <v>19</v>
      </c>
      <c r="B248" s="299" t="s">
        <v>1014</v>
      </c>
      <c r="C248" s="306" t="str">
        <f>IF(data!AZ87&gt;0,data!AZ87,"")</f>
        <v>x</v>
      </c>
      <c r="D248" s="306" t="str">
        <f>IF(data!BA87&gt;0,data!BA87,"")</f>
        <v>x</v>
      </c>
      <c r="E248" s="306" t="str">
        <f>IF(data!BB87&gt;0,data!BB87,"")</f>
        <v>x</v>
      </c>
      <c r="F248" s="306" t="str">
        <f>IF(data!BC87&gt;0,data!BC87,"")</f>
        <v>x</v>
      </c>
      <c r="G248" s="306" t="str">
        <f>IF(data!BD87&gt;0,data!BD87,"")</f>
        <v>x</v>
      </c>
      <c r="H248" s="306" t="str">
        <f>IF(data!BE87&gt;0,data!BE87,"")</f>
        <v>x</v>
      </c>
      <c r="I248" s="306" t="str">
        <f>IF(data!BF87&gt;0,data!BF87,"")</f>
        <v>x</v>
      </c>
    </row>
    <row r="249" spans="1:9" customFormat="1" ht="20.100000000000001" customHeight="1">
      <c r="A249" s="290">
        <v>20</v>
      </c>
      <c r="B249" s="299" t="s">
        <v>1015</v>
      </c>
      <c r="C249" s="306" t="str">
        <f>IF(data!AZ88&gt;0,data!AZ88,"")</f>
        <v>x</v>
      </c>
      <c r="D249" s="306" t="str">
        <f>IF(data!BA88&gt;0,data!BA88,"")</f>
        <v>x</v>
      </c>
      <c r="E249" s="306" t="str">
        <f>IF(data!BB88&gt;0,data!BB88,"")</f>
        <v>x</v>
      </c>
      <c r="F249" s="306" t="str">
        <f>IF(data!BC88&gt;0,data!BC88,"")</f>
        <v>x</v>
      </c>
      <c r="G249" s="306" t="str">
        <f>IF(data!BD88&gt;0,data!BD88,"")</f>
        <v>x</v>
      </c>
      <c r="H249" s="306" t="str">
        <f>IF(data!BE88&gt;0,data!BE88,"")</f>
        <v>x</v>
      </c>
      <c r="I249" s="306" t="str">
        <f>IF(data!BF88&gt;0,data!BF88,"")</f>
        <v>x</v>
      </c>
    </row>
    <row r="250" spans="1:9" customFormat="1" ht="20.100000000000001" customHeight="1">
      <c r="A250" s="290">
        <v>21</v>
      </c>
      <c r="B250" s="299" t="s">
        <v>1016</v>
      </c>
      <c r="C250" s="306" t="str">
        <f>IF(data!AZ89&gt;0,data!AZ89,"")</f>
        <v>x</v>
      </c>
      <c r="D250" s="306" t="str">
        <f>IF(data!BA89&gt;0,data!BA89,"")</f>
        <v>x</v>
      </c>
      <c r="E250" s="306" t="str">
        <f>IF(data!BB89&gt;0,data!BB89,"")</f>
        <v>x</v>
      </c>
      <c r="F250" s="306" t="str">
        <f>IF(data!BC89&gt;0,data!BC89,"")</f>
        <v>x</v>
      </c>
      <c r="G250" s="306" t="str">
        <f>IF(data!BD89&gt;0,data!BD89,"")</f>
        <v>x</v>
      </c>
      <c r="H250" s="306" t="str">
        <f>IF(data!BE89&gt;0,data!BE89,"")</f>
        <v>x</v>
      </c>
      <c r="I250" s="306" t="str">
        <f>IF(data!BF89&gt;0,data!BF89,"")</f>
        <v>x</v>
      </c>
    </row>
    <row r="251" spans="1:9" customFormat="1" ht="20.100000000000001" customHeight="1">
      <c r="A251" s="290" t="s">
        <v>1017</v>
      </c>
      <c r="B251" s="291"/>
      <c r="C251" s="301"/>
      <c r="D251" s="301"/>
      <c r="E251" s="301"/>
      <c r="F251" s="301"/>
      <c r="G251" s="301"/>
      <c r="H251" s="301"/>
      <c r="I251" s="301"/>
    </row>
    <row r="252" spans="1:9" customFormat="1" ht="20.100000000000001" customHeight="1">
      <c r="A252" s="290">
        <v>22</v>
      </c>
      <c r="B252" s="291" t="s">
        <v>1018</v>
      </c>
      <c r="C252" s="307">
        <f>data!AZ90</f>
        <v>0</v>
      </c>
      <c r="D252" s="307">
        <f>data!BA90</f>
        <v>979.69</v>
      </c>
      <c r="E252" s="307">
        <f>data!BB90</f>
        <v>0</v>
      </c>
      <c r="F252" s="307">
        <f>data!BC90</f>
        <v>0</v>
      </c>
      <c r="G252" s="307">
        <f>data!BD90</f>
        <v>6546.44</v>
      </c>
      <c r="H252" s="307">
        <f>data!BE90</f>
        <v>39941.15</v>
      </c>
      <c r="I252" s="307">
        <f>data!BF90</f>
        <v>1208.8499999999999</v>
      </c>
    </row>
    <row r="253" spans="1:9" customFormat="1" ht="20.100000000000001" customHeight="1">
      <c r="A253" s="290">
        <v>23</v>
      </c>
      <c r="B253" s="291" t="s">
        <v>1019</v>
      </c>
      <c r="C253" s="307">
        <f>data!AZ91</f>
        <v>0</v>
      </c>
      <c r="D253" s="307">
        <f>data!BA91</f>
        <v>0</v>
      </c>
      <c r="E253" s="307">
        <f>data!BB91</f>
        <v>0</v>
      </c>
      <c r="F253" s="307">
        <f>data!BC91</f>
        <v>0</v>
      </c>
      <c r="G253" s="306" t="str">
        <f>IF(data!BD91&gt;0,data!BD91,"")</f>
        <v>x</v>
      </c>
      <c r="H253" s="306" t="str">
        <f>IF(data!BE91&gt;0,data!BE91,"")</f>
        <v>x</v>
      </c>
      <c r="I253" s="307">
        <f>data!BF91</f>
        <v>0</v>
      </c>
    </row>
    <row r="254" spans="1:9" customFormat="1" ht="20.100000000000001" customHeight="1">
      <c r="A254" s="290">
        <v>24</v>
      </c>
      <c r="B254" s="291" t="s">
        <v>1020</v>
      </c>
      <c r="C254" s="306" t="str">
        <f>IF(data!AZ92&gt;0,data!AZ92,"")</f>
        <v>x</v>
      </c>
      <c r="D254" s="307">
        <f>data!BA92</f>
        <v>133.466855107752</v>
      </c>
      <c r="E254" s="307">
        <f>data!BB92</f>
        <v>0</v>
      </c>
      <c r="F254" s="307">
        <f>data!BC92</f>
        <v>0</v>
      </c>
      <c r="G254" s="306" t="str">
        <f>IF(data!BD92&gt;0,data!BD92,"")</f>
        <v>x</v>
      </c>
      <c r="H254" s="306" t="str">
        <f>IF(data!BE92&gt;0,data!BE92,"")</f>
        <v>x</v>
      </c>
      <c r="I254" s="306" t="str">
        <f>IF(data!BF92&gt;0,data!BF92,"")</f>
        <v>x</v>
      </c>
    </row>
    <row r="255" spans="1:9" customFormat="1" ht="20.100000000000001" customHeight="1">
      <c r="A255" s="290">
        <v>25</v>
      </c>
      <c r="B255" s="291" t="s">
        <v>1021</v>
      </c>
      <c r="C255" s="306" t="str">
        <f>IF(data!AZ93&gt;0,data!AZ93,"")</f>
        <v>x</v>
      </c>
      <c r="D255" s="306" t="str">
        <f>IF(data!BA93&gt;0,data!BA93,"")</f>
        <v>x</v>
      </c>
      <c r="E255" s="307">
        <f>data!BB93</f>
        <v>0</v>
      </c>
      <c r="F255" s="307">
        <f>data!BC93</f>
        <v>0</v>
      </c>
      <c r="G255" s="306" t="str">
        <f>IF(data!BD93&gt;0,data!BD93,"")</f>
        <v>x</v>
      </c>
      <c r="H255" s="306" t="str">
        <f>IF(data!BE93&gt;0,data!BE93,"")</f>
        <v>x</v>
      </c>
      <c r="I255" s="306" t="str">
        <f>IF(data!BF93&gt;0,data!BF93,"")</f>
        <v>x</v>
      </c>
    </row>
    <row r="256" spans="1:9" customFormat="1" ht="20.100000000000001" customHeight="1">
      <c r="A256" s="290">
        <v>26</v>
      </c>
      <c r="B256" s="291" t="s">
        <v>294</v>
      </c>
      <c r="C256" s="306" t="str">
        <f>IF(data!AZ94&gt;0,data!AZ94,"")</f>
        <v>x</v>
      </c>
      <c r="D256" s="306" t="str">
        <f>IF(data!BA94&gt;0,data!BA94,"")</f>
        <v>x</v>
      </c>
      <c r="E256" s="306" t="str">
        <f>IF(data!BB94&gt;0,data!BB94,"")</f>
        <v>x</v>
      </c>
      <c r="F256" s="306" t="str">
        <f>IF(data!BC94&gt;0,data!BC94,"")</f>
        <v>x</v>
      </c>
      <c r="G256" s="306" t="str">
        <f>IF(data!BD94&gt;0,data!BD94,"")</f>
        <v>x</v>
      </c>
      <c r="H256" s="306" t="str">
        <f>IF(data!BE94&gt;0,data!BE94,"")</f>
        <v>x</v>
      </c>
      <c r="I256" s="306" t="str">
        <f>IF(data!BF94&gt;0,data!BF94,"")</f>
        <v>x</v>
      </c>
    </row>
    <row r="257" spans="1:9" customFormat="1" ht="20.100000000000001" customHeight="1">
      <c r="A257" s="284" t="s">
        <v>1003</v>
      </c>
      <c r="B257" s="285"/>
      <c r="C257" s="285"/>
      <c r="D257" s="285"/>
      <c r="E257" s="285"/>
      <c r="F257" s="285"/>
      <c r="G257" s="285"/>
      <c r="H257" s="285"/>
      <c r="I257" s="284"/>
    </row>
    <row r="258" spans="1:9" customFormat="1" ht="20.100000000000001" customHeight="1">
      <c r="D258" s="286"/>
      <c r="I258" s="287" t="s">
        <v>1049</v>
      </c>
    </row>
    <row r="259" spans="1:9" customFormat="1" ht="20.100000000000001" customHeight="1">
      <c r="A259" s="286"/>
    </row>
    <row r="260" spans="1:9" customFormat="1" ht="20.100000000000001" customHeight="1">
      <c r="A260" s="288" t="str">
        <f>"Hospital: "&amp;data!C98</f>
        <v>Hospital: PeaceHealth United General Medical Center</v>
      </c>
      <c r="G260" s="289"/>
      <c r="H260" s="288" t="str">
        <f>"FYE: "&amp;data!C96</f>
        <v>FYE: 6/30/2024</v>
      </c>
    </row>
    <row r="261" spans="1:9" customFormat="1" ht="20.100000000000001" customHeight="1">
      <c r="A261" s="290">
        <v>1</v>
      </c>
      <c r="B261" s="291" t="s">
        <v>236</v>
      </c>
      <c r="C261" s="293" t="s">
        <v>92</v>
      </c>
      <c r="D261" s="293" t="s">
        <v>93</v>
      </c>
      <c r="E261" s="293" t="s">
        <v>94</v>
      </c>
      <c r="F261" s="293" t="s">
        <v>95</v>
      </c>
      <c r="G261" s="293" t="s">
        <v>96</v>
      </c>
      <c r="H261" s="293" t="s">
        <v>97</v>
      </c>
      <c r="I261" s="293" t="s">
        <v>98</v>
      </c>
    </row>
    <row r="262" spans="1:9" customFormat="1" ht="20.100000000000001" customHeight="1">
      <c r="A262" s="294">
        <v>2</v>
      </c>
      <c r="B262" s="295" t="s">
        <v>1005</v>
      </c>
      <c r="C262" s="297" t="s">
        <v>1050</v>
      </c>
      <c r="D262" s="297" t="s">
        <v>170</v>
      </c>
      <c r="E262" s="297" t="s">
        <v>171</v>
      </c>
      <c r="F262" s="297"/>
      <c r="G262" s="297" t="s">
        <v>173</v>
      </c>
      <c r="H262" s="297"/>
      <c r="I262" s="297" t="s">
        <v>159</v>
      </c>
    </row>
    <row r="263" spans="1:9" customFormat="1" ht="20.100000000000001" customHeight="1">
      <c r="A263" s="294"/>
      <c r="B263" s="295"/>
      <c r="C263" s="297" t="s">
        <v>1051</v>
      </c>
      <c r="D263" s="297" t="s">
        <v>217</v>
      </c>
      <c r="E263" s="297" t="s">
        <v>196</v>
      </c>
      <c r="F263" s="297" t="s">
        <v>172</v>
      </c>
      <c r="G263" s="297" t="s">
        <v>218</v>
      </c>
      <c r="H263" s="297" t="s">
        <v>174</v>
      </c>
      <c r="I263" s="297" t="s">
        <v>1052</v>
      </c>
    </row>
    <row r="264" spans="1:9" customFormat="1" ht="20.100000000000001" customHeight="1">
      <c r="A264" s="290">
        <v>3</v>
      </c>
      <c r="B264" s="291" t="s">
        <v>1009</v>
      </c>
      <c r="C264" s="303"/>
      <c r="D264" s="303"/>
      <c r="E264" s="303"/>
      <c r="F264" s="303"/>
      <c r="G264" s="303"/>
      <c r="H264" s="303"/>
      <c r="I264" s="303"/>
    </row>
    <row r="265" spans="1:9" customFormat="1" ht="20.100000000000001" customHeight="1">
      <c r="A265" s="290">
        <v>4</v>
      </c>
      <c r="B265" s="291" t="s">
        <v>261</v>
      </c>
      <c r="C265" s="303"/>
      <c r="D265" s="303"/>
      <c r="E265" s="303"/>
      <c r="F265" s="303"/>
      <c r="G265" s="303"/>
      <c r="H265" s="303"/>
      <c r="I265" s="303"/>
    </row>
    <row r="266" spans="1:9" customFormat="1" ht="20.100000000000001" customHeight="1">
      <c r="A266" s="290">
        <v>5</v>
      </c>
      <c r="B266" s="291" t="s">
        <v>262</v>
      </c>
      <c r="C266" s="298">
        <f>data!BG60</f>
        <v>0</v>
      </c>
      <c r="D266" s="298">
        <f>data!BH60</f>
        <v>0</v>
      </c>
      <c r="E266" s="298">
        <f>data!BI60</f>
        <v>0</v>
      </c>
      <c r="F266" s="298">
        <f>data!BJ60</f>
        <v>0</v>
      </c>
      <c r="G266" s="298">
        <f>data!BK60</f>
        <v>0</v>
      </c>
      <c r="H266" s="298">
        <f>data!BL60</f>
        <v>2.2118268217911874</v>
      </c>
      <c r="I266" s="298">
        <f>data!BM60</f>
        <v>0</v>
      </c>
    </row>
    <row r="267" spans="1:9" customFormat="1" ht="20.100000000000001" customHeight="1">
      <c r="A267" s="290">
        <v>6</v>
      </c>
      <c r="B267" s="291" t="s">
        <v>263</v>
      </c>
      <c r="C267" s="291">
        <f>data!BG61</f>
        <v>0</v>
      </c>
      <c r="D267" s="291">
        <f>data!BH61</f>
        <v>0</v>
      </c>
      <c r="E267" s="291">
        <f>data!BI61</f>
        <v>0</v>
      </c>
      <c r="F267" s="291">
        <f>data!BJ61</f>
        <v>0</v>
      </c>
      <c r="G267" s="291">
        <f>data!BK61</f>
        <v>0</v>
      </c>
      <c r="H267" s="291">
        <f>data!BL61</f>
        <v>121232.51</v>
      </c>
      <c r="I267" s="291">
        <f>data!BM61</f>
        <v>0</v>
      </c>
    </row>
    <row r="268" spans="1:9" customFormat="1" ht="20.100000000000001" customHeight="1">
      <c r="A268" s="290">
        <v>7</v>
      </c>
      <c r="B268" s="291" t="s">
        <v>11</v>
      </c>
      <c r="C268" s="291">
        <f>data!BG62</f>
        <v>0</v>
      </c>
      <c r="D268" s="291">
        <f>data!BH62</f>
        <v>0</v>
      </c>
      <c r="E268" s="291">
        <f>data!BI62</f>
        <v>0</v>
      </c>
      <c r="F268" s="291">
        <f>data!BJ62</f>
        <v>0</v>
      </c>
      <c r="G268" s="291">
        <f>data!BK62</f>
        <v>0</v>
      </c>
      <c r="H268" s="291">
        <f>data!BL62</f>
        <v>26115</v>
      </c>
      <c r="I268" s="291">
        <f>data!BM62</f>
        <v>0</v>
      </c>
    </row>
    <row r="269" spans="1:9" customFormat="1" ht="20.100000000000001" customHeight="1">
      <c r="A269" s="290">
        <v>8</v>
      </c>
      <c r="B269" s="291" t="s">
        <v>264</v>
      </c>
      <c r="C269" s="291">
        <f>data!BG63</f>
        <v>0</v>
      </c>
      <c r="D269" s="291">
        <f>data!BH63</f>
        <v>0</v>
      </c>
      <c r="E269" s="291">
        <f>data!BI63</f>
        <v>0</v>
      </c>
      <c r="F269" s="291">
        <f>data!BJ63</f>
        <v>0</v>
      </c>
      <c r="G269" s="291">
        <f>data!BK63</f>
        <v>0</v>
      </c>
      <c r="H269" s="291">
        <f>data!BL63</f>
        <v>0</v>
      </c>
      <c r="I269" s="291">
        <f>data!BM63</f>
        <v>0</v>
      </c>
    </row>
    <row r="270" spans="1:9" customFormat="1" ht="20.100000000000001" customHeight="1">
      <c r="A270" s="290">
        <v>9</v>
      </c>
      <c r="B270" s="291" t="s">
        <v>265</v>
      </c>
      <c r="C270" s="291">
        <f>data!BG64</f>
        <v>0</v>
      </c>
      <c r="D270" s="291">
        <f>data!BH64</f>
        <v>0</v>
      </c>
      <c r="E270" s="291">
        <f>data!BI64</f>
        <v>0</v>
      </c>
      <c r="F270" s="291">
        <f>data!BJ64</f>
        <v>0</v>
      </c>
      <c r="G270" s="291">
        <f>data!BK64</f>
        <v>0</v>
      </c>
      <c r="H270" s="291">
        <f>data!BL64</f>
        <v>0</v>
      </c>
      <c r="I270" s="291">
        <f>data!BM64</f>
        <v>0</v>
      </c>
    </row>
    <row r="271" spans="1:9" customFormat="1" ht="20.100000000000001" customHeight="1">
      <c r="A271" s="290">
        <v>10</v>
      </c>
      <c r="B271" s="291" t="s">
        <v>526</v>
      </c>
      <c r="C271" s="291">
        <f>data!BG65</f>
        <v>0</v>
      </c>
      <c r="D271" s="291">
        <f>data!BH65</f>
        <v>0</v>
      </c>
      <c r="E271" s="291">
        <f>data!BI65</f>
        <v>0</v>
      </c>
      <c r="F271" s="291">
        <f>data!BJ65</f>
        <v>0</v>
      </c>
      <c r="G271" s="291">
        <f>data!BK65</f>
        <v>0</v>
      </c>
      <c r="H271" s="291">
        <f>data!BL65</f>
        <v>0</v>
      </c>
      <c r="I271" s="291">
        <f>data!BM65</f>
        <v>0</v>
      </c>
    </row>
    <row r="272" spans="1:9" customFormat="1" ht="20.100000000000001" customHeight="1">
      <c r="A272" s="290">
        <v>11</v>
      </c>
      <c r="B272" s="291" t="s">
        <v>527</v>
      </c>
      <c r="C272" s="291">
        <f>data!BG66</f>
        <v>0</v>
      </c>
      <c r="D272" s="291">
        <f>data!BH66</f>
        <v>0</v>
      </c>
      <c r="E272" s="291">
        <f>data!BI66</f>
        <v>0</v>
      </c>
      <c r="F272" s="291">
        <f>data!BJ66</f>
        <v>0</v>
      </c>
      <c r="G272" s="291">
        <f>data!BK66</f>
        <v>0</v>
      </c>
      <c r="H272" s="291">
        <f>data!BL66</f>
        <v>0</v>
      </c>
      <c r="I272" s="291">
        <f>data!BM66</f>
        <v>0</v>
      </c>
    </row>
    <row r="273" spans="1:9" customFormat="1" ht="20.100000000000001" customHeight="1">
      <c r="A273" s="290">
        <v>12</v>
      </c>
      <c r="B273" s="291" t="s">
        <v>16</v>
      </c>
      <c r="C273" s="291">
        <f>data!BG67</f>
        <v>0</v>
      </c>
      <c r="D273" s="291">
        <f>data!BH67</f>
        <v>0</v>
      </c>
      <c r="E273" s="291">
        <f>data!BI67</f>
        <v>23432</v>
      </c>
      <c r="F273" s="291">
        <f>data!BJ67</f>
        <v>0</v>
      </c>
      <c r="G273" s="291">
        <f>data!BK67</f>
        <v>0</v>
      </c>
      <c r="H273" s="291">
        <f>data!BL67</f>
        <v>0</v>
      </c>
      <c r="I273" s="291">
        <f>data!BM67</f>
        <v>0</v>
      </c>
    </row>
    <row r="274" spans="1:9" customFormat="1" ht="20.100000000000001" customHeight="1">
      <c r="A274" s="290">
        <v>13</v>
      </c>
      <c r="B274" s="291" t="s">
        <v>1010</v>
      </c>
      <c r="C274" s="291">
        <f>data!BG68</f>
        <v>0</v>
      </c>
      <c r="D274" s="291">
        <f>data!BH68</f>
        <v>0</v>
      </c>
      <c r="E274" s="291">
        <f>data!BI68</f>
        <v>0</v>
      </c>
      <c r="F274" s="291">
        <f>data!BJ68</f>
        <v>0</v>
      </c>
      <c r="G274" s="291">
        <f>data!BK68</f>
        <v>0</v>
      </c>
      <c r="H274" s="291">
        <f>data!BL68</f>
        <v>0</v>
      </c>
      <c r="I274" s="291">
        <f>data!BM68</f>
        <v>0</v>
      </c>
    </row>
    <row r="275" spans="1:9" customFormat="1" ht="20.100000000000001" customHeight="1">
      <c r="A275" s="290">
        <v>14</v>
      </c>
      <c r="B275" s="291" t="s">
        <v>1011</v>
      </c>
      <c r="C275" s="291">
        <f>data!BG69</f>
        <v>0</v>
      </c>
      <c r="D275" s="291">
        <f>data!BH69</f>
        <v>0</v>
      </c>
      <c r="E275" s="291">
        <f>data!BI69</f>
        <v>0</v>
      </c>
      <c r="F275" s="291">
        <f>data!BJ69</f>
        <v>0</v>
      </c>
      <c r="G275" s="291">
        <f>data!BK69</f>
        <v>0</v>
      </c>
      <c r="H275" s="291">
        <f>data!BL69</f>
        <v>0</v>
      </c>
      <c r="I275" s="291">
        <f>data!BM69</f>
        <v>0</v>
      </c>
    </row>
    <row r="276" spans="1:9" customFormat="1" ht="20.100000000000001" customHeight="1">
      <c r="A276" s="290">
        <v>15</v>
      </c>
      <c r="B276" s="291" t="s">
        <v>284</v>
      </c>
      <c r="C276" s="291">
        <f>-data!BG84</f>
        <v>0</v>
      </c>
      <c r="D276" s="291">
        <f>-data!BH84</f>
        <v>0</v>
      </c>
      <c r="E276" s="291">
        <f>-data!BI84</f>
        <v>0</v>
      </c>
      <c r="F276" s="291">
        <f>-data!BJ84</f>
        <v>0</v>
      </c>
      <c r="G276" s="291">
        <f>-data!BK84</f>
        <v>0</v>
      </c>
      <c r="H276" s="291">
        <f>-data!BL84</f>
        <v>0</v>
      </c>
      <c r="I276" s="291">
        <f>-data!BM84</f>
        <v>0</v>
      </c>
    </row>
    <row r="277" spans="1:9" customFormat="1" ht="20.100000000000001" customHeight="1">
      <c r="A277" s="290">
        <v>16</v>
      </c>
      <c r="B277" s="299" t="s">
        <v>1012</v>
      </c>
      <c r="C277" s="291">
        <f>data!BG85</f>
        <v>0</v>
      </c>
      <c r="D277" s="291">
        <f>data!BH85</f>
        <v>0</v>
      </c>
      <c r="E277" s="291">
        <f>data!BI85</f>
        <v>23432</v>
      </c>
      <c r="F277" s="291">
        <f>data!BJ85</f>
        <v>0</v>
      </c>
      <c r="G277" s="291">
        <f>data!BK85</f>
        <v>0</v>
      </c>
      <c r="H277" s="291">
        <f>data!BL85</f>
        <v>147347.51</v>
      </c>
      <c r="I277" s="291">
        <f>data!BM85</f>
        <v>0</v>
      </c>
    </row>
    <row r="278" spans="1:9" customFormat="1" ht="20.100000000000001" customHeight="1">
      <c r="A278" s="290">
        <v>17</v>
      </c>
      <c r="B278" s="291" t="s">
        <v>286</v>
      </c>
      <c r="C278" s="301"/>
      <c r="D278" s="301"/>
      <c r="E278" s="301"/>
      <c r="F278" s="301"/>
      <c r="G278" s="301"/>
      <c r="H278" s="301"/>
      <c r="I278" s="301"/>
    </row>
    <row r="279" spans="1:9" customFormat="1" ht="20.100000000000001" customHeight="1">
      <c r="A279" s="290">
        <v>18</v>
      </c>
      <c r="B279" s="291" t="s">
        <v>1013</v>
      </c>
      <c r="C279" s="291"/>
      <c r="D279" s="291"/>
      <c r="E279" s="291"/>
      <c r="F279" s="291"/>
      <c r="G279" s="291"/>
      <c r="H279" s="291"/>
      <c r="I279" s="291"/>
    </row>
    <row r="280" spans="1:9" customFormat="1" ht="20.100000000000001" customHeight="1">
      <c r="A280" s="290">
        <v>19</v>
      </c>
      <c r="B280" s="299" t="s">
        <v>1014</v>
      </c>
      <c r="C280" s="306" t="str">
        <f>IF(data!BG87&gt;0,data!BG87,"")</f>
        <v>x</v>
      </c>
      <c r="D280" s="306" t="str">
        <f>IF(data!BH87&gt;0,data!BH87,"")</f>
        <v>x</v>
      </c>
      <c r="E280" s="306" t="str">
        <f>IF(data!BI87&gt;0,data!BI87,"")</f>
        <v>x</v>
      </c>
      <c r="F280" s="306" t="str">
        <f>IF(data!BJ87&gt;0,data!BJ87,"")</f>
        <v>x</v>
      </c>
      <c r="G280" s="306" t="str">
        <f>IF(data!BK87&gt;0,data!BK87,"")</f>
        <v>x</v>
      </c>
      <c r="H280" s="306" t="str">
        <f>IF(data!BL87&gt;0,data!BL87,"")</f>
        <v>x</v>
      </c>
      <c r="I280" s="306" t="str">
        <f>IF(data!BM87&gt;0,data!BM87,"")</f>
        <v>x</v>
      </c>
    </row>
    <row r="281" spans="1:9" customFormat="1" ht="20.100000000000001" customHeight="1">
      <c r="A281" s="290">
        <v>20</v>
      </c>
      <c r="B281" s="299" t="s">
        <v>1015</v>
      </c>
      <c r="C281" s="306" t="str">
        <f>IF(data!BG88&gt;0,data!BG88,"")</f>
        <v>x</v>
      </c>
      <c r="D281" s="306" t="str">
        <f>IF(data!BH88&gt;0,data!BH88,"")</f>
        <v>x</v>
      </c>
      <c r="E281" s="306" t="str">
        <f>IF(data!BI88&gt;0,data!BI88,"")</f>
        <v>x</v>
      </c>
      <c r="F281" s="306" t="str">
        <f>IF(data!BJ88&gt;0,data!BJ88,"")</f>
        <v>x</v>
      </c>
      <c r="G281" s="306" t="str">
        <f>IF(data!BK88&gt;0,data!BK88,"")</f>
        <v>x</v>
      </c>
      <c r="H281" s="306" t="str">
        <f>IF(data!BL88&gt;0,data!BL88,"")</f>
        <v>x</v>
      </c>
      <c r="I281" s="306" t="str">
        <f>IF(data!BM88&gt;0,data!BM88,"")</f>
        <v>x</v>
      </c>
    </row>
    <row r="282" spans="1:9" customFormat="1" ht="20.100000000000001" customHeight="1">
      <c r="A282" s="290">
        <v>21</v>
      </c>
      <c r="B282" s="299" t="s">
        <v>1016</v>
      </c>
      <c r="C282" s="306" t="str">
        <f>IF(data!BG89&gt;0,data!BG89,"")</f>
        <v>x</v>
      </c>
      <c r="D282" s="306" t="str">
        <f>IF(data!BH89&gt;0,data!BH89,"")</f>
        <v>x</v>
      </c>
      <c r="E282" s="306" t="str">
        <f>IF(data!BI89&gt;0,data!BI89,"")</f>
        <v>x</v>
      </c>
      <c r="F282" s="306" t="str">
        <f>IF(data!BJ89&gt;0,data!BJ89,"")</f>
        <v>x</v>
      </c>
      <c r="G282" s="306" t="str">
        <f>IF(data!BK89&gt;0,data!BK89,"")</f>
        <v>x</v>
      </c>
      <c r="H282" s="306" t="str">
        <f>IF(data!BL89&gt;0,data!BL89,"")</f>
        <v>x</v>
      </c>
      <c r="I282" s="306" t="str">
        <f>IF(data!BM89&gt;0,data!BM89,"")</f>
        <v>x</v>
      </c>
    </row>
    <row r="283" spans="1:9" customFormat="1" ht="20.100000000000001" customHeight="1">
      <c r="A283" s="290" t="s">
        <v>1017</v>
      </c>
      <c r="B283" s="291"/>
      <c r="C283" s="308"/>
      <c r="D283" s="308"/>
      <c r="E283" s="308"/>
      <c r="F283" s="308"/>
      <c r="G283" s="308"/>
      <c r="H283" s="308"/>
      <c r="I283" s="308"/>
    </row>
    <row r="284" spans="1:9" customFormat="1" ht="20.100000000000001" customHeight="1">
      <c r="A284" s="290">
        <v>22</v>
      </c>
      <c r="B284" s="291" t="s">
        <v>1018</v>
      </c>
      <c r="C284" s="307">
        <f>data!BG90</f>
        <v>0</v>
      </c>
      <c r="D284" s="307">
        <f>data!BH90</f>
        <v>0</v>
      </c>
      <c r="E284" s="307">
        <f>data!BI90</f>
        <v>3069.49</v>
      </c>
      <c r="F284" s="307">
        <f>data!BJ90</f>
        <v>0</v>
      </c>
      <c r="G284" s="307">
        <f>data!BK90</f>
        <v>0</v>
      </c>
      <c r="H284" s="307">
        <f>data!BL90</f>
        <v>0</v>
      </c>
      <c r="I284" s="307">
        <f>data!BM90</f>
        <v>0</v>
      </c>
    </row>
    <row r="285" spans="1:9" customFormat="1" ht="20.100000000000001" customHeight="1">
      <c r="A285" s="290">
        <v>23</v>
      </c>
      <c r="B285" s="291" t="s">
        <v>1019</v>
      </c>
      <c r="C285" s="306" t="str">
        <f>IF(data!BG91&gt;0,data!BG91,"")</f>
        <v>x</v>
      </c>
      <c r="D285" s="307">
        <f>data!BH91</f>
        <v>0</v>
      </c>
      <c r="E285" s="307">
        <f>data!BI91</f>
        <v>0</v>
      </c>
      <c r="F285" s="306" t="str">
        <f>IF(data!BJ91&gt;0,data!BJ91,"")</f>
        <v>x</v>
      </c>
      <c r="G285" s="307">
        <f>data!BK91</f>
        <v>0</v>
      </c>
      <c r="H285" s="307">
        <f>data!BL91</f>
        <v>0</v>
      </c>
      <c r="I285" s="307">
        <f>data!BM91</f>
        <v>0</v>
      </c>
    </row>
    <row r="286" spans="1:9" customFormat="1" ht="20.100000000000001" customHeight="1">
      <c r="A286" s="290">
        <v>24</v>
      </c>
      <c r="B286" s="291" t="s">
        <v>1020</v>
      </c>
      <c r="C286" s="306" t="str">
        <f>IF(data!BG92&gt;0,data!BG92,"")</f>
        <v>x</v>
      </c>
      <c r="D286" s="307">
        <f>data!BH92</f>
        <v>0</v>
      </c>
      <c r="E286" s="307">
        <f>data!BI92</f>
        <v>418.16817267165601</v>
      </c>
      <c r="F286" s="306" t="str">
        <f>IF(data!BJ92&gt;0,data!BJ92,"")</f>
        <v>x</v>
      </c>
      <c r="G286" s="307">
        <f>data!BK92</f>
        <v>0</v>
      </c>
      <c r="H286" s="307">
        <f>data!BL92</f>
        <v>0</v>
      </c>
      <c r="I286" s="307">
        <f>data!BM92</f>
        <v>0</v>
      </c>
    </row>
    <row r="287" spans="1:9" customFormat="1" ht="20.100000000000001" customHeight="1">
      <c r="A287" s="290">
        <v>25</v>
      </c>
      <c r="B287" s="291" t="s">
        <v>1021</v>
      </c>
      <c r="C287" s="306" t="str">
        <f>IF(data!BG93&gt;0,data!BG93,"")</f>
        <v>x</v>
      </c>
      <c r="D287" s="307">
        <f>data!BH93</f>
        <v>0</v>
      </c>
      <c r="E287" s="307">
        <f>data!BI93</f>
        <v>0</v>
      </c>
      <c r="F287" s="306" t="str">
        <f>IF(data!BJ93&gt;0,data!BJ93,"")</f>
        <v>x</v>
      </c>
      <c r="G287" s="307">
        <f>data!BK93</f>
        <v>0</v>
      </c>
      <c r="H287" s="307">
        <f>data!BL93</f>
        <v>0</v>
      </c>
      <c r="I287" s="307">
        <f>data!BM93</f>
        <v>0</v>
      </c>
    </row>
    <row r="288" spans="1:9" customFormat="1" ht="20.100000000000001" customHeight="1">
      <c r="A288" s="290">
        <v>26</v>
      </c>
      <c r="B288" s="291" t="s">
        <v>294</v>
      </c>
      <c r="C288" s="306" t="str">
        <f>IF(data!BG94&gt;0,data!BG94,"")</f>
        <v>x</v>
      </c>
      <c r="D288" s="306" t="str">
        <f>IF(data!BH94&gt;0,data!BH94,"")</f>
        <v>x</v>
      </c>
      <c r="E288" s="306" t="str">
        <f>IF(data!BI94&gt;0,data!BI94,"")</f>
        <v>x</v>
      </c>
      <c r="F288" s="306" t="str">
        <f>IF(data!BJ94&gt;0,data!BJ94,"")</f>
        <v>x</v>
      </c>
      <c r="G288" s="306" t="str">
        <f>IF(data!BK94&gt;0,data!BK94,"")</f>
        <v>x</v>
      </c>
      <c r="H288" s="306" t="str">
        <f>IF(data!BL94&gt;0,data!BL94,"")</f>
        <v>x</v>
      </c>
      <c r="I288" s="306" t="str">
        <f>IF(data!BM94&gt;0,data!BM94,"")</f>
        <v>x</v>
      </c>
    </row>
    <row r="289" spans="1:9" customFormat="1" ht="20.100000000000001" customHeight="1">
      <c r="A289" s="284" t="s">
        <v>1003</v>
      </c>
      <c r="B289" s="285"/>
      <c r="C289" s="285"/>
      <c r="D289" s="285"/>
      <c r="E289" s="285"/>
      <c r="F289" s="285"/>
      <c r="G289" s="285"/>
      <c r="H289" s="285"/>
      <c r="I289" s="284"/>
    </row>
    <row r="290" spans="1:9" customFormat="1" ht="20.100000000000001" customHeight="1">
      <c r="D290" s="286"/>
      <c r="I290" s="287" t="s">
        <v>1053</v>
      </c>
    </row>
    <row r="291" spans="1:9" customFormat="1" ht="20.100000000000001" customHeight="1">
      <c r="A291" s="286"/>
    </row>
    <row r="292" spans="1:9" customFormat="1" ht="20.100000000000001" customHeight="1">
      <c r="A292" s="288" t="str">
        <f>"Hospital: "&amp;data!C98</f>
        <v>Hospital: PeaceHealth United General Medical Center</v>
      </c>
      <c r="G292" s="289"/>
      <c r="H292" s="288" t="str">
        <f>"FYE: "&amp;data!C96</f>
        <v>FYE: 6/30/2024</v>
      </c>
    </row>
    <row r="293" spans="1:9" customFormat="1" ht="20.100000000000001" customHeight="1">
      <c r="A293" s="290">
        <v>1</v>
      </c>
      <c r="B293" s="291" t="s">
        <v>236</v>
      </c>
      <c r="C293" s="293" t="s">
        <v>99</v>
      </c>
      <c r="D293" s="293" t="s">
        <v>100</v>
      </c>
      <c r="E293" s="293" t="s">
        <v>101</v>
      </c>
      <c r="F293" s="293" t="s">
        <v>102</v>
      </c>
      <c r="G293" s="293" t="s">
        <v>103</v>
      </c>
      <c r="H293" s="293" t="s">
        <v>104</v>
      </c>
      <c r="I293" s="293" t="s">
        <v>105</v>
      </c>
    </row>
    <row r="294" spans="1:9" customFormat="1" ht="20.100000000000001" customHeight="1">
      <c r="A294" s="294">
        <v>2</v>
      </c>
      <c r="B294" s="295" t="s">
        <v>1005</v>
      </c>
      <c r="C294" s="297" t="s">
        <v>175</v>
      </c>
      <c r="D294" s="297" t="s">
        <v>176</v>
      </c>
      <c r="E294" s="297" t="s">
        <v>177</v>
      </c>
      <c r="F294" s="297" t="s">
        <v>178</v>
      </c>
      <c r="G294" s="297"/>
      <c r="H294" s="297" t="s">
        <v>180</v>
      </c>
      <c r="I294" s="297" t="s">
        <v>181</v>
      </c>
    </row>
    <row r="295" spans="1:9" customFormat="1" ht="20.100000000000001" customHeight="1">
      <c r="A295" s="294"/>
      <c r="B295" s="295"/>
      <c r="C295" s="297" t="s">
        <v>1054</v>
      </c>
      <c r="D295" s="297" t="s">
        <v>221</v>
      </c>
      <c r="E295" s="297" t="s">
        <v>222</v>
      </c>
      <c r="F295" s="297" t="s">
        <v>223</v>
      </c>
      <c r="G295" s="297" t="s">
        <v>179</v>
      </c>
      <c r="H295" s="297" t="s">
        <v>224</v>
      </c>
      <c r="I295" s="297" t="s">
        <v>196</v>
      </c>
    </row>
    <row r="296" spans="1:9" customFormat="1" ht="20.100000000000001" customHeight="1">
      <c r="A296" s="290">
        <v>3</v>
      </c>
      <c r="B296" s="291" t="s">
        <v>1009</v>
      </c>
      <c r="C296" s="303"/>
      <c r="D296" s="303"/>
      <c r="E296" s="303"/>
      <c r="F296" s="303"/>
      <c r="G296" s="303"/>
      <c r="H296" s="303"/>
      <c r="I296" s="303"/>
    </row>
    <row r="297" spans="1:9" customFormat="1" ht="20.100000000000001" customHeight="1">
      <c r="A297" s="290">
        <v>4</v>
      </c>
      <c r="B297" s="291" t="s">
        <v>261</v>
      </c>
      <c r="C297" s="303"/>
      <c r="D297" s="303"/>
      <c r="E297" s="303"/>
      <c r="F297" s="303"/>
      <c r="G297" s="303"/>
      <c r="H297" s="303"/>
      <c r="I297" s="303"/>
    </row>
    <row r="298" spans="1:9" customFormat="1" ht="20.100000000000001" customHeight="1">
      <c r="A298" s="290">
        <v>5</v>
      </c>
      <c r="B298" s="291" t="s">
        <v>262</v>
      </c>
      <c r="C298" s="298">
        <f>data!BN60</f>
        <v>6.6642645676792336</v>
      </c>
      <c r="D298" s="298">
        <f>data!BO60</f>
        <v>0</v>
      </c>
      <c r="E298" s="298">
        <f>data!BP60</f>
        <v>0</v>
      </c>
      <c r="F298" s="298">
        <f>data!BQ60</f>
        <v>0</v>
      </c>
      <c r="G298" s="298">
        <f>data!BR60</f>
        <v>0.51851800584975571</v>
      </c>
      <c r="H298" s="298">
        <f>data!BS60</f>
        <v>0.53407429075670643</v>
      </c>
      <c r="I298" s="298">
        <f>data!BT60</f>
        <v>1.215432180220305</v>
      </c>
    </row>
    <row r="299" spans="1:9" customFormat="1" ht="20.100000000000001" customHeight="1">
      <c r="A299" s="290">
        <v>6</v>
      </c>
      <c r="B299" s="291" t="s">
        <v>263</v>
      </c>
      <c r="C299" s="291">
        <f>data!BN61</f>
        <v>1221586.6100000001</v>
      </c>
      <c r="D299" s="291">
        <f>data!BO61</f>
        <v>0</v>
      </c>
      <c r="E299" s="291">
        <f>data!BP61</f>
        <v>0</v>
      </c>
      <c r="F299" s="291">
        <f>data!BQ61</f>
        <v>0</v>
      </c>
      <c r="G299" s="291">
        <f>data!BR61</f>
        <v>38450.79</v>
      </c>
      <c r="H299" s="291">
        <f>data!BS61</f>
        <v>35074.46</v>
      </c>
      <c r="I299" s="291">
        <f>data!BT61</f>
        <v>121497.18</v>
      </c>
    </row>
    <row r="300" spans="1:9" customFormat="1" ht="20.100000000000001" customHeight="1">
      <c r="A300" s="290">
        <v>7</v>
      </c>
      <c r="B300" s="291" t="s">
        <v>11</v>
      </c>
      <c r="C300" s="291">
        <f>data!BN62</f>
        <v>327161</v>
      </c>
      <c r="D300" s="291">
        <f>data!BO62</f>
        <v>0</v>
      </c>
      <c r="E300" s="291">
        <f>data!BP62</f>
        <v>0</v>
      </c>
      <c r="F300" s="291">
        <f>data!BQ62</f>
        <v>0</v>
      </c>
      <c r="G300" s="291">
        <f>data!BR62</f>
        <v>13607</v>
      </c>
      <c r="H300" s="291">
        <f>data!BS62</f>
        <v>13140</v>
      </c>
      <c r="I300" s="291">
        <f>data!BT62</f>
        <v>40934</v>
      </c>
    </row>
    <row r="301" spans="1:9" customFormat="1" ht="20.100000000000001" customHeight="1">
      <c r="A301" s="290">
        <v>8</v>
      </c>
      <c r="B301" s="291" t="s">
        <v>264</v>
      </c>
      <c r="C301" s="291">
        <f>data!BN63</f>
        <v>25000</v>
      </c>
      <c r="D301" s="291">
        <f>data!BO63</f>
        <v>0</v>
      </c>
      <c r="E301" s="291">
        <f>data!BP63</f>
        <v>0</v>
      </c>
      <c r="F301" s="291">
        <f>data!BQ63</f>
        <v>0</v>
      </c>
      <c r="G301" s="291">
        <f>data!BR63</f>
        <v>0</v>
      </c>
      <c r="H301" s="291">
        <f>data!BS63</f>
        <v>0</v>
      </c>
      <c r="I301" s="291">
        <f>data!BT63</f>
        <v>0</v>
      </c>
    </row>
    <row r="302" spans="1:9" customFormat="1" ht="20.100000000000001" customHeight="1">
      <c r="A302" s="290">
        <v>9</v>
      </c>
      <c r="B302" s="291" t="s">
        <v>265</v>
      </c>
      <c r="C302" s="291">
        <f>data!BN64</f>
        <v>46704.09</v>
      </c>
      <c r="D302" s="291">
        <f>data!BO64</f>
        <v>0</v>
      </c>
      <c r="E302" s="291">
        <f>data!BP64</f>
        <v>0</v>
      </c>
      <c r="F302" s="291">
        <f>data!BQ64</f>
        <v>0</v>
      </c>
      <c r="G302" s="291">
        <f>data!BR64</f>
        <v>0</v>
      </c>
      <c r="H302" s="291">
        <f>data!BS64</f>
        <v>1128.48</v>
      </c>
      <c r="I302" s="291">
        <f>data!BT64</f>
        <v>0</v>
      </c>
    </row>
    <row r="303" spans="1:9" customFormat="1" ht="20.100000000000001" customHeight="1">
      <c r="A303" s="290">
        <v>10</v>
      </c>
      <c r="B303" s="291" t="s">
        <v>526</v>
      </c>
      <c r="C303" s="291">
        <f>data!BN65</f>
        <v>0</v>
      </c>
      <c r="D303" s="291">
        <f>data!BO65</f>
        <v>0</v>
      </c>
      <c r="E303" s="291">
        <f>data!BP65</f>
        <v>0</v>
      </c>
      <c r="F303" s="291">
        <f>data!BQ65</f>
        <v>0</v>
      </c>
      <c r="G303" s="291">
        <f>data!BR65</f>
        <v>0</v>
      </c>
      <c r="H303" s="291">
        <f>data!BS65</f>
        <v>0</v>
      </c>
      <c r="I303" s="291">
        <f>data!BT65</f>
        <v>0</v>
      </c>
    </row>
    <row r="304" spans="1:9" customFormat="1" ht="20.100000000000001" customHeight="1">
      <c r="A304" s="290">
        <v>11</v>
      </c>
      <c r="B304" s="291" t="s">
        <v>527</v>
      </c>
      <c r="C304" s="291">
        <f>data!BN66</f>
        <v>129715.08</v>
      </c>
      <c r="D304" s="291">
        <f>data!BO66</f>
        <v>0</v>
      </c>
      <c r="E304" s="291">
        <f>data!BP66</f>
        <v>0</v>
      </c>
      <c r="F304" s="291">
        <f>data!BQ66</f>
        <v>0</v>
      </c>
      <c r="G304" s="291">
        <f>data!BR66</f>
        <v>0</v>
      </c>
      <c r="H304" s="291">
        <f>data!BS66</f>
        <v>391.63</v>
      </c>
      <c r="I304" s="291">
        <f>data!BT66</f>
        <v>0</v>
      </c>
    </row>
    <row r="305" spans="1:9" customFormat="1" ht="20.100000000000001" customHeight="1">
      <c r="A305" s="290">
        <v>12</v>
      </c>
      <c r="B305" s="291" t="s">
        <v>16</v>
      </c>
      <c r="C305" s="291">
        <f>data!BN67</f>
        <v>2614101</v>
      </c>
      <c r="D305" s="291">
        <f>data!BO67</f>
        <v>0</v>
      </c>
      <c r="E305" s="291">
        <f>data!BP67</f>
        <v>0</v>
      </c>
      <c r="F305" s="291">
        <f>data!BQ67</f>
        <v>0</v>
      </c>
      <c r="G305" s="291">
        <f>data!BR67</f>
        <v>4959</v>
      </c>
      <c r="H305" s="291">
        <f>data!BS67</f>
        <v>17629</v>
      </c>
      <c r="I305" s="291">
        <f>data!BT67</f>
        <v>0</v>
      </c>
    </row>
    <row r="306" spans="1:9" customFormat="1" ht="20.100000000000001" customHeight="1">
      <c r="A306" s="290">
        <v>13</v>
      </c>
      <c r="B306" s="291" t="s">
        <v>1010</v>
      </c>
      <c r="C306" s="291">
        <f>data!BN68</f>
        <v>417676.66</v>
      </c>
      <c r="D306" s="291">
        <f>data!BO68</f>
        <v>0</v>
      </c>
      <c r="E306" s="291">
        <f>data!BP68</f>
        <v>0</v>
      </c>
      <c r="F306" s="291">
        <f>data!BQ68</f>
        <v>0</v>
      </c>
      <c r="G306" s="291">
        <f>data!BR68</f>
        <v>0</v>
      </c>
      <c r="H306" s="291">
        <f>data!BS68</f>
        <v>0</v>
      </c>
      <c r="I306" s="291">
        <f>data!BT68</f>
        <v>0</v>
      </c>
    </row>
    <row r="307" spans="1:9" customFormat="1" ht="20.100000000000001" customHeight="1">
      <c r="A307" s="290">
        <v>14</v>
      </c>
      <c r="B307" s="291" t="s">
        <v>1011</v>
      </c>
      <c r="C307" s="291">
        <f>data!BN69</f>
        <v>10957327.9</v>
      </c>
      <c r="D307" s="291">
        <f>data!BO69</f>
        <v>0</v>
      </c>
      <c r="E307" s="291">
        <f>data!BP69</f>
        <v>0</v>
      </c>
      <c r="F307" s="291">
        <f>data!BQ69</f>
        <v>0</v>
      </c>
      <c r="G307" s="291">
        <f>data!BR69</f>
        <v>0</v>
      </c>
      <c r="H307" s="291">
        <f>data!BS69</f>
        <v>637.74</v>
      </c>
      <c r="I307" s="291">
        <f>data!BT69</f>
        <v>524.51</v>
      </c>
    </row>
    <row r="308" spans="1:9" customFormat="1" ht="20.100000000000001" customHeight="1">
      <c r="A308" s="290">
        <v>15</v>
      </c>
      <c r="B308" s="291" t="s">
        <v>284</v>
      </c>
      <c r="C308" s="291">
        <f>-data!BN84</f>
        <v>-95709.73</v>
      </c>
      <c r="D308" s="291">
        <f>-data!BO84</f>
        <v>0</v>
      </c>
      <c r="E308" s="291">
        <f>-data!BP84</f>
        <v>0</v>
      </c>
      <c r="F308" s="291">
        <f>-data!BQ84</f>
        <v>0</v>
      </c>
      <c r="G308" s="291">
        <f>-data!BR84</f>
        <v>0</v>
      </c>
      <c r="H308" s="291">
        <f>-data!BS84</f>
        <v>0</v>
      </c>
      <c r="I308" s="291">
        <f>-data!BT84</f>
        <v>0</v>
      </c>
    </row>
    <row r="309" spans="1:9" customFormat="1" ht="20.100000000000001" customHeight="1">
      <c r="A309" s="290">
        <v>16</v>
      </c>
      <c r="B309" s="299" t="s">
        <v>1012</v>
      </c>
      <c r="C309" s="291">
        <f>data!BN85</f>
        <v>15643562.609999999</v>
      </c>
      <c r="D309" s="291">
        <f>data!BO85</f>
        <v>0</v>
      </c>
      <c r="E309" s="291">
        <f>data!BP85</f>
        <v>0</v>
      </c>
      <c r="F309" s="291">
        <f>data!BQ85</f>
        <v>0</v>
      </c>
      <c r="G309" s="291">
        <f>data!BR85</f>
        <v>57016.79</v>
      </c>
      <c r="H309" s="291">
        <f>data!BS85</f>
        <v>68001.310000000012</v>
      </c>
      <c r="I309" s="291">
        <f>data!BT85</f>
        <v>162955.69</v>
      </c>
    </row>
    <row r="310" spans="1:9" customFormat="1" ht="20.100000000000001" customHeight="1">
      <c r="A310" s="290">
        <v>17</v>
      </c>
      <c r="B310" s="291" t="s">
        <v>286</v>
      </c>
      <c r="C310" s="301"/>
      <c r="D310" s="301"/>
      <c r="E310" s="301"/>
      <c r="F310" s="301"/>
      <c r="G310" s="301"/>
      <c r="H310" s="301"/>
      <c r="I310" s="301"/>
    </row>
    <row r="311" spans="1:9" customFormat="1" ht="20.100000000000001" customHeight="1">
      <c r="A311" s="290">
        <v>18</v>
      </c>
      <c r="B311" s="291" t="s">
        <v>1013</v>
      </c>
      <c r="C311" s="291"/>
      <c r="D311" s="291"/>
      <c r="E311" s="291"/>
      <c r="F311" s="291"/>
      <c r="G311" s="291"/>
      <c r="H311" s="291"/>
      <c r="I311" s="291"/>
    </row>
    <row r="312" spans="1:9" customFormat="1" ht="20.100000000000001" customHeight="1">
      <c r="A312" s="290">
        <v>19</v>
      </c>
      <c r="B312" s="299" t="s">
        <v>1014</v>
      </c>
      <c r="C312" s="306" t="str">
        <f>IF(data!BN87&gt;0,data!BN87,"")</f>
        <v>x</v>
      </c>
      <c r="D312" s="306" t="str">
        <f>IF(data!BO87&gt;0,data!BO87,"")</f>
        <v>x</v>
      </c>
      <c r="E312" s="306" t="str">
        <f>IF(data!BP87&gt;0,data!BP87,"")</f>
        <v>x</v>
      </c>
      <c r="F312" s="306" t="str">
        <f>IF(data!BQ87&gt;0,data!BQ87,"")</f>
        <v>x</v>
      </c>
      <c r="G312" s="306" t="str">
        <f>IF(data!BR87&gt;0,data!BR87,"")</f>
        <v>x</v>
      </c>
      <c r="H312" s="306" t="str">
        <f>IF(data!BS87&gt;0,data!BS87,"")</f>
        <v>x</v>
      </c>
      <c r="I312" s="306" t="str">
        <f>IF(data!BT87&gt;0,data!BT87,"")</f>
        <v>x</v>
      </c>
    </row>
    <row r="313" spans="1:9" customFormat="1" ht="20.100000000000001" customHeight="1">
      <c r="A313" s="290">
        <v>20</v>
      </c>
      <c r="B313" s="299" t="s">
        <v>1015</v>
      </c>
      <c r="C313" s="306" t="str">
        <f>IF(data!BN88&gt;0,data!BN88,"")</f>
        <v>x</v>
      </c>
      <c r="D313" s="306" t="str">
        <f>IF(data!BO88&gt;0,data!BO88,"")</f>
        <v>x</v>
      </c>
      <c r="E313" s="306" t="str">
        <f>IF(data!BP88&gt;0,data!BP88,"")</f>
        <v>x</v>
      </c>
      <c r="F313" s="306" t="str">
        <f>IF(data!BQ88&gt;0,data!BQ88,"")</f>
        <v>x</v>
      </c>
      <c r="G313" s="306" t="str">
        <f>IF(data!BR88&gt;0,data!BR88,"")</f>
        <v>x</v>
      </c>
      <c r="H313" s="306" t="str">
        <f>IF(data!BS88&gt;0,data!BS88,"")</f>
        <v>x</v>
      </c>
      <c r="I313" s="306" t="str">
        <f>IF(data!BT88&gt;0,data!BT88,"")</f>
        <v>x</v>
      </c>
    </row>
    <row r="314" spans="1:9" customFormat="1" ht="20.100000000000001" customHeight="1">
      <c r="A314" s="290">
        <v>21</v>
      </c>
      <c r="B314" s="299" t="s">
        <v>1016</v>
      </c>
      <c r="C314" s="306" t="str">
        <f>IF(data!BN89&gt;0,data!BN89,"")</f>
        <v>x</v>
      </c>
      <c r="D314" s="306" t="str">
        <f>IF(data!BO89&gt;0,data!BO89,"")</f>
        <v>x</v>
      </c>
      <c r="E314" s="306" t="str">
        <f>IF(data!BP89&gt;0,data!BP89,"")</f>
        <v>x</v>
      </c>
      <c r="F314" s="306" t="str">
        <f>IF(data!BQ89&gt;0,data!BQ89,"")</f>
        <v>x</v>
      </c>
      <c r="G314" s="306" t="str">
        <f>IF(data!BR89&gt;0,data!BR89,"")</f>
        <v>x</v>
      </c>
      <c r="H314" s="306" t="str">
        <f>IF(data!BS89&gt;0,data!BS89,"")</f>
        <v>x</v>
      </c>
      <c r="I314" s="306" t="str">
        <f>IF(data!BT89&gt;0,data!BT89,"")</f>
        <v>x</v>
      </c>
    </row>
    <row r="315" spans="1:9" customFormat="1" ht="20.100000000000001" customHeight="1">
      <c r="A315" s="290" t="s">
        <v>1017</v>
      </c>
      <c r="B315" s="291"/>
      <c r="C315" s="301"/>
      <c r="D315" s="301"/>
      <c r="E315" s="301"/>
      <c r="F315" s="301"/>
      <c r="G315" s="301"/>
      <c r="H315" s="301"/>
      <c r="I315" s="301"/>
    </row>
    <row r="316" spans="1:9" customFormat="1" ht="20.100000000000001" customHeight="1">
      <c r="A316" s="290">
        <v>22</v>
      </c>
      <c r="B316" s="291" t="s">
        <v>1018</v>
      </c>
      <c r="C316" s="307">
        <f>data!BN90</f>
        <v>21426.48</v>
      </c>
      <c r="D316" s="307">
        <f>data!BO90</f>
        <v>0</v>
      </c>
      <c r="E316" s="307">
        <f>data!BP90</f>
        <v>0</v>
      </c>
      <c r="F316" s="307">
        <f>data!BQ90</f>
        <v>0</v>
      </c>
      <c r="G316" s="307">
        <f>data!BR90</f>
        <v>649.63</v>
      </c>
      <c r="H316" s="307">
        <f>data!BS90</f>
        <v>2309.34</v>
      </c>
      <c r="I316" s="307">
        <f>data!BT90</f>
        <v>0</v>
      </c>
    </row>
    <row r="317" spans="1:9" customFormat="1" ht="20.100000000000001" customHeight="1">
      <c r="A317" s="290">
        <v>23</v>
      </c>
      <c r="B317" s="291" t="s">
        <v>1019</v>
      </c>
      <c r="C317" s="306" t="str">
        <f>IF(data!BN91&gt;0,data!BN91,"")</f>
        <v>x</v>
      </c>
      <c r="D317" s="306" t="str">
        <f>IF(data!BO91&gt;0,data!BO91,"")</f>
        <v>x</v>
      </c>
      <c r="E317" s="306" t="str">
        <f>IF(data!BP91&gt;0,data!BP91,"")</f>
        <v>x</v>
      </c>
      <c r="F317" s="306" t="str">
        <f>IF(data!BQ91&gt;0,data!BQ91,"")</f>
        <v>x</v>
      </c>
      <c r="G317" s="307">
        <f>data!BR91</f>
        <v>0</v>
      </c>
      <c r="H317" s="307">
        <f>data!BS91</f>
        <v>0</v>
      </c>
      <c r="I317" s="307">
        <f>data!BT91</f>
        <v>0</v>
      </c>
    </row>
    <row r="318" spans="1:9" customFormat="1" ht="20.100000000000001" customHeight="1">
      <c r="A318" s="290">
        <v>24</v>
      </c>
      <c r="B318" s="291" t="s">
        <v>1020</v>
      </c>
      <c r="C318" s="306" t="str">
        <f>IF(data!BN92&gt;0,data!BN92,"")</f>
        <v>x</v>
      </c>
      <c r="D318" s="306" t="str">
        <f>IF(data!BO92&gt;0,data!BO92,"")</f>
        <v>x</v>
      </c>
      <c r="E318" s="306" t="str">
        <f>IF(data!BP92&gt;0,data!BP92,"")</f>
        <v>x</v>
      </c>
      <c r="F318" s="306" t="str">
        <f>IF(data!BQ92&gt;0,data!BQ92,"")</f>
        <v>x</v>
      </c>
      <c r="G318" s="306" t="str">
        <f>IF(data!BR92&gt;0,data!BR92,"")</f>
        <v>x</v>
      </c>
      <c r="H318" s="307">
        <f>data!BS92</f>
        <v>314.61007785578801</v>
      </c>
      <c r="I318" s="307">
        <f>data!BT92</f>
        <v>0</v>
      </c>
    </row>
    <row r="319" spans="1:9" customFormat="1" ht="20.100000000000001" customHeight="1">
      <c r="A319" s="290">
        <v>25</v>
      </c>
      <c r="B319" s="291" t="s">
        <v>1021</v>
      </c>
      <c r="C319" s="306" t="str">
        <f>IF(data!BN93&gt;0,data!BN93,"")</f>
        <v>x</v>
      </c>
      <c r="D319" s="306" t="str">
        <f>IF(data!BO93&gt;0,data!BO93,"")</f>
        <v>x</v>
      </c>
      <c r="E319" s="306" t="str">
        <f>IF(data!BP93&gt;0,data!BP93,"")</f>
        <v>x</v>
      </c>
      <c r="F319" s="306" t="str">
        <f>IF(data!BQ93&gt;0,data!BQ93,"")</f>
        <v>x</v>
      </c>
      <c r="G319" s="306" t="str">
        <f>IF(data!BR93&gt;0,data!BR93,"")</f>
        <v>x</v>
      </c>
      <c r="H319" s="307">
        <f>data!BS93</f>
        <v>0</v>
      </c>
      <c r="I319" s="307">
        <f>data!BT93</f>
        <v>0</v>
      </c>
    </row>
    <row r="320" spans="1:9" customFormat="1" ht="20.100000000000001" customHeight="1">
      <c r="A320" s="290">
        <v>26</v>
      </c>
      <c r="B320" s="291" t="s">
        <v>294</v>
      </c>
      <c r="C320" s="309" t="str">
        <f>IF(data!BN94&gt;0,data!BN94,"")</f>
        <v>x</v>
      </c>
      <c r="D320" s="309" t="str">
        <f>IF(data!BO94&gt;0,data!BO94,"")</f>
        <v>x</v>
      </c>
      <c r="E320" s="309" t="str">
        <f>IF(data!BP94&gt;0,data!BP94,"")</f>
        <v>x</v>
      </c>
      <c r="F320" s="309" t="str">
        <f>IF(data!BQ94&gt;0,data!BQ94,"")</f>
        <v>x</v>
      </c>
      <c r="G320" s="309" t="str">
        <f>IF(data!BR94&gt;0,data!BR94,"")</f>
        <v>x</v>
      </c>
      <c r="H320" s="309" t="str">
        <f>IF(data!BS94&gt;0,data!BS94,"")</f>
        <v>x</v>
      </c>
      <c r="I320" s="309" t="str">
        <f>IF(data!BT94&gt;0,data!BT94,"")</f>
        <v>x</v>
      </c>
    </row>
    <row r="321" spans="1:9" customFormat="1" ht="20.100000000000001" customHeight="1">
      <c r="A321" s="284" t="s">
        <v>1003</v>
      </c>
      <c r="B321" s="285"/>
      <c r="C321" s="285"/>
      <c r="D321" s="285"/>
      <c r="E321" s="285"/>
      <c r="F321" s="285"/>
      <c r="G321" s="285"/>
      <c r="H321" s="285"/>
      <c r="I321" s="284"/>
    </row>
    <row r="322" spans="1:9" customFormat="1" ht="20.100000000000001" customHeight="1">
      <c r="D322" s="286"/>
      <c r="I322" s="287" t="s">
        <v>1055</v>
      </c>
    </row>
    <row r="323" spans="1:9" customFormat="1" ht="20.100000000000001" customHeight="1">
      <c r="A323" s="286"/>
    </row>
    <row r="324" spans="1:9" customFormat="1" ht="20.100000000000001" customHeight="1">
      <c r="A324" s="288" t="str">
        <f>"Hospital: "&amp;data!C98</f>
        <v>Hospital: PeaceHealth United General Medical Center</v>
      </c>
      <c r="G324" s="289"/>
      <c r="H324" s="288" t="str">
        <f>"FYE: "&amp;data!C96</f>
        <v>FYE: 6/30/2024</v>
      </c>
    </row>
    <row r="325" spans="1:9" customFormat="1" ht="20.100000000000001" customHeight="1">
      <c r="A325" s="290">
        <v>1</v>
      </c>
      <c r="B325" s="291" t="s">
        <v>236</v>
      </c>
      <c r="C325" s="293" t="s">
        <v>106</v>
      </c>
      <c r="D325" s="293" t="s">
        <v>107</v>
      </c>
      <c r="E325" s="293" t="s">
        <v>108</v>
      </c>
      <c r="F325" s="293" t="s">
        <v>109</v>
      </c>
      <c r="G325" s="293" t="s">
        <v>110</v>
      </c>
      <c r="H325" s="293" t="s">
        <v>111</v>
      </c>
      <c r="I325" s="293" t="s">
        <v>112</v>
      </c>
    </row>
    <row r="326" spans="1:9" customFormat="1" ht="20.100000000000001" customHeight="1">
      <c r="A326" s="294">
        <v>2</v>
      </c>
      <c r="B326" s="295" t="s">
        <v>1005</v>
      </c>
      <c r="C326" s="297" t="s">
        <v>182</v>
      </c>
      <c r="D326" s="297" t="s">
        <v>182</v>
      </c>
      <c r="E326" s="297" t="s">
        <v>182</v>
      </c>
      <c r="F326" s="297" t="s">
        <v>183</v>
      </c>
      <c r="G326" s="297" t="s">
        <v>184</v>
      </c>
      <c r="H326" s="297" t="s">
        <v>185</v>
      </c>
      <c r="I326" s="297" t="s">
        <v>186</v>
      </c>
    </row>
    <row r="327" spans="1:9" customFormat="1" ht="20.100000000000001" customHeight="1">
      <c r="A327" s="294"/>
      <c r="B327" s="295"/>
      <c r="C327" s="297" t="s">
        <v>225</v>
      </c>
      <c r="D327" s="297" t="s">
        <v>226</v>
      </c>
      <c r="E327" s="297" t="s">
        <v>227</v>
      </c>
      <c r="F327" s="297" t="s">
        <v>178</v>
      </c>
      <c r="G327" s="297" t="s">
        <v>1054</v>
      </c>
      <c r="H327" s="297" t="s">
        <v>179</v>
      </c>
      <c r="I327" s="297" t="s">
        <v>228</v>
      </c>
    </row>
    <row r="328" spans="1:9" customFormat="1" ht="20.100000000000001" customHeight="1">
      <c r="A328" s="290">
        <v>3</v>
      </c>
      <c r="B328" s="291" t="s">
        <v>1009</v>
      </c>
      <c r="C328" s="303"/>
      <c r="D328" s="303"/>
      <c r="E328" s="303"/>
      <c r="F328" s="303"/>
      <c r="G328" s="303"/>
      <c r="H328" s="303"/>
      <c r="I328" s="303"/>
    </row>
    <row r="329" spans="1:9" customFormat="1" ht="20.100000000000001" customHeight="1">
      <c r="A329" s="290">
        <v>4</v>
      </c>
      <c r="B329" s="291" t="s">
        <v>261</v>
      </c>
      <c r="C329" s="303"/>
      <c r="D329" s="303"/>
      <c r="E329" s="303"/>
      <c r="F329" s="303"/>
      <c r="G329" s="303"/>
      <c r="H329" s="303"/>
      <c r="I329" s="303"/>
    </row>
    <row r="330" spans="1:9" customFormat="1" ht="20.100000000000001" customHeight="1">
      <c r="A330" s="290">
        <v>5</v>
      </c>
      <c r="B330" s="291" t="s">
        <v>262</v>
      </c>
      <c r="C330" s="298">
        <f>data!BU60</f>
        <v>0</v>
      </c>
      <c r="D330" s="298">
        <f>data!BV60</f>
        <v>0</v>
      </c>
      <c r="E330" s="298">
        <f>data!BW60</f>
        <v>0.54896649894636007</v>
      </c>
      <c r="F330" s="298">
        <f>data!BX60</f>
        <v>4.6928371593869738</v>
      </c>
      <c r="G330" s="298">
        <f>data!BY60</f>
        <v>7.2247858689586639</v>
      </c>
      <c r="H330" s="298">
        <f>data!BZ60</f>
        <v>1.6474003170634943</v>
      </c>
      <c r="I330" s="298">
        <f>data!CA60</f>
        <v>2.471409761596878</v>
      </c>
    </row>
    <row r="331" spans="1:9" customFormat="1" ht="20.100000000000001" customHeight="1">
      <c r="A331" s="290">
        <v>6</v>
      </c>
      <c r="B331" s="291" t="s">
        <v>263</v>
      </c>
      <c r="C331" s="310">
        <f>data!BU61</f>
        <v>0</v>
      </c>
      <c r="D331" s="310">
        <f>data!BV61</f>
        <v>0</v>
      </c>
      <c r="E331" s="310">
        <f>data!BW61</f>
        <v>65357.26</v>
      </c>
      <c r="F331" s="310">
        <f>data!BX61</f>
        <v>531099.68000000005</v>
      </c>
      <c r="G331" s="310">
        <f>data!BY61</f>
        <v>1213611.1000000001</v>
      </c>
      <c r="H331" s="310">
        <f>data!BZ61</f>
        <v>315762.18</v>
      </c>
      <c r="I331" s="310">
        <f>data!CA61</f>
        <v>319945.40000000002</v>
      </c>
    </row>
    <row r="332" spans="1:9" customFormat="1" ht="20.100000000000001" customHeight="1">
      <c r="A332" s="290">
        <v>7</v>
      </c>
      <c r="B332" s="291" t="s">
        <v>11</v>
      </c>
      <c r="C332" s="310">
        <f>data!BU62</f>
        <v>0</v>
      </c>
      <c r="D332" s="310">
        <f>data!BV62</f>
        <v>0</v>
      </c>
      <c r="E332" s="310">
        <f>data!BW62</f>
        <v>13690</v>
      </c>
      <c r="F332" s="310">
        <f>data!BX62</f>
        <v>133772</v>
      </c>
      <c r="G332" s="310">
        <f>data!BY62</f>
        <v>321568</v>
      </c>
      <c r="H332" s="310">
        <f>data!BZ62</f>
        <v>164020</v>
      </c>
      <c r="I332" s="310">
        <f>data!CA62</f>
        <v>65101</v>
      </c>
    </row>
    <row r="333" spans="1:9" customFormat="1" ht="20.100000000000001" customHeight="1">
      <c r="A333" s="290">
        <v>8</v>
      </c>
      <c r="B333" s="291" t="s">
        <v>264</v>
      </c>
      <c r="C333" s="310">
        <f>data!BU63</f>
        <v>0</v>
      </c>
      <c r="D333" s="310">
        <f>data!BV63</f>
        <v>0</v>
      </c>
      <c r="E333" s="310">
        <f>data!BW63</f>
        <v>0</v>
      </c>
      <c r="F333" s="310">
        <f>data!BX63</f>
        <v>39105</v>
      </c>
      <c r="G333" s="310">
        <f>data!BY63</f>
        <v>0</v>
      </c>
      <c r="H333" s="310">
        <f>data!BZ63</f>
        <v>0</v>
      </c>
      <c r="I333" s="310">
        <f>data!CA63</f>
        <v>0</v>
      </c>
    </row>
    <row r="334" spans="1:9" customFormat="1" ht="20.100000000000001" customHeight="1">
      <c r="A334" s="290">
        <v>9</v>
      </c>
      <c r="B334" s="291" t="s">
        <v>265</v>
      </c>
      <c r="C334" s="310">
        <f>data!BU64</f>
        <v>0</v>
      </c>
      <c r="D334" s="310">
        <f>data!BV64</f>
        <v>0</v>
      </c>
      <c r="E334" s="310">
        <f>data!BW64</f>
        <v>0</v>
      </c>
      <c r="F334" s="310">
        <f>data!BX64</f>
        <v>2943.99</v>
      </c>
      <c r="G334" s="310">
        <f>data!BY64</f>
        <v>546.01</v>
      </c>
      <c r="H334" s="310">
        <f>data!BZ64</f>
        <v>0</v>
      </c>
      <c r="I334" s="310">
        <f>data!CA64</f>
        <v>1125.22</v>
      </c>
    </row>
    <row r="335" spans="1:9" customFormat="1" ht="20.100000000000001" customHeight="1">
      <c r="A335" s="290">
        <v>10</v>
      </c>
      <c r="B335" s="291" t="s">
        <v>526</v>
      </c>
      <c r="C335" s="310">
        <f>data!BU65</f>
        <v>0</v>
      </c>
      <c r="D335" s="310">
        <f>data!BV65</f>
        <v>0</v>
      </c>
      <c r="E335" s="310">
        <f>data!BW65</f>
        <v>0</v>
      </c>
      <c r="F335" s="310">
        <f>data!BX65</f>
        <v>0</v>
      </c>
      <c r="G335" s="310">
        <f>data!BY65</f>
        <v>0</v>
      </c>
      <c r="H335" s="310">
        <f>data!BZ65</f>
        <v>0</v>
      </c>
      <c r="I335" s="310">
        <f>data!CA65</f>
        <v>0</v>
      </c>
    </row>
    <row r="336" spans="1:9" customFormat="1" ht="20.100000000000001" customHeight="1">
      <c r="A336" s="290">
        <v>11</v>
      </c>
      <c r="B336" s="291" t="s">
        <v>527</v>
      </c>
      <c r="C336" s="310">
        <f>data!BU66</f>
        <v>0</v>
      </c>
      <c r="D336" s="310">
        <f>data!BV66</f>
        <v>0</v>
      </c>
      <c r="E336" s="310">
        <f>data!BW66</f>
        <v>0</v>
      </c>
      <c r="F336" s="310">
        <f>data!BX66</f>
        <v>112054.85</v>
      </c>
      <c r="G336" s="310">
        <f>data!BY66</f>
        <v>0</v>
      </c>
      <c r="H336" s="310">
        <f>data!BZ66</f>
        <v>185</v>
      </c>
      <c r="I336" s="310">
        <f>data!CA66</f>
        <v>72372.100000000006</v>
      </c>
    </row>
    <row r="337" spans="1:9" customFormat="1" ht="20.100000000000001" customHeight="1">
      <c r="A337" s="290">
        <v>12</v>
      </c>
      <c r="B337" s="291" t="s">
        <v>16</v>
      </c>
      <c r="C337" s="310">
        <f>data!BU67</f>
        <v>0</v>
      </c>
      <c r="D337" s="310">
        <f>data!BV67</f>
        <v>0</v>
      </c>
      <c r="E337" s="310">
        <f>data!BW67</f>
        <v>22473</v>
      </c>
      <c r="F337" s="310">
        <f>data!BX67</f>
        <v>0</v>
      </c>
      <c r="G337" s="310">
        <f>data!BY67</f>
        <v>31503</v>
      </c>
      <c r="H337" s="310">
        <f>data!BZ67</f>
        <v>0</v>
      </c>
      <c r="I337" s="310">
        <f>data!CA67</f>
        <v>0</v>
      </c>
    </row>
    <row r="338" spans="1:9" customFormat="1" ht="20.100000000000001" customHeight="1">
      <c r="A338" s="290">
        <v>13</v>
      </c>
      <c r="B338" s="291" t="s">
        <v>1010</v>
      </c>
      <c r="C338" s="310">
        <f>data!BU68</f>
        <v>0</v>
      </c>
      <c r="D338" s="310">
        <f>data!BV68</f>
        <v>0</v>
      </c>
      <c r="E338" s="310">
        <f>data!BW68</f>
        <v>0</v>
      </c>
      <c r="F338" s="310">
        <f>data!BX68</f>
        <v>0</v>
      </c>
      <c r="G338" s="310">
        <f>data!BY68</f>
        <v>0</v>
      </c>
      <c r="H338" s="310">
        <f>data!BZ68</f>
        <v>0</v>
      </c>
      <c r="I338" s="310">
        <f>data!CA68</f>
        <v>0</v>
      </c>
    </row>
    <row r="339" spans="1:9" customFormat="1" ht="20.100000000000001" customHeight="1">
      <c r="A339" s="290">
        <v>14</v>
      </c>
      <c r="B339" s="291" t="s">
        <v>1011</v>
      </c>
      <c r="C339" s="310">
        <f>data!BU69</f>
        <v>0</v>
      </c>
      <c r="D339" s="310">
        <f>data!BV69</f>
        <v>0</v>
      </c>
      <c r="E339" s="310">
        <f>data!BW69</f>
        <v>25.599999999999898</v>
      </c>
      <c r="F339" s="310">
        <f>data!BX69</f>
        <v>641.82999999999993</v>
      </c>
      <c r="G339" s="310">
        <f>data!BY69</f>
        <v>2168.9</v>
      </c>
      <c r="H339" s="310">
        <f>data!BZ69</f>
        <v>1075.58</v>
      </c>
      <c r="I339" s="310">
        <f>data!CA69</f>
        <v>5101.37</v>
      </c>
    </row>
    <row r="340" spans="1:9" customFormat="1" ht="20.100000000000001" customHeight="1">
      <c r="A340" s="290">
        <v>15</v>
      </c>
      <c r="B340" s="291" t="s">
        <v>284</v>
      </c>
      <c r="C340" s="291">
        <f>-data!BU84</f>
        <v>0</v>
      </c>
      <c r="D340" s="291">
        <f>-data!BV84</f>
        <v>0</v>
      </c>
      <c r="E340" s="291">
        <f>-data!BW84</f>
        <v>0</v>
      </c>
      <c r="F340" s="291">
        <f>-data!BX84</f>
        <v>0</v>
      </c>
      <c r="G340" s="291">
        <f>-data!BY84</f>
        <v>0</v>
      </c>
      <c r="H340" s="291">
        <f>-data!BZ84</f>
        <v>0</v>
      </c>
      <c r="I340" s="291">
        <f>-data!CA84</f>
        <v>0</v>
      </c>
    </row>
    <row r="341" spans="1:9" customFormat="1" ht="20.100000000000001" customHeight="1">
      <c r="A341" s="290">
        <v>16</v>
      </c>
      <c r="B341" s="299" t="s">
        <v>1012</v>
      </c>
      <c r="C341" s="291">
        <f>data!BU85</f>
        <v>0</v>
      </c>
      <c r="D341" s="291">
        <f>data!BV85</f>
        <v>0</v>
      </c>
      <c r="E341" s="291">
        <f>data!BW85</f>
        <v>101545.86000000002</v>
      </c>
      <c r="F341" s="291">
        <f>data!BX85</f>
        <v>819617.35</v>
      </c>
      <c r="G341" s="291">
        <f>data!BY85</f>
        <v>1569397.01</v>
      </c>
      <c r="H341" s="291">
        <f>data!BZ85</f>
        <v>481042.76</v>
      </c>
      <c r="I341" s="291">
        <f>data!CA85</f>
        <v>463645.08999999997</v>
      </c>
    </row>
    <row r="342" spans="1:9" customFormat="1" ht="20.100000000000001" customHeight="1">
      <c r="A342" s="290">
        <v>17</v>
      </c>
      <c r="B342" s="291" t="s">
        <v>286</v>
      </c>
      <c r="C342" s="301"/>
      <c r="D342" s="301"/>
      <c r="E342" s="301"/>
      <c r="F342" s="301"/>
      <c r="G342" s="301"/>
      <c r="H342" s="301"/>
      <c r="I342" s="301"/>
    </row>
    <row r="343" spans="1:9" customFormat="1" ht="20.100000000000001" customHeight="1">
      <c r="A343" s="290">
        <v>18</v>
      </c>
      <c r="B343" s="291" t="s">
        <v>1013</v>
      </c>
      <c r="C343" s="291"/>
      <c r="D343" s="291"/>
      <c r="E343" s="291"/>
      <c r="F343" s="291"/>
      <c r="G343" s="291"/>
      <c r="H343" s="291"/>
      <c r="I343" s="291"/>
    </row>
    <row r="344" spans="1:9" customFormat="1" ht="20.100000000000001" customHeight="1">
      <c r="A344" s="290">
        <v>19</v>
      </c>
      <c r="B344" s="299" t="s">
        <v>1014</v>
      </c>
      <c r="C344" s="306" t="str">
        <f>IF(data!BU87&gt;0,data!BU87,"")</f>
        <v>x</v>
      </c>
      <c r="D344" s="306" t="str">
        <f>IF(data!BV87&gt;0,data!BV87,"")</f>
        <v>x</v>
      </c>
      <c r="E344" s="306" t="str">
        <f>IF(data!BW87&gt;0,data!BW87,"")</f>
        <v>x</v>
      </c>
      <c r="F344" s="306" t="str">
        <f>IF(data!BX87&gt;0,data!BX87,"")</f>
        <v>x</v>
      </c>
      <c r="G344" s="306" t="str">
        <f>IF(data!BY87&gt;0,data!BY87,"")</f>
        <v>x</v>
      </c>
      <c r="H344" s="306" t="str">
        <f>IF(data!BZ87&gt;0,data!BZ87,"")</f>
        <v>x</v>
      </c>
      <c r="I344" s="306" t="str">
        <f>IF(data!CA87&gt;0,data!CA87,"")</f>
        <v>x</v>
      </c>
    </row>
    <row r="345" spans="1:9" customFormat="1" ht="20.100000000000001" customHeight="1">
      <c r="A345" s="290">
        <v>20</v>
      </c>
      <c r="B345" s="299" t="s">
        <v>1015</v>
      </c>
      <c r="C345" s="306" t="str">
        <f>IF(data!BU88&gt;0,data!BU88,"")</f>
        <v>x</v>
      </c>
      <c r="D345" s="306" t="str">
        <f>IF(data!BV88&gt;0,data!BV88,"")</f>
        <v>x</v>
      </c>
      <c r="E345" s="306" t="str">
        <f>IF(data!BW88&gt;0,data!BW88,"")</f>
        <v>x</v>
      </c>
      <c r="F345" s="306" t="str">
        <f>IF(data!BX88&gt;0,data!BX88,"")</f>
        <v>x</v>
      </c>
      <c r="G345" s="306" t="str">
        <f>IF(data!BY88&gt;0,data!BY88,"")</f>
        <v>x</v>
      </c>
      <c r="H345" s="306" t="str">
        <f>IF(data!BZ88&gt;0,data!BZ88,"")</f>
        <v>x</v>
      </c>
      <c r="I345" s="306" t="str">
        <f>IF(data!CA88&gt;0,data!CA88,"")</f>
        <v>x</v>
      </c>
    </row>
    <row r="346" spans="1:9" customFormat="1" ht="20.100000000000001" customHeight="1">
      <c r="A346" s="290">
        <v>21</v>
      </c>
      <c r="B346" s="299" t="s">
        <v>1016</v>
      </c>
      <c r="C346" s="306" t="str">
        <f>IF(data!BU89&gt;0,data!BU89,"")</f>
        <v>x</v>
      </c>
      <c r="D346" s="306" t="str">
        <f>IF(data!BV89&gt;0,data!BV89,"")</f>
        <v>x</v>
      </c>
      <c r="E346" s="306" t="str">
        <f>IF(data!BW89&gt;0,data!BW89,"")</f>
        <v>x</v>
      </c>
      <c r="F346" s="306" t="str">
        <f>IF(data!BX89&gt;0,data!BX89,"")</f>
        <v>x</v>
      </c>
      <c r="G346" s="306" t="str">
        <f>IF(data!BY89&gt;0,data!BY89,"")</f>
        <v>x</v>
      </c>
      <c r="H346" s="306" t="str">
        <f>IF(data!BZ89&gt;0,data!BZ89,"")</f>
        <v>x</v>
      </c>
      <c r="I346" s="306" t="str">
        <f>IF(data!CA89&gt;0,data!CA89,"")</f>
        <v>x</v>
      </c>
    </row>
    <row r="347" spans="1:9" customFormat="1" ht="20.100000000000001" customHeight="1">
      <c r="A347" s="290" t="s">
        <v>1017</v>
      </c>
      <c r="B347" s="291"/>
      <c r="C347" s="301"/>
      <c r="D347" s="301"/>
      <c r="E347" s="301"/>
      <c r="F347" s="301"/>
      <c r="G347" s="301"/>
      <c r="H347" s="301"/>
      <c r="I347" s="301"/>
    </row>
    <row r="348" spans="1:9" customFormat="1" ht="20.100000000000001" customHeight="1">
      <c r="A348" s="290">
        <v>22</v>
      </c>
      <c r="B348" s="291" t="s">
        <v>1018</v>
      </c>
      <c r="C348" s="307">
        <f>data!BU90</f>
        <v>0</v>
      </c>
      <c r="D348" s="307">
        <f>data!BV90</f>
        <v>0</v>
      </c>
      <c r="E348" s="307">
        <f>data!BW90</f>
        <v>2943.92</v>
      </c>
      <c r="F348" s="307">
        <f>data!BX90</f>
        <v>0</v>
      </c>
      <c r="G348" s="307">
        <f>data!BY90</f>
        <v>517.79</v>
      </c>
      <c r="H348" s="307">
        <f>data!BZ90</f>
        <v>0</v>
      </c>
      <c r="I348" s="307">
        <f>data!CA90</f>
        <v>0</v>
      </c>
    </row>
    <row r="349" spans="1:9" customFormat="1" ht="20.100000000000001" customHeight="1">
      <c r="A349" s="290">
        <v>23</v>
      </c>
      <c r="B349" s="291" t="s">
        <v>1019</v>
      </c>
      <c r="C349" s="307">
        <f>data!BU91</f>
        <v>0</v>
      </c>
      <c r="D349" s="307">
        <f>data!BV91</f>
        <v>0</v>
      </c>
      <c r="E349" s="307">
        <f>data!BW91</f>
        <v>0</v>
      </c>
      <c r="F349" s="307">
        <f>data!BX91</f>
        <v>0</v>
      </c>
      <c r="G349" s="307">
        <f>data!BY91</f>
        <v>0</v>
      </c>
      <c r="H349" s="307">
        <f>data!BZ91</f>
        <v>0</v>
      </c>
      <c r="I349" s="307">
        <f>data!CA91</f>
        <v>0</v>
      </c>
    </row>
    <row r="350" spans="1:9" customFormat="1" ht="20.100000000000001" customHeight="1">
      <c r="A350" s="290">
        <v>24</v>
      </c>
      <c r="B350" s="291" t="s">
        <v>1020</v>
      </c>
      <c r="C350" s="307">
        <f>data!BU92</f>
        <v>0</v>
      </c>
      <c r="D350" s="307">
        <f>data!BV92</f>
        <v>0</v>
      </c>
      <c r="E350" s="307">
        <f>data!BW92</f>
        <v>401.06129907298703</v>
      </c>
      <c r="F350" s="307">
        <f>data!BX92</f>
        <v>0</v>
      </c>
      <c r="G350" s="307">
        <f>data!BY92</f>
        <v>70.540480056184194</v>
      </c>
      <c r="H350" s="307">
        <f>data!BZ92</f>
        <v>0</v>
      </c>
      <c r="I350" s="307">
        <f>data!CA92</f>
        <v>0</v>
      </c>
    </row>
    <row r="351" spans="1:9" customFormat="1" ht="20.100000000000001" customHeight="1">
      <c r="A351" s="290">
        <v>25</v>
      </c>
      <c r="B351" s="291" t="s">
        <v>1021</v>
      </c>
      <c r="C351" s="307">
        <f>data!BU93</f>
        <v>0</v>
      </c>
      <c r="D351" s="307">
        <f>data!BV93</f>
        <v>0</v>
      </c>
      <c r="E351" s="307">
        <f>data!BW93</f>
        <v>0</v>
      </c>
      <c r="F351" s="307">
        <f>data!BX93</f>
        <v>0</v>
      </c>
      <c r="G351" s="307">
        <f>data!BY93</f>
        <v>0</v>
      </c>
      <c r="H351" s="307">
        <f>data!BZ93</f>
        <v>0</v>
      </c>
      <c r="I351" s="307">
        <f>data!CA93</f>
        <v>0</v>
      </c>
    </row>
    <row r="352" spans="1:9" customFormat="1" ht="20.100000000000001" customHeight="1">
      <c r="A352" s="290">
        <v>26</v>
      </c>
      <c r="B352" s="291" t="s">
        <v>294</v>
      </c>
      <c r="C352" s="309" t="str">
        <f>IF(data!BU94&gt;0,data!BU94,"")</f>
        <v/>
      </c>
      <c r="D352" s="309" t="str">
        <f>IF(data!BV94&gt;0,data!BV94,"")</f>
        <v/>
      </c>
      <c r="E352" s="309" t="str">
        <f>IF(data!BW94&gt;0,data!BW94,"")</f>
        <v/>
      </c>
      <c r="F352" s="309" t="str">
        <f>IF(data!BX94&gt;0,data!BX94,"")</f>
        <v/>
      </c>
      <c r="G352" s="309" t="str">
        <f>IF(data!BY94&gt;0,data!BY94,"")</f>
        <v/>
      </c>
      <c r="H352" s="309" t="str">
        <f>IF(data!BZ94&gt;0,data!BZ94,"")</f>
        <v/>
      </c>
      <c r="I352" s="309" t="str">
        <f>IF(data!CA94&gt;0,data!CA94,"")</f>
        <v/>
      </c>
    </row>
    <row r="353" spans="1:9" customFormat="1" ht="20.100000000000001" customHeight="1">
      <c r="A353" s="284" t="s">
        <v>1003</v>
      </c>
      <c r="B353" s="285"/>
      <c r="C353" s="285"/>
      <c r="D353" s="285"/>
      <c r="E353" s="285"/>
      <c r="F353" s="285"/>
      <c r="G353" s="285"/>
      <c r="H353" s="285"/>
      <c r="I353" s="284"/>
    </row>
    <row r="354" spans="1:9" customFormat="1" ht="20.100000000000001" customHeight="1">
      <c r="D354" s="286"/>
      <c r="I354" s="287" t="s">
        <v>1056</v>
      </c>
    </row>
    <row r="355" spans="1:9" customFormat="1" ht="20.100000000000001" customHeight="1">
      <c r="A355" s="286"/>
    </row>
    <row r="356" spans="1:9" customFormat="1" ht="20.100000000000001" customHeight="1">
      <c r="A356" s="288" t="str">
        <f>"Hospital: "&amp;data!C98</f>
        <v>Hospital: PeaceHealth United General Medical Center</v>
      </c>
      <c r="G356" s="289"/>
      <c r="H356" s="288" t="str">
        <f>"FYE: "&amp;data!C96</f>
        <v>FYE: 6/30/2024</v>
      </c>
    </row>
    <row r="357" spans="1:9" customFormat="1" ht="20.100000000000001" customHeight="1">
      <c r="A357" s="290">
        <v>1</v>
      </c>
      <c r="B357" s="291" t="s">
        <v>236</v>
      </c>
      <c r="C357" s="293">
        <v>8910</v>
      </c>
      <c r="D357" s="293">
        <v>8930</v>
      </c>
      <c r="E357" s="293" t="s">
        <v>115</v>
      </c>
      <c r="F357" s="311"/>
      <c r="G357" s="311"/>
      <c r="H357" s="311"/>
      <c r="I357" s="293"/>
    </row>
    <row r="358" spans="1:9" customFormat="1" ht="20.100000000000001" customHeight="1">
      <c r="A358" s="294">
        <v>2</v>
      </c>
      <c r="B358" s="295" t="s">
        <v>1005</v>
      </c>
      <c r="C358" s="297" t="s">
        <v>187</v>
      </c>
      <c r="D358" s="297" t="s">
        <v>159</v>
      </c>
      <c r="E358" s="297" t="s">
        <v>238</v>
      </c>
      <c r="F358" s="312"/>
      <c r="G358" s="312"/>
      <c r="H358" s="312"/>
      <c r="I358" s="297" t="s">
        <v>188</v>
      </c>
    </row>
    <row r="359" spans="1:9" customFormat="1" ht="20.100000000000001" customHeight="1">
      <c r="A359" s="294"/>
      <c r="B359" s="295"/>
      <c r="C359" s="297" t="s">
        <v>228</v>
      </c>
      <c r="D359" s="297" t="s">
        <v>1057</v>
      </c>
      <c r="E359" s="297" t="s">
        <v>240</v>
      </c>
      <c r="F359" s="312"/>
      <c r="G359" s="312"/>
      <c r="H359" s="312"/>
      <c r="I359" s="297" t="s">
        <v>230</v>
      </c>
    </row>
    <row r="360" spans="1:9" customFormat="1" ht="20.100000000000001" customHeight="1">
      <c r="A360" s="290">
        <v>3</v>
      </c>
      <c r="B360" s="291" t="s">
        <v>1009</v>
      </c>
      <c r="C360" s="303"/>
      <c r="D360" s="303"/>
      <c r="E360" s="303"/>
      <c r="F360" s="303"/>
      <c r="G360" s="303"/>
      <c r="H360" s="303"/>
      <c r="I360" s="303"/>
    </row>
    <row r="361" spans="1:9" customFormat="1" ht="20.100000000000001" customHeight="1">
      <c r="A361" s="290">
        <v>4</v>
      </c>
      <c r="B361" s="291" t="s">
        <v>261</v>
      </c>
      <c r="C361" s="303"/>
      <c r="D361" s="303"/>
      <c r="E361" s="303"/>
      <c r="F361" s="303"/>
      <c r="G361" s="303"/>
      <c r="H361" s="303"/>
      <c r="I361" s="303"/>
    </row>
    <row r="362" spans="1:9" customFormat="1" ht="20.100000000000001" customHeight="1">
      <c r="A362" s="290">
        <v>5</v>
      </c>
      <c r="B362" s="291" t="s">
        <v>262</v>
      </c>
      <c r="C362" s="298">
        <f>data!CB60</f>
        <v>0</v>
      </c>
      <c r="D362" s="298">
        <f>data!CC60</f>
        <v>0</v>
      </c>
      <c r="E362" s="313"/>
      <c r="F362" s="301"/>
      <c r="G362" s="301"/>
      <c r="H362" s="301"/>
      <c r="I362" s="314">
        <f>data!CE60</f>
        <v>313.94063861025614</v>
      </c>
    </row>
    <row r="363" spans="1:9" customFormat="1" ht="20.100000000000001" customHeight="1">
      <c r="A363" s="290">
        <v>6</v>
      </c>
      <c r="B363" s="291" t="s">
        <v>263</v>
      </c>
      <c r="C363" s="310">
        <f>data!CB61</f>
        <v>0</v>
      </c>
      <c r="D363" s="310">
        <f>data!CC61</f>
        <v>0</v>
      </c>
      <c r="E363" s="315"/>
      <c r="F363" s="315"/>
      <c r="G363" s="315"/>
      <c r="H363" s="315"/>
      <c r="I363" s="310">
        <f>data!CE61</f>
        <v>37452007.969999999</v>
      </c>
    </row>
    <row r="364" spans="1:9" customFormat="1" ht="20.100000000000001" customHeight="1">
      <c r="A364" s="290">
        <v>7</v>
      </c>
      <c r="B364" s="291" t="s">
        <v>11</v>
      </c>
      <c r="C364" s="310">
        <f>data!CB62</f>
        <v>0</v>
      </c>
      <c r="D364" s="310">
        <f>data!CC62</f>
        <v>0</v>
      </c>
      <c r="E364" s="315"/>
      <c r="F364" s="315"/>
      <c r="G364" s="315"/>
      <c r="H364" s="315"/>
      <c r="I364" s="310">
        <f>data!CE62</f>
        <v>9684867</v>
      </c>
    </row>
    <row r="365" spans="1:9" customFormat="1" ht="20.100000000000001" customHeight="1">
      <c r="A365" s="290">
        <v>8</v>
      </c>
      <c r="B365" s="291" t="s">
        <v>264</v>
      </c>
      <c r="C365" s="310">
        <f>data!CB63</f>
        <v>0</v>
      </c>
      <c r="D365" s="310">
        <f>data!CC63</f>
        <v>0</v>
      </c>
      <c r="E365" s="315"/>
      <c r="F365" s="315"/>
      <c r="G365" s="315"/>
      <c r="H365" s="315"/>
      <c r="I365" s="310">
        <f>data!CE63</f>
        <v>2625309.11</v>
      </c>
    </row>
    <row r="366" spans="1:9" customFormat="1" ht="20.100000000000001" customHeight="1">
      <c r="A366" s="290">
        <v>9</v>
      </c>
      <c r="B366" s="291" t="s">
        <v>265</v>
      </c>
      <c r="C366" s="310">
        <f>data!CB64</f>
        <v>0</v>
      </c>
      <c r="D366" s="310">
        <f>data!CC64</f>
        <v>-14874.87</v>
      </c>
      <c r="E366" s="315"/>
      <c r="F366" s="315"/>
      <c r="G366" s="315"/>
      <c r="H366" s="315"/>
      <c r="I366" s="310">
        <f>data!CE64</f>
        <v>10996303.960000001</v>
      </c>
    </row>
    <row r="367" spans="1:9" customFormat="1" ht="20.100000000000001" customHeight="1">
      <c r="A367" s="290">
        <v>10</v>
      </c>
      <c r="B367" s="291" t="s">
        <v>526</v>
      </c>
      <c r="C367" s="310">
        <f>data!CB65</f>
        <v>0</v>
      </c>
      <c r="D367" s="310">
        <f>data!CC65</f>
        <v>0</v>
      </c>
      <c r="E367" s="315"/>
      <c r="F367" s="315"/>
      <c r="G367" s="315"/>
      <c r="H367" s="315"/>
      <c r="I367" s="310">
        <f>data!CE65</f>
        <v>1103689.55</v>
      </c>
    </row>
    <row r="368" spans="1:9" customFormat="1" ht="20.100000000000001" customHeight="1">
      <c r="A368" s="290">
        <v>11</v>
      </c>
      <c r="B368" s="291" t="s">
        <v>527</v>
      </c>
      <c r="C368" s="310">
        <f>data!CB66</f>
        <v>0</v>
      </c>
      <c r="D368" s="310">
        <f>data!CC66</f>
        <v>2727.15</v>
      </c>
      <c r="E368" s="315"/>
      <c r="F368" s="315"/>
      <c r="G368" s="315"/>
      <c r="H368" s="315"/>
      <c r="I368" s="310">
        <f>data!CE66</f>
        <v>4863370.13</v>
      </c>
    </row>
    <row r="369" spans="1:9" customFormat="1" ht="20.100000000000001" customHeight="1">
      <c r="A369" s="290">
        <v>12</v>
      </c>
      <c r="B369" s="291" t="s">
        <v>16</v>
      </c>
      <c r="C369" s="310">
        <f>data!CB67</f>
        <v>0</v>
      </c>
      <c r="D369" s="310">
        <f>data!CC67</f>
        <v>309367</v>
      </c>
      <c r="E369" s="315"/>
      <c r="F369" s="315"/>
      <c r="G369" s="315"/>
      <c r="H369" s="315"/>
      <c r="I369" s="310">
        <f>data!CE67</f>
        <v>5974295</v>
      </c>
    </row>
    <row r="370" spans="1:9" customFormat="1" ht="20.100000000000001" customHeight="1">
      <c r="A370" s="290">
        <v>13</v>
      </c>
      <c r="B370" s="291" t="s">
        <v>1010</v>
      </c>
      <c r="C370" s="310">
        <f>data!CB68</f>
        <v>0</v>
      </c>
      <c r="D370" s="310">
        <f>data!CC68</f>
        <v>0</v>
      </c>
      <c r="E370" s="315"/>
      <c r="F370" s="315"/>
      <c r="G370" s="315"/>
      <c r="H370" s="315"/>
      <c r="I370" s="310">
        <f>data!CE68</f>
        <v>1599122.43</v>
      </c>
    </row>
    <row r="371" spans="1:9" customFormat="1" ht="20.100000000000001" customHeight="1">
      <c r="A371" s="290">
        <v>14</v>
      </c>
      <c r="B371" s="291" t="s">
        <v>1011</v>
      </c>
      <c r="C371" s="310">
        <f>data!CB69</f>
        <v>0</v>
      </c>
      <c r="D371" s="310">
        <f>data!CC69</f>
        <v>123724.48</v>
      </c>
      <c r="E371" s="310">
        <f>data!CD69</f>
        <v>884383.30999999994</v>
      </c>
      <c r="F371" s="315"/>
      <c r="G371" s="315"/>
      <c r="H371" s="315"/>
      <c r="I371" s="310">
        <f>data!CE69</f>
        <v>16312983.9</v>
      </c>
    </row>
    <row r="372" spans="1:9" customFormat="1" ht="20.100000000000001" customHeight="1">
      <c r="A372" s="290">
        <v>15</v>
      </c>
      <c r="B372" s="291" t="s">
        <v>284</v>
      </c>
      <c r="C372" s="291">
        <f>-data!CB84</f>
        <v>0</v>
      </c>
      <c r="D372" s="291">
        <f>-data!CC84</f>
        <v>-8030</v>
      </c>
      <c r="E372" s="291">
        <f>-data!CD84</f>
        <v>-811.38000000000011</v>
      </c>
      <c r="F372" s="301"/>
      <c r="G372" s="301"/>
      <c r="H372" s="301"/>
      <c r="I372" s="291">
        <f>-data!CE84</f>
        <v>-257813.06</v>
      </c>
    </row>
    <row r="373" spans="1:9" customFormat="1" ht="20.100000000000001" customHeight="1">
      <c r="A373" s="290">
        <v>16</v>
      </c>
      <c r="B373" s="299" t="s">
        <v>1012</v>
      </c>
      <c r="C373" s="310">
        <f>data!CB85</f>
        <v>0</v>
      </c>
      <c r="D373" s="310">
        <f>data!CC85</f>
        <v>412913.76</v>
      </c>
      <c r="E373" s="310">
        <f>data!CD85</f>
        <v>883571.92999999993</v>
      </c>
      <c r="F373" s="315"/>
      <c r="G373" s="315"/>
      <c r="H373" s="315"/>
      <c r="I373" s="291">
        <f>data!CE85</f>
        <v>90354135.990000024</v>
      </c>
    </row>
    <row r="374" spans="1:9" customFormat="1" ht="20.100000000000001" customHeight="1">
      <c r="A374" s="290">
        <v>17</v>
      </c>
      <c r="B374" s="291" t="s">
        <v>286</v>
      </c>
      <c r="C374" s="315"/>
      <c r="D374" s="315"/>
      <c r="E374" s="315"/>
      <c r="F374" s="315"/>
      <c r="G374" s="315"/>
      <c r="H374" s="315"/>
      <c r="I374" s="291">
        <f>data!CE86</f>
        <v>0</v>
      </c>
    </row>
    <row r="375" spans="1:9" customFormat="1" ht="20.100000000000001" customHeight="1">
      <c r="A375" s="290">
        <v>18</v>
      </c>
      <c r="B375" s="291" t="s">
        <v>1013</v>
      </c>
      <c r="C375" s="291"/>
      <c r="D375" s="291"/>
      <c r="E375" s="291"/>
      <c r="F375" s="291"/>
      <c r="G375" s="291"/>
      <c r="H375" s="291"/>
      <c r="I375" s="291"/>
    </row>
    <row r="376" spans="1:9" customFormat="1" ht="20.100000000000001" customHeight="1">
      <c r="A376" s="290">
        <v>19</v>
      </c>
      <c r="B376" s="299" t="s">
        <v>1014</v>
      </c>
      <c r="C376" s="306" t="str">
        <f>IF(data!CB87&gt;0,data!CB87,"")</f>
        <v>x</v>
      </c>
      <c r="D376" s="306" t="str">
        <f>IF(data!CC87&gt;0,data!CC87,"")</f>
        <v>x</v>
      </c>
      <c r="E376" s="301"/>
      <c r="F376" s="301"/>
      <c r="G376" s="301"/>
      <c r="H376" s="301"/>
      <c r="I376" s="307">
        <f>data!CE87</f>
        <v>43041872.290000007</v>
      </c>
    </row>
    <row r="377" spans="1:9" customFormat="1" ht="20.100000000000001" customHeight="1">
      <c r="A377" s="290">
        <v>20</v>
      </c>
      <c r="B377" s="299" t="s">
        <v>1015</v>
      </c>
      <c r="C377" s="306" t="str">
        <f>IF(data!CB88&gt;0,data!CB88,"")</f>
        <v>x</v>
      </c>
      <c r="D377" s="306" t="str">
        <f>IF(data!CC88&gt;0,data!CC88,"")</f>
        <v>x</v>
      </c>
      <c r="E377" s="301"/>
      <c r="F377" s="301"/>
      <c r="G377" s="301"/>
      <c r="H377" s="301"/>
      <c r="I377" s="307">
        <f>data!CE88</f>
        <v>187052761.98000002</v>
      </c>
    </row>
    <row r="378" spans="1:9" customFormat="1" ht="20.100000000000001" customHeight="1">
      <c r="A378" s="290">
        <v>21</v>
      </c>
      <c r="B378" s="299" t="s">
        <v>1016</v>
      </c>
      <c r="C378" s="306" t="str">
        <f>IF(data!CB89&gt;0,data!CB89,"")</f>
        <v>x</v>
      </c>
      <c r="D378" s="306" t="str">
        <f>IF(data!CC89&gt;0,data!CC89,"")</f>
        <v>x</v>
      </c>
      <c r="E378" s="301"/>
      <c r="F378" s="301"/>
      <c r="G378" s="301"/>
      <c r="H378" s="301"/>
      <c r="I378" s="307">
        <f>data!CE89</f>
        <v>230094634.27000004</v>
      </c>
    </row>
    <row r="379" spans="1:9" customFormat="1" ht="20.100000000000001" customHeight="1">
      <c r="A379" s="290" t="s">
        <v>1017</v>
      </c>
      <c r="B379" s="291"/>
      <c r="C379" s="301"/>
      <c r="D379" s="301"/>
      <c r="E379" s="301"/>
      <c r="F379" s="301"/>
      <c r="G379" s="301"/>
      <c r="H379" s="301"/>
      <c r="I379" s="301"/>
    </row>
    <row r="380" spans="1:9" customFormat="1" ht="20.100000000000001" customHeight="1">
      <c r="A380" s="290">
        <v>22</v>
      </c>
      <c r="B380" s="291" t="s">
        <v>1018</v>
      </c>
      <c r="C380" s="307">
        <f>data!CB90</f>
        <v>0</v>
      </c>
      <c r="D380" s="307">
        <f>data!CC90</f>
        <v>3466.24</v>
      </c>
      <c r="E380" s="301"/>
      <c r="F380" s="301"/>
      <c r="G380" s="301"/>
      <c r="H380" s="301"/>
      <c r="I380" s="291">
        <f>data!CE90</f>
        <v>147934.19000000003</v>
      </c>
    </row>
    <row r="381" spans="1:9" customFormat="1" ht="20.100000000000001" customHeight="1">
      <c r="A381" s="290">
        <v>23</v>
      </c>
      <c r="B381" s="291" t="s">
        <v>1019</v>
      </c>
      <c r="C381" s="307">
        <f>data!CB91</f>
        <v>0</v>
      </c>
      <c r="D381" s="306" t="str">
        <f>IF(data!CC91&gt;0,data!CC91,"")</f>
        <v>x</v>
      </c>
      <c r="E381" s="301"/>
      <c r="F381" s="301"/>
      <c r="G381" s="301"/>
      <c r="H381" s="301"/>
      <c r="I381" s="291">
        <f>data!CE91</f>
        <v>30733</v>
      </c>
    </row>
    <row r="382" spans="1:9" customFormat="1" ht="20.100000000000001" customHeight="1">
      <c r="A382" s="290">
        <v>24</v>
      </c>
      <c r="B382" s="291" t="s">
        <v>1020</v>
      </c>
      <c r="C382" s="307">
        <f>data!CB92</f>
        <v>0</v>
      </c>
      <c r="D382" s="306" t="str">
        <f>IF(data!CC92&gt;0,data!CC92,"")</f>
        <v>x</v>
      </c>
      <c r="E382" s="301"/>
      <c r="F382" s="301"/>
      <c r="G382" s="301"/>
      <c r="H382" s="301"/>
      <c r="I382" s="291">
        <f>data!CE92</f>
        <v>28492</v>
      </c>
    </row>
    <row r="383" spans="1:9" customFormat="1" ht="20.100000000000001" customHeight="1">
      <c r="A383" s="290">
        <v>25</v>
      </c>
      <c r="B383" s="291" t="s">
        <v>1021</v>
      </c>
      <c r="C383" s="307">
        <f>data!CB93</f>
        <v>0</v>
      </c>
      <c r="D383" s="306" t="str">
        <f>IF(data!CC93&gt;0,data!CC93,"")</f>
        <v>x</v>
      </c>
      <c r="E383" s="301"/>
      <c r="F383" s="301"/>
      <c r="G383" s="301"/>
      <c r="H383" s="301"/>
      <c r="I383" s="291">
        <f>data!CE93</f>
        <v>281598.05674321944</v>
      </c>
    </row>
    <row r="384" spans="1:9" customFormat="1" ht="20.100000000000001" customHeight="1">
      <c r="A384" s="290">
        <v>26</v>
      </c>
      <c r="B384" s="291" t="s">
        <v>294</v>
      </c>
      <c r="C384" s="306" t="str">
        <f>IF(data!CB94&gt;0,data!CB94,"")</f>
        <v/>
      </c>
      <c r="D384" s="306" t="str">
        <f>IF(data!CC94&gt;0,data!CC94,"")</f>
        <v>x</v>
      </c>
      <c r="E384" s="313"/>
      <c r="F384" s="301"/>
      <c r="G384" s="301"/>
      <c r="H384" s="301"/>
      <c r="I384" s="298">
        <f>data!CE94</f>
        <v>83.868120850533685</v>
      </c>
    </row>
    <row r="410" customFormat="1" ht="15" customHeight="1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/>
  </sheetViews>
  <sheetFormatPr defaultColWidth="11.77734375" defaultRowHeight="15"/>
  <cols>
    <col min="1" max="1" width="44.44140625" style="10" customWidth="1"/>
    <col min="2" max="84" width="13.5546875" style="10" customWidth="1"/>
    <col min="85" max="88" width="11.77734375" style="10" customWidth="1"/>
    <col min="89" max="16384" width="11.77734375" style="10"/>
  </cols>
  <sheetData>
    <row r="1" spans="1:3">
      <c r="A1" s="55" t="s">
        <v>0</v>
      </c>
      <c r="C1" s="12"/>
    </row>
    <row r="2" spans="1:3">
      <c r="A2" s="55" t="s">
        <v>1</v>
      </c>
      <c r="C2" s="12"/>
    </row>
    <row r="3" spans="1:3">
      <c r="A3" s="10" t="s">
        <v>2</v>
      </c>
      <c r="C3" s="12"/>
    </row>
    <row r="4" spans="1:3">
      <c r="C4" s="12"/>
    </row>
    <row r="5" spans="1:3">
      <c r="A5" s="277" t="s">
        <v>3</v>
      </c>
    </row>
    <row r="6" spans="1:3">
      <c r="A6" s="10" t="s">
        <v>4</v>
      </c>
    </row>
    <row r="7" spans="1:3">
      <c r="A7" s="10" t="s">
        <v>5</v>
      </c>
    </row>
    <row r="8" spans="1:3">
      <c r="C8" s="12"/>
    </row>
    <row r="9" spans="1:3">
      <c r="A9" s="55" t="s">
        <v>6</v>
      </c>
      <c r="C9" s="12"/>
    </row>
    <row r="10" spans="1:3">
      <c r="A10" s="10" t="s">
        <v>7</v>
      </c>
      <c r="C10" s="12"/>
    </row>
    <row r="11" spans="1:3">
      <c r="A11" s="13" t="s">
        <v>8</v>
      </c>
      <c r="C11" s="12"/>
    </row>
    <row r="12" spans="1:3">
      <c r="A12" s="11" t="s">
        <v>9</v>
      </c>
      <c r="C12" s="12"/>
    </row>
    <row r="13" spans="1:3">
      <c r="A13" s="10" t="s">
        <v>10</v>
      </c>
      <c r="C13" s="12"/>
    </row>
    <row r="14" spans="1:3">
      <c r="C14" s="12"/>
    </row>
    <row r="15" spans="1:3">
      <c r="A15" s="58" t="s">
        <v>11</v>
      </c>
    </row>
    <row r="16" spans="1:3">
      <c r="A16" s="11" t="s">
        <v>12</v>
      </c>
    </row>
    <row r="17" spans="1:10">
      <c r="A17" s="13" t="s">
        <v>13</v>
      </c>
    </row>
    <row r="18" spans="1:10" ht="14.45" customHeight="1">
      <c r="A18" s="13" t="s">
        <v>14</v>
      </c>
    </row>
    <row r="19" spans="1:10" ht="14.45" customHeight="1">
      <c r="A19" s="13" t="s">
        <v>15</v>
      </c>
    </row>
    <row r="20" spans="1:10" ht="14.45" customHeight="1">
      <c r="A20" s="11"/>
      <c r="E20" s="57"/>
      <c r="F20" s="57"/>
      <c r="G20" s="57"/>
    </row>
    <row r="21" spans="1:10" ht="14.45" customHeight="1">
      <c r="A21" s="59" t="s">
        <v>16</v>
      </c>
      <c r="E21" s="57"/>
      <c r="F21" s="57"/>
      <c r="G21" s="57"/>
      <c r="I21" s="57"/>
      <c r="J21" s="57"/>
    </row>
    <row r="22" spans="1:10" ht="16.5">
      <c r="A22" s="13" t="s">
        <v>17</v>
      </c>
      <c r="E22" s="56"/>
      <c r="F22" s="56"/>
      <c r="G22" s="56"/>
      <c r="I22" s="56"/>
      <c r="J22" s="56"/>
    </row>
    <row r="23" spans="1:10" ht="16.5">
      <c r="A23" s="13" t="s">
        <v>18</v>
      </c>
      <c r="E23" s="56"/>
      <c r="F23" s="56"/>
      <c r="G23" s="56"/>
      <c r="I23" s="56"/>
      <c r="J23" s="56"/>
    </row>
    <row r="24" spans="1:10">
      <c r="A24" s="13" t="s">
        <v>19</v>
      </c>
    </row>
    <row r="25" spans="1:10">
      <c r="A25" s="13" t="s">
        <v>20</v>
      </c>
    </row>
    <row r="26" spans="1:10">
      <c r="A26" s="13"/>
    </row>
    <row r="27" spans="1:10">
      <c r="A27" s="11" t="s">
        <v>21</v>
      </c>
      <c r="C27" s="12"/>
    </row>
    <row r="28" spans="1:10">
      <c r="A28" s="13" t="s">
        <v>22</v>
      </c>
      <c r="C28" s="12"/>
    </row>
    <row r="29" spans="1:10">
      <c r="C29" s="12"/>
    </row>
    <row r="30" spans="1:10">
      <c r="A30" s="10" t="s">
        <v>23</v>
      </c>
      <c r="C30" s="231" t="s">
        <v>24</v>
      </c>
      <c r="F30" s="14"/>
    </row>
    <row r="31" spans="1:10">
      <c r="C31" s="12"/>
    </row>
    <row r="32" spans="1:10">
      <c r="A32" s="55" t="s">
        <v>25</v>
      </c>
      <c r="B32" s="57"/>
      <c r="C32" s="57"/>
      <c r="D32" s="57"/>
    </row>
    <row r="33" spans="1:83">
      <c r="A33" s="13" t="s">
        <v>26</v>
      </c>
      <c r="B33" s="57"/>
      <c r="C33" s="57"/>
      <c r="D33" s="57"/>
    </row>
    <row r="34" spans="1:83" ht="16.5">
      <c r="A34" s="13" t="s">
        <v>27</v>
      </c>
      <c r="B34" s="56"/>
      <c r="C34" s="56"/>
      <c r="D34" s="56"/>
    </row>
    <row r="35" spans="1:83" ht="16.5">
      <c r="B35" s="56"/>
      <c r="C35" s="56"/>
      <c r="D35" s="56"/>
    </row>
    <row r="36" spans="1:83">
      <c r="A36" s="262" t="s">
        <v>28</v>
      </c>
      <c r="B36" s="263"/>
      <c r="C36" s="264"/>
      <c r="D36" s="263"/>
      <c r="E36" s="263"/>
      <c r="F36" s="263"/>
      <c r="G36" s="265"/>
    </row>
    <row r="37" spans="1:83">
      <c r="A37" s="266" t="s">
        <v>29</v>
      </c>
      <c r="B37" s="267"/>
      <c r="C37" s="268"/>
      <c r="D37" s="269"/>
      <c r="E37" s="269"/>
      <c r="F37" s="269"/>
      <c r="G37" s="270"/>
    </row>
    <row r="38" spans="1:83">
      <c r="A38" s="271" t="s">
        <v>30</v>
      </c>
      <c r="B38" s="267"/>
      <c r="C38" s="268"/>
      <c r="D38" s="269"/>
      <c r="E38" s="269"/>
      <c r="F38" s="269"/>
      <c r="G38" s="270"/>
    </row>
    <row r="39" spans="1:83">
      <c r="A39" s="272" t="s">
        <v>31</v>
      </c>
      <c r="B39" s="269"/>
      <c r="C39" s="268"/>
      <c r="D39" s="269"/>
      <c r="E39" s="269"/>
      <c r="F39" s="269"/>
      <c r="G39" s="270"/>
    </row>
    <row r="40" spans="1:83">
      <c r="A40" s="273" t="s">
        <v>32</v>
      </c>
      <c r="B40" s="274"/>
      <c r="C40" s="275"/>
      <c r="D40" s="274"/>
      <c r="E40" s="274"/>
      <c r="F40" s="274"/>
      <c r="G40" s="276"/>
    </row>
    <row r="41" spans="1:83">
      <c r="C41" s="12"/>
    </row>
    <row r="42" spans="1:83">
      <c r="A42" s="10" t="s">
        <v>33</v>
      </c>
      <c r="C42" s="12"/>
      <c r="F42" s="14" t="s">
        <v>34</v>
      </c>
    </row>
    <row r="43" spans="1:83">
      <c r="A43" s="14" t="s">
        <v>35</v>
      </c>
      <c r="C43" s="12"/>
    </row>
    <row r="44" spans="1:83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3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3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3">
      <c r="A47" s="15" t="s">
        <v>231</v>
      </c>
      <c r="B47" s="232">
        <v>8575363.6899999995</v>
      </c>
      <c r="C47" s="233">
        <v>0</v>
      </c>
      <c r="D47" s="233">
        <v>0</v>
      </c>
      <c r="E47" s="233">
        <v>1157930.82</v>
      </c>
      <c r="F47" s="233">
        <v>0</v>
      </c>
      <c r="G47" s="233">
        <v>448465.09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8836.76</v>
      </c>
      <c r="N47" s="233">
        <v>0</v>
      </c>
      <c r="O47" s="233">
        <v>0</v>
      </c>
      <c r="P47" s="233">
        <v>278714.18</v>
      </c>
      <c r="Q47" s="233">
        <v>113563.99</v>
      </c>
      <c r="R47" s="233">
        <v>0</v>
      </c>
      <c r="S47" s="233">
        <v>30837.89</v>
      </c>
      <c r="T47" s="233">
        <v>208335.6</v>
      </c>
      <c r="U47" s="233">
        <v>220460.22</v>
      </c>
      <c r="V47" s="233">
        <v>0</v>
      </c>
      <c r="W47" s="233">
        <v>0</v>
      </c>
      <c r="X47" s="233">
        <v>128553.8</v>
      </c>
      <c r="Y47" s="233">
        <v>281913.88</v>
      </c>
      <c r="Z47" s="233">
        <v>250911.46</v>
      </c>
      <c r="AA47" s="233">
        <v>39333.94</v>
      </c>
      <c r="AB47" s="233">
        <v>234081.98</v>
      </c>
      <c r="AC47" s="233">
        <v>291634.63</v>
      </c>
      <c r="AD47" s="233">
        <v>0</v>
      </c>
      <c r="AE47" s="233">
        <v>311738.89</v>
      </c>
      <c r="AF47" s="233">
        <v>0</v>
      </c>
      <c r="AG47" s="233">
        <v>750518.66</v>
      </c>
      <c r="AH47" s="233">
        <v>0</v>
      </c>
      <c r="AI47" s="233">
        <v>117937.78</v>
      </c>
      <c r="AJ47" s="233">
        <v>2086806.22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0</v>
      </c>
      <c r="AQ47" s="233">
        <v>0</v>
      </c>
      <c r="AR47" s="233">
        <v>0</v>
      </c>
      <c r="AS47" s="233">
        <v>0</v>
      </c>
      <c r="AT47" s="233">
        <v>0</v>
      </c>
      <c r="AU47" s="233">
        <v>0</v>
      </c>
      <c r="AV47" s="233">
        <v>0</v>
      </c>
      <c r="AW47" s="233">
        <v>0</v>
      </c>
      <c r="AX47" s="233">
        <v>0</v>
      </c>
      <c r="AY47" s="233">
        <v>221445.9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146475.89000000001</v>
      </c>
      <c r="BF47" s="233">
        <v>250827.35</v>
      </c>
      <c r="BG47" s="233">
        <v>0</v>
      </c>
      <c r="BH47" s="233">
        <v>0</v>
      </c>
      <c r="BI47" s="233">
        <v>0</v>
      </c>
      <c r="BJ47" s="233">
        <v>0</v>
      </c>
      <c r="BK47" s="233">
        <v>0</v>
      </c>
      <c r="BL47" s="233">
        <v>35293.46</v>
      </c>
      <c r="BM47" s="233">
        <v>0</v>
      </c>
      <c r="BN47" s="233">
        <v>325989.65000000002</v>
      </c>
      <c r="BO47" s="233">
        <v>0</v>
      </c>
      <c r="BP47" s="233">
        <v>0</v>
      </c>
      <c r="BQ47" s="233">
        <v>0</v>
      </c>
      <c r="BR47" s="233">
        <v>10755.38</v>
      </c>
      <c r="BS47" s="233">
        <v>14139.14</v>
      </c>
      <c r="BT47" s="233">
        <v>28215.48</v>
      </c>
      <c r="BU47" s="233">
        <v>0</v>
      </c>
      <c r="BV47" s="233">
        <v>0</v>
      </c>
      <c r="BW47" s="233">
        <v>5059.97</v>
      </c>
      <c r="BX47" s="233">
        <v>114068.49</v>
      </c>
      <c r="BY47" s="233">
        <v>279200.5</v>
      </c>
      <c r="BZ47" s="233">
        <v>132821.66</v>
      </c>
      <c r="CA47" s="233">
        <v>50495.03</v>
      </c>
      <c r="CB47" s="233">
        <v>0</v>
      </c>
      <c r="CC47" s="233">
        <v>0</v>
      </c>
      <c r="CD47" s="15"/>
      <c r="CE47" s="24">
        <v>8575363.6899999995</v>
      </c>
    </row>
    <row r="48" spans="1:83">
      <c r="A48" s="24" t="s">
        <v>232</v>
      </c>
      <c r="B48" s="232">
        <v>213017.33</v>
      </c>
      <c r="C48" s="24">
        <v>0</v>
      </c>
      <c r="D48" s="24">
        <v>0</v>
      </c>
      <c r="E48" s="24">
        <v>30144</v>
      </c>
      <c r="F48" s="24">
        <v>0</v>
      </c>
      <c r="G48" s="24">
        <v>10649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118</v>
      </c>
      <c r="N48" s="24">
        <v>0</v>
      </c>
      <c r="O48" s="24">
        <v>0</v>
      </c>
      <c r="P48" s="24">
        <v>5238</v>
      </c>
      <c r="Q48" s="24">
        <v>2807</v>
      </c>
      <c r="R48" s="24">
        <v>0</v>
      </c>
      <c r="S48" s="24">
        <v>484</v>
      </c>
      <c r="T48" s="24">
        <v>5131</v>
      </c>
      <c r="U48" s="24">
        <v>4673</v>
      </c>
      <c r="V48" s="24">
        <v>0</v>
      </c>
      <c r="W48" s="24">
        <v>0</v>
      </c>
      <c r="X48" s="24">
        <v>1979</v>
      </c>
      <c r="Y48" s="24">
        <v>7895</v>
      </c>
      <c r="Z48" s="24">
        <v>7676</v>
      </c>
      <c r="AA48" s="24">
        <v>798</v>
      </c>
      <c r="AB48" s="24">
        <v>5861</v>
      </c>
      <c r="AC48" s="24">
        <v>6139</v>
      </c>
      <c r="AD48" s="24">
        <v>0</v>
      </c>
      <c r="AE48" s="24">
        <v>6956</v>
      </c>
      <c r="AF48" s="24">
        <v>0</v>
      </c>
      <c r="AG48" s="24">
        <v>20471</v>
      </c>
      <c r="AH48" s="24">
        <v>0</v>
      </c>
      <c r="AI48" s="24">
        <v>2196</v>
      </c>
      <c r="AJ48" s="24">
        <v>61905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3719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2750</v>
      </c>
      <c r="BF48" s="24">
        <v>3789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778</v>
      </c>
      <c r="BM48" s="24">
        <v>0</v>
      </c>
      <c r="BN48" s="24">
        <v>6453</v>
      </c>
      <c r="BO48" s="24">
        <v>0</v>
      </c>
      <c r="BP48" s="24">
        <v>0</v>
      </c>
      <c r="BQ48" s="24">
        <v>0</v>
      </c>
      <c r="BR48" s="24">
        <v>173</v>
      </c>
      <c r="BS48" s="24">
        <v>146</v>
      </c>
      <c r="BT48" s="24">
        <v>547</v>
      </c>
      <c r="BU48" s="24">
        <v>0</v>
      </c>
      <c r="BV48" s="24">
        <v>0</v>
      </c>
      <c r="BW48" s="24">
        <v>227</v>
      </c>
      <c r="BX48" s="24">
        <v>2970</v>
      </c>
      <c r="BY48" s="24">
        <v>6361</v>
      </c>
      <c r="BZ48" s="24">
        <v>2301</v>
      </c>
      <c r="CA48" s="24">
        <v>1613</v>
      </c>
      <c r="CB48" s="24">
        <v>0</v>
      </c>
      <c r="CC48" s="24">
        <v>69</v>
      </c>
      <c r="CD48" s="24" t="s">
        <v>1058</v>
      </c>
      <c r="CE48" s="24" t="s">
        <v>1058</v>
      </c>
    </row>
    <row r="49" spans="1:83">
      <c r="A49" s="15" t="s">
        <v>233</v>
      </c>
      <c r="B49" s="24">
        <v>8788381.0199999996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>
      <c r="A51" s="20" t="s">
        <v>234</v>
      </c>
      <c r="B51" s="233">
        <v>4478237.6199999992</v>
      </c>
      <c r="C51" s="233">
        <v>0</v>
      </c>
      <c r="D51" s="233">
        <v>0</v>
      </c>
      <c r="E51" s="233">
        <v>42415.31</v>
      </c>
      <c r="F51" s="233">
        <v>0</v>
      </c>
      <c r="G51" s="233">
        <v>8320.0499999999993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287589.73</v>
      </c>
      <c r="Q51" s="233">
        <v>49656.52</v>
      </c>
      <c r="R51" s="233">
        <v>0</v>
      </c>
      <c r="S51" s="233">
        <v>31509.49</v>
      </c>
      <c r="T51" s="233">
        <v>0</v>
      </c>
      <c r="U51" s="233">
        <v>1407.02</v>
      </c>
      <c r="V51" s="233">
        <v>0</v>
      </c>
      <c r="W51" s="233">
        <v>581916.12</v>
      </c>
      <c r="X51" s="233">
        <v>341427.41</v>
      </c>
      <c r="Y51" s="233">
        <v>309145.33</v>
      </c>
      <c r="Z51" s="233">
        <v>140865.14000000001</v>
      </c>
      <c r="AA51" s="233">
        <v>80711.350000000006</v>
      </c>
      <c r="AB51" s="233">
        <v>29987.96</v>
      </c>
      <c r="AC51" s="233">
        <v>31875.02</v>
      </c>
      <c r="AD51" s="233">
        <v>0</v>
      </c>
      <c r="AE51" s="233">
        <v>3383.9</v>
      </c>
      <c r="AF51" s="233">
        <v>0</v>
      </c>
      <c r="AG51" s="233">
        <v>29864.35</v>
      </c>
      <c r="AH51" s="233">
        <v>0</v>
      </c>
      <c r="AI51" s="233">
        <v>2344.62</v>
      </c>
      <c r="AJ51" s="233">
        <v>174868.13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  <c r="AP51" s="233">
        <v>0</v>
      </c>
      <c r="AQ51" s="233">
        <v>0</v>
      </c>
      <c r="AR51" s="233">
        <v>0</v>
      </c>
      <c r="AS51" s="233">
        <v>0</v>
      </c>
      <c r="AT51" s="233">
        <v>0</v>
      </c>
      <c r="AU51" s="233">
        <v>0</v>
      </c>
      <c r="AV51" s="233">
        <v>0</v>
      </c>
      <c r="AW51" s="233">
        <v>0</v>
      </c>
      <c r="AX51" s="233">
        <v>0</v>
      </c>
      <c r="AY51" s="233">
        <v>13501.82</v>
      </c>
      <c r="AZ51" s="233">
        <v>0</v>
      </c>
      <c r="BA51" s="233">
        <v>0</v>
      </c>
      <c r="BB51" s="233">
        <v>0</v>
      </c>
      <c r="BC51" s="233">
        <v>0</v>
      </c>
      <c r="BD51" s="233">
        <v>0</v>
      </c>
      <c r="BE51" s="233">
        <v>20799.98</v>
      </c>
      <c r="BF51" s="233">
        <v>0</v>
      </c>
      <c r="BG51" s="233">
        <v>0</v>
      </c>
      <c r="BH51" s="233">
        <v>0</v>
      </c>
      <c r="BI51" s="233">
        <v>0</v>
      </c>
      <c r="BJ51" s="233">
        <v>0</v>
      </c>
      <c r="BK51" s="233">
        <v>0</v>
      </c>
      <c r="BL51" s="233">
        <v>0</v>
      </c>
      <c r="BM51" s="233">
        <v>0</v>
      </c>
      <c r="BN51" s="233">
        <v>1986191.1</v>
      </c>
      <c r="BO51" s="233">
        <v>0</v>
      </c>
      <c r="BP51" s="233">
        <v>0</v>
      </c>
      <c r="BQ51" s="233">
        <v>0</v>
      </c>
      <c r="BR51" s="233">
        <v>0</v>
      </c>
      <c r="BS51" s="233">
        <v>0</v>
      </c>
      <c r="BT51" s="233">
        <v>0</v>
      </c>
      <c r="BU51" s="233">
        <v>0</v>
      </c>
      <c r="BV51" s="233">
        <v>0</v>
      </c>
      <c r="BW51" s="233">
        <v>0</v>
      </c>
      <c r="BX51" s="233">
        <v>0</v>
      </c>
      <c r="BY51" s="233">
        <v>27550</v>
      </c>
      <c r="BZ51" s="233">
        <v>0</v>
      </c>
      <c r="CA51" s="233">
        <v>0</v>
      </c>
      <c r="CB51" s="233">
        <v>0</v>
      </c>
      <c r="CC51" s="233">
        <v>282907.27</v>
      </c>
      <c r="CD51" s="15"/>
      <c r="CE51" s="24">
        <v>4478237.6199999992</v>
      </c>
    </row>
    <row r="52" spans="1:83">
      <c r="A52" s="30" t="s">
        <v>235</v>
      </c>
      <c r="B52" s="232">
        <v>961307.11</v>
      </c>
      <c r="C52" s="24">
        <v>0</v>
      </c>
      <c r="D52" s="24">
        <v>0</v>
      </c>
      <c r="E52" s="24">
        <v>78180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20950</v>
      </c>
      <c r="Q52" s="24">
        <v>0</v>
      </c>
      <c r="R52" s="24">
        <v>239</v>
      </c>
      <c r="S52" s="24">
        <v>17787</v>
      </c>
      <c r="T52" s="24">
        <v>0</v>
      </c>
      <c r="U52" s="24">
        <v>6424</v>
      </c>
      <c r="V52" s="24">
        <v>0</v>
      </c>
      <c r="W52" s="24">
        <v>0</v>
      </c>
      <c r="X52" s="24">
        <v>3605</v>
      </c>
      <c r="Y52" s="24">
        <v>40477</v>
      </c>
      <c r="Z52" s="24">
        <v>36045</v>
      </c>
      <c r="AA52" s="24">
        <v>7560</v>
      </c>
      <c r="AB52" s="24">
        <v>8249</v>
      </c>
      <c r="AC52" s="24">
        <v>6054</v>
      </c>
      <c r="AD52" s="24">
        <v>0</v>
      </c>
      <c r="AE52" s="24">
        <v>27893</v>
      </c>
      <c r="AF52" s="24">
        <v>0</v>
      </c>
      <c r="AG52" s="24">
        <v>49546</v>
      </c>
      <c r="AH52" s="24">
        <v>0</v>
      </c>
      <c r="AI52" s="24">
        <v>0</v>
      </c>
      <c r="AJ52" s="24">
        <v>82394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36169</v>
      </c>
      <c r="AZ52" s="24">
        <v>0</v>
      </c>
      <c r="BA52" s="24">
        <v>6366</v>
      </c>
      <c r="BB52" s="24">
        <v>0</v>
      </c>
      <c r="BC52" s="24">
        <v>0</v>
      </c>
      <c r="BD52" s="24">
        <v>42540</v>
      </c>
      <c r="BE52" s="24">
        <v>259546</v>
      </c>
      <c r="BF52" s="24">
        <v>7855</v>
      </c>
      <c r="BG52" s="24">
        <v>0</v>
      </c>
      <c r="BH52" s="24">
        <v>0</v>
      </c>
      <c r="BI52" s="24">
        <v>19946</v>
      </c>
      <c r="BJ52" s="24">
        <v>0</v>
      </c>
      <c r="BK52" s="24">
        <v>0</v>
      </c>
      <c r="BL52" s="24">
        <v>0</v>
      </c>
      <c r="BM52" s="24">
        <v>0</v>
      </c>
      <c r="BN52" s="24">
        <v>139234</v>
      </c>
      <c r="BO52" s="24">
        <v>0</v>
      </c>
      <c r="BP52" s="24">
        <v>0</v>
      </c>
      <c r="BQ52" s="24">
        <v>0</v>
      </c>
      <c r="BR52" s="24">
        <v>4221</v>
      </c>
      <c r="BS52" s="24">
        <v>15007</v>
      </c>
      <c r="BT52" s="24">
        <v>0</v>
      </c>
      <c r="BU52" s="24">
        <v>0</v>
      </c>
      <c r="BV52" s="24">
        <v>0</v>
      </c>
      <c r="BW52" s="24">
        <v>19130</v>
      </c>
      <c r="BX52" s="24">
        <v>0</v>
      </c>
      <c r="BY52" s="24">
        <v>3365</v>
      </c>
      <c r="BZ52" s="24">
        <v>0</v>
      </c>
      <c r="CA52" s="24">
        <v>0</v>
      </c>
      <c r="CB52" s="24">
        <v>0</v>
      </c>
      <c r="CC52" s="24">
        <v>22524</v>
      </c>
      <c r="CD52" s="24" t="s">
        <v>1058</v>
      </c>
      <c r="CE52" s="24" t="s">
        <v>1058</v>
      </c>
    </row>
    <row r="53" spans="1:83">
      <c r="A53" s="15" t="s">
        <v>233</v>
      </c>
      <c r="B53" s="24">
        <v>5439544.7299999995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>
      <c r="A54" s="15"/>
      <c r="B54" s="15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>
      <c r="A55" s="20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2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</row>
    <row r="56" spans="1:83">
      <c r="A56" s="20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</row>
    <row r="57" spans="1:83">
      <c r="A57" s="20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</row>
    <row r="58" spans="1:83">
      <c r="A58" s="20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3" t="s">
        <v>248</v>
      </c>
      <c r="T58" s="23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3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3" t="s">
        <v>248</v>
      </c>
      <c r="AW58" s="23" t="s">
        <v>248</v>
      </c>
      <c r="AX58" s="23" t="s">
        <v>248</v>
      </c>
      <c r="AY58" s="17" t="s">
        <v>259</v>
      </c>
      <c r="AZ58" s="17" t="s">
        <v>259</v>
      </c>
      <c r="BA58" s="23" t="s">
        <v>248</v>
      </c>
      <c r="BB58" s="23" t="s">
        <v>248</v>
      </c>
      <c r="BC58" s="23" t="s">
        <v>248</v>
      </c>
      <c r="BD58" s="23" t="s">
        <v>248</v>
      </c>
      <c r="BE58" s="17" t="s">
        <v>260</v>
      </c>
      <c r="BF58" s="23" t="s">
        <v>248</v>
      </c>
      <c r="BG58" s="23" t="s">
        <v>248</v>
      </c>
      <c r="BH58" s="23" t="s">
        <v>248</v>
      </c>
      <c r="BI58" s="23" t="s">
        <v>248</v>
      </c>
      <c r="BJ58" s="23" t="s">
        <v>248</v>
      </c>
      <c r="BK58" s="23" t="s">
        <v>248</v>
      </c>
      <c r="BL58" s="23" t="s">
        <v>248</v>
      </c>
      <c r="BM58" s="23" t="s">
        <v>248</v>
      </c>
      <c r="BN58" s="23" t="s">
        <v>248</v>
      </c>
      <c r="BO58" s="23" t="s">
        <v>248</v>
      </c>
      <c r="BP58" s="23" t="s">
        <v>248</v>
      </c>
      <c r="BQ58" s="23" t="s">
        <v>248</v>
      </c>
      <c r="BR58" s="23" t="s">
        <v>248</v>
      </c>
      <c r="BS58" s="23" t="s">
        <v>248</v>
      </c>
      <c r="BT58" s="23" t="s">
        <v>248</v>
      </c>
      <c r="BU58" s="23" t="s">
        <v>248</v>
      </c>
      <c r="BV58" s="23" t="s">
        <v>248</v>
      </c>
      <c r="BW58" s="23" t="s">
        <v>248</v>
      </c>
      <c r="BX58" s="23" t="s">
        <v>248</v>
      </c>
      <c r="BY58" s="23" t="s">
        <v>248</v>
      </c>
      <c r="BZ58" s="23" t="s">
        <v>248</v>
      </c>
      <c r="CA58" s="23" t="s">
        <v>248</v>
      </c>
      <c r="CB58" s="23" t="s">
        <v>248</v>
      </c>
      <c r="CC58" s="23" t="s">
        <v>248</v>
      </c>
      <c r="CD58" s="23" t="s">
        <v>248</v>
      </c>
      <c r="CE58" s="23" t="s">
        <v>248</v>
      </c>
    </row>
    <row r="59" spans="1:83">
      <c r="A59" s="30" t="s">
        <v>261</v>
      </c>
      <c r="B59" s="24"/>
      <c r="C59" s="233">
        <v>0</v>
      </c>
      <c r="D59" s="233">
        <v>0</v>
      </c>
      <c r="E59" s="233">
        <v>2996.17</v>
      </c>
      <c r="F59" s="233">
        <v>0</v>
      </c>
      <c r="G59" s="233">
        <v>2871</v>
      </c>
      <c r="H59" s="233">
        <v>0</v>
      </c>
      <c r="I59" s="233">
        <v>0</v>
      </c>
      <c r="J59" s="233">
        <v>0</v>
      </c>
      <c r="K59" s="233">
        <v>0</v>
      </c>
      <c r="L59" s="233">
        <v>4649</v>
      </c>
      <c r="M59" s="233">
        <v>181.07</v>
      </c>
      <c r="N59" s="233">
        <v>0</v>
      </c>
      <c r="O59" s="233">
        <v>0</v>
      </c>
      <c r="P59" s="234">
        <v>67393</v>
      </c>
      <c r="Q59" s="235">
        <v>67416</v>
      </c>
      <c r="R59" s="235">
        <v>64741</v>
      </c>
      <c r="S59" s="228">
        <v>0</v>
      </c>
      <c r="T59" s="228">
        <v>0</v>
      </c>
      <c r="U59" s="236">
        <v>105907</v>
      </c>
      <c r="V59" s="235">
        <v>0</v>
      </c>
      <c r="W59" s="235">
        <v>1455</v>
      </c>
      <c r="X59" s="235">
        <v>8512</v>
      </c>
      <c r="Y59" s="235">
        <v>17495</v>
      </c>
      <c r="Z59" s="235">
        <v>3144</v>
      </c>
      <c r="AA59" s="235">
        <v>334</v>
      </c>
      <c r="AB59" s="228">
        <v>0</v>
      </c>
      <c r="AC59" s="235">
        <v>13873</v>
      </c>
      <c r="AD59" s="235">
        <v>0</v>
      </c>
      <c r="AE59" s="235">
        <v>30200</v>
      </c>
      <c r="AF59" s="235">
        <v>0</v>
      </c>
      <c r="AG59" s="235">
        <v>14240</v>
      </c>
      <c r="AH59" s="235">
        <v>0</v>
      </c>
      <c r="AI59" s="235">
        <v>1455</v>
      </c>
      <c r="AJ59" s="235">
        <v>58908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2</v>
      </c>
      <c r="AQ59" s="235">
        <v>0</v>
      </c>
      <c r="AR59" s="235">
        <v>0</v>
      </c>
      <c r="AS59" s="235">
        <v>0</v>
      </c>
      <c r="AT59" s="235">
        <v>0</v>
      </c>
      <c r="AU59" s="235">
        <v>0</v>
      </c>
      <c r="AV59" s="228">
        <v>0</v>
      </c>
      <c r="AW59" s="228">
        <v>0</v>
      </c>
      <c r="AX59" s="228">
        <v>0</v>
      </c>
      <c r="AY59" s="235">
        <v>32563</v>
      </c>
      <c r="AZ59" s="235">
        <v>0</v>
      </c>
      <c r="BA59" s="228">
        <v>0</v>
      </c>
      <c r="BB59" s="228">
        <v>0</v>
      </c>
      <c r="BC59" s="228">
        <v>0</v>
      </c>
      <c r="BD59" s="228">
        <v>0</v>
      </c>
      <c r="BE59" s="235">
        <v>147934</v>
      </c>
      <c r="BF59" s="228">
        <v>0</v>
      </c>
      <c r="BG59" s="228">
        <v>0</v>
      </c>
      <c r="BH59" s="228">
        <v>0</v>
      </c>
      <c r="BI59" s="228">
        <v>0</v>
      </c>
      <c r="BJ59" s="228">
        <v>0</v>
      </c>
      <c r="BK59" s="228">
        <v>0</v>
      </c>
      <c r="BL59" s="228">
        <v>0</v>
      </c>
      <c r="BM59" s="228">
        <v>0</v>
      </c>
      <c r="BN59" s="228">
        <v>0</v>
      </c>
      <c r="BO59" s="228">
        <v>0</v>
      </c>
      <c r="BP59" s="228">
        <v>0</v>
      </c>
      <c r="BQ59" s="228">
        <v>0</v>
      </c>
      <c r="BR59" s="228">
        <v>0</v>
      </c>
      <c r="BS59" s="228">
        <v>0</v>
      </c>
      <c r="BT59" s="228">
        <v>0</v>
      </c>
      <c r="BU59" s="228">
        <v>0</v>
      </c>
      <c r="BV59" s="228">
        <v>0</v>
      </c>
      <c r="BW59" s="228">
        <v>0</v>
      </c>
      <c r="BX59" s="228">
        <v>0</v>
      </c>
      <c r="BY59" s="228">
        <v>0</v>
      </c>
      <c r="BZ59" s="228">
        <v>0</v>
      </c>
      <c r="CA59" s="228">
        <v>0</v>
      </c>
      <c r="CB59" s="228">
        <v>0</v>
      </c>
      <c r="CC59" s="228">
        <v>0</v>
      </c>
      <c r="CD59" s="222">
        <v>0</v>
      </c>
      <c r="CE59" s="24">
        <v>0</v>
      </c>
    </row>
    <row r="60" spans="1:83" s="200" customFormat="1" ht="15.75" customHeight="1">
      <c r="A60" s="205" t="s">
        <v>262</v>
      </c>
      <c r="B60" s="206"/>
      <c r="C60" s="237">
        <v>0</v>
      </c>
      <c r="D60" s="237">
        <v>0</v>
      </c>
      <c r="E60" s="237">
        <v>49.322166539107819</v>
      </c>
      <c r="F60" s="237">
        <v>0</v>
      </c>
      <c r="G60" s="237">
        <v>17.073431357115485</v>
      </c>
      <c r="H60" s="237">
        <v>0</v>
      </c>
      <c r="I60" s="237">
        <v>0</v>
      </c>
      <c r="J60" s="237">
        <v>0</v>
      </c>
      <c r="K60" s="237">
        <v>0</v>
      </c>
      <c r="L60" s="237">
        <v>0</v>
      </c>
      <c r="M60" s="237">
        <v>0.27969351943076076</v>
      </c>
      <c r="N60" s="237">
        <v>0</v>
      </c>
      <c r="O60" s="237">
        <v>0</v>
      </c>
      <c r="P60" s="234">
        <v>9.2914021270799179</v>
      </c>
      <c r="Q60" s="234">
        <v>3.2838401148330614</v>
      </c>
      <c r="R60" s="234">
        <v>0</v>
      </c>
      <c r="S60" s="238">
        <v>1.5981327604269258</v>
      </c>
      <c r="T60" s="238">
        <v>7.6813177852558905</v>
      </c>
      <c r="U60" s="239">
        <v>10.050119283353851</v>
      </c>
      <c r="V60" s="234">
        <v>0</v>
      </c>
      <c r="W60" s="234">
        <v>0</v>
      </c>
      <c r="X60" s="234">
        <v>2.5623178254515615</v>
      </c>
      <c r="Y60" s="234">
        <v>11.341565503708267</v>
      </c>
      <c r="Z60" s="234">
        <v>8.8397935241516077</v>
      </c>
      <c r="AA60" s="234">
        <v>1.0674650010194295</v>
      </c>
      <c r="AB60" s="238">
        <v>7.3925862288177493</v>
      </c>
      <c r="AC60" s="234">
        <v>8.8858541800971551</v>
      </c>
      <c r="AD60" s="234">
        <v>0</v>
      </c>
      <c r="AE60" s="234">
        <v>11.277348845778592</v>
      </c>
      <c r="AF60" s="234">
        <v>0</v>
      </c>
      <c r="AG60" s="234">
        <v>27.42409857360429</v>
      </c>
      <c r="AH60" s="234">
        <v>0</v>
      </c>
      <c r="AI60" s="234">
        <v>3.5678147305076626</v>
      </c>
      <c r="AJ60" s="234">
        <v>71.520943046948418</v>
      </c>
      <c r="AK60" s="234">
        <v>0</v>
      </c>
      <c r="AL60" s="234">
        <v>0</v>
      </c>
      <c r="AM60" s="234">
        <v>0</v>
      </c>
      <c r="AN60" s="234">
        <v>0</v>
      </c>
      <c r="AO60" s="234">
        <v>0</v>
      </c>
      <c r="AP60" s="234">
        <v>0</v>
      </c>
      <c r="AQ60" s="234">
        <v>0</v>
      </c>
      <c r="AR60" s="234">
        <v>0</v>
      </c>
      <c r="AS60" s="234">
        <v>0</v>
      </c>
      <c r="AT60" s="234">
        <v>0</v>
      </c>
      <c r="AU60" s="234">
        <v>0</v>
      </c>
      <c r="AV60" s="238">
        <v>0</v>
      </c>
      <c r="AW60" s="238">
        <v>0</v>
      </c>
      <c r="AX60" s="238">
        <v>0</v>
      </c>
      <c r="AY60" s="234">
        <v>11.071030383114401</v>
      </c>
      <c r="AZ60" s="234">
        <v>0</v>
      </c>
      <c r="BA60" s="238">
        <v>0</v>
      </c>
      <c r="BB60" s="238">
        <v>0</v>
      </c>
      <c r="BC60" s="238">
        <v>0</v>
      </c>
      <c r="BD60" s="238">
        <v>0</v>
      </c>
      <c r="BE60" s="234">
        <v>4.8334108841748753</v>
      </c>
      <c r="BF60" s="238">
        <v>13.173375420573366</v>
      </c>
      <c r="BG60" s="238">
        <v>0</v>
      </c>
      <c r="BH60" s="238">
        <v>0</v>
      </c>
      <c r="BI60" s="238">
        <v>0</v>
      </c>
      <c r="BJ60" s="238">
        <v>0</v>
      </c>
      <c r="BK60" s="238">
        <v>0</v>
      </c>
      <c r="BL60" s="238">
        <v>2.2755848033798567</v>
      </c>
      <c r="BM60" s="238">
        <v>0</v>
      </c>
      <c r="BN60" s="238">
        <v>7.2682318249452438</v>
      </c>
      <c r="BO60" s="238">
        <v>0</v>
      </c>
      <c r="BP60" s="238">
        <v>0</v>
      </c>
      <c r="BQ60" s="238">
        <v>0</v>
      </c>
      <c r="BR60" s="238">
        <v>0.3342252772646413</v>
      </c>
      <c r="BS60" s="238">
        <v>0.65643827671729693</v>
      </c>
      <c r="BT60" s="238">
        <v>0.86460542064860635</v>
      </c>
      <c r="BU60" s="238">
        <v>0</v>
      </c>
      <c r="BV60" s="238">
        <v>0</v>
      </c>
      <c r="BW60" s="238">
        <v>0.32877053639846743</v>
      </c>
      <c r="BX60" s="238">
        <v>4.4153516123015848</v>
      </c>
      <c r="BY60" s="238">
        <v>6.9905688363711072</v>
      </c>
      <c r="BZ60" s="238">
        <v>1.6653665974822127</v>
      </c>
      <c r="CA60" s="238">
        <v>2.0900309785509039</v>
      </c>
      <c r="CB60" s="238">
        <v>0</v>
      </c>
      <c r="CC60" s="238">
        <v>0</v>
      </c>
      <c r="CD60" s="207" t="s">
        <v>248</v>
      </c>
      <c r="CE60" s="225">
        <v>308.42688179861102</v>
      </c>
    </row>
    <row r="61" spans="1:83">
      <c r="A61" s="30" t="s">
        <v>263</v>
      </c>
      <c r="B61" s="15"/>
      <c r="C61" s="233">
        <v>0</v>
      </c>
      <c r="D61" s="233">
        <v>0</v>
      </c>
      <c r="E61" s="233">
        <v>4893418.45</v>
      </c>
      <c r="F61" s="233">
        <v>0</v>
      </c>
      <c r="G61" s="233">
        <v>1728764.28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19201.740000000002</v>
      </c>
      <c r="N61" s="233">
        <v>0</v>
      </c>
      <c r="O61" s="233">
        <v>0</v>
      </c>
      <c r="P61" s="235">
        <v>850308.53</v>
      </c>
      <c r="Q61" s="235">
        <v>455628.67</v>
      </c>
      <c r="R61" s="235">
        <v>0</v>
      </c>
      <c r="S61" s="240">
        <v>78500.14</v>
      </c>
      <c r="T61" s="240">
        <v>832996.85</v>
      </c>
      <c r="U61" s="236">
        <v>758587.38</v>
      </c>
      <c r="V61" s="235">
        <v>0</v>
      </c>
      <c r="W61" s="235">
        <v>0</v>
      </c>
      <c r="X61" s="235">
        <v>321334.78999999998</v>
      </c>
      <c r="Y61" s="235">
        <v>1281559.42</v>
      </c>
      <c r="Z61" s="235">
        <v>1246141.3400000001</v>
      </c>
      <c r="AA61" s="235">
        <v>129489.60000000001</v>
      </c>
      <c r="AB61" s="241">
        <v>951425.52</v>
      </c>
      <c r="AC61" s="235">
        <v>996500.99</v>
      </c>
      <c r="AD61" s="235">
        <v>0</v>
      </c>
      <c r="AE61" s="235">
        <v>1129195.92</v>
      </c>
      <c r="AF61" s="235">
        <v>0</v>
      </c>
      <c r="AG61" s="235">
        <v>3323114.37</v>
      </c>
      <c r="AH61" s="235">
        <v>0</v>
      </c>
      <c r="AI61" s="235">
        <v>356568.05</v>
      </c>
      <c r="AJ61" s="235">
        <v>10049372.99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40">
        <v>0</v>
      </c>
      <c r="AW61" s="240">
        <v>0</v>
      </c>
      <c r="AX61" s="240">
        <v>0</v>
      </c>
      <c r="AY61" s="235">
        <v>603784.62</v>
      </c>
      <c r="AZ61" s="235">
        <v>0</v>
      </c>
      <c r="BA61" s="240">
        <v>0</v>
      </c>
      <c r="BB61" s="240">
        <v>0</v>
      </c>
      <c r="BC61" s="240">
        <v>0</v>
      </c>
      <c r="BD61" s="240">
        <v>0</v>
      </c>
      <c r="BE61" s="235">
        <v>446477.45</v>
      </c>
      <c r="BF61" s="240">
        <v>615030.80000000005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126363.7</v>
      </c>
      <c r="BM61" s="240">
        <v>0</v>
      </c>
      <c r="BN61" s="240">
        <v>1047619.97</v>
      </c>
      <c r="BO61" s="240">
        <v>0</v>
      </c>
      <c r="BP61" s="240">
        <v>0</v>
      </c>
      <c r="BQ61" s="240">
        <v>0</v>
      </c>
      <c r="BR61" s="240">
        <v>28072.53</v>
      </c>
      <c r="BS61" s="240">
        <v>23723.03</v>
      </c>
      <c r="BT61" s="240">
        <v>88799.08</v>
      </c>
      <c r="BU61" s="240">
        <v>0</v>
      </c>
      <c r="BV61" s="240">
        <v>0</v>
      </c>
      <c r="BW61" s="240">
        <v>36869.919999999998</v>
      </c>
      <c r="BX61" s="240">
        <v>482154.53</v>
      </c>
      <c r="BY61" s="240">
        <v>1032551.88</v>
      </c>
      <c r="BZ61" s="240">
        <v>373532.78</v>
      </c>
      <c r="CA61" s="240">
        <v>261826.62</v>
      </c>
      <c r="CB61" s="240">
        <v>0</v>
      </c>
      <c r="CC61" s="240">
        <v>11250</v>
      </c>
      <c r="CD61" s="23" t="s">
        <v>248</v>
      </c>
      <c r="CE61" s="24">
        <v>34580165.940000005</v>
      </c>
    </row>
    <row r="62" spans="1:83">
      <c r="A62" s="30" t="s">
        <v>11</v>
      </c>
      <c r="B62" s="15"/>
      <c r="C62" s="24">
        <v>0</v>
      </c>
      <c r="D62" s="24">
        <v>0</v>
      </c>
      <c r="E62" s="24">
        <v>1188075</v>
      </c>
      <c r="F62" s="24">
        <v>0</v>
      </c>
      <c r="G62" s="24">
        <v>459114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8955</v>
      </c>
      <c r="N62" s="24">
        <v>0</v>
      </c>
      <c r="O62" s="24">
        <v>0</v>
      </c>
      <c r="P62" s="24">
        <v>283952</v>
      </c>
      <c r="Q62" s="24">
        <v>116371</v>
      </c>
      <c r="R62" s="24">
        <v>0</v>
      </c>
      <c r="S62" s="24">
        <v>31322</v>
      </c>
      <c r="T62" s="24">
        <v>213467</v>
      </c>
      <c r="U62" s="24">
        <v>225133</v>
      </c>
      <c r="V62" s="24">
        <v>0</v>
      </c>
      <c r="W62" s="24">
        <v>0</v>
      </c>
      <c r="X62" s="24">
        <v>130533</v>
      </c>
      <c r="Y62" s="24">
        <v>289809</v>
      </c>
      <c r="Z62" s="24">
        <v>258587</v>
      </c>
      <c r="AA62" s="24">
        <v>40132</v>
      </c>
      <c r="AB62" s="24">
        <v>239943</v>
      </c>
      <c r="AC62" s="24">
        <v>297774</v>
      </c>
      <c r="AD62" s="24">
        <v>0</v>
      </c>
      <c r="AE62" s="24">
        <v>318695</v>
      </c>
      <c r="AF62" s="24">
        <v>0</v>
      </c>
      <c r="AG62" s="24">
        <v>770990</v>
      </c>
      <c r="AH62" s="24">
        <v>0</v>
      </c>
      <c r="AI62" s="24">
        <v>120134</v>
      </c>
      <c r="AJ62" s="24">
        <v>2148711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225165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149226</v>
      </c>
      <c r="BF62" s="24">
        <v>254616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36071</v>
      </c>
      <c r="BM62" s="24">
        <v>0</v>
      </c>
      <c r="BN62" s="24">
        <v>332443</v>
      </c>
      <c r="BO62" s="24">
        <v>0</v>
      </c>
      <c r="BP62" s="24">
        <v>0</v>
      </c>
      <c r="BQ62" s="24">
        <v>0</v>
      </c>
      <c r="BR62" s="24">
        <v>10928</v>
      </c>
      <c r="BS62" s="24">
        <v>14285</v>
      </c>
      <c r="BT62" s="24">
        <v>28762</v>
      </c>
      <c r="BU62" s="24">
        <v>0</v>
      </c>
      <c r="BV62" s="24">
        <v>0</v>
      </c>
      <c r="BW62" s="24">
        <v>5287</v>
      </c>
      <c r="BX62" s="24">
        <v>117038</v>
      </c>
      <c r="BY62" s="24">
        <v>285562</v>
      </c>
      <c r="BZ62" s="24">
        <v>135123</v>
      </c>
      <c r="CA62" s="24">
        <v>52108</v>
      </c>
      <c r="CB62" s="24">
        <v>0</v>
      </c>
      <c r="CC62" s="24">
        <v>69</v>
      </c>
      <c r="CD62" s="23" t="s">
        <v>248</v>
      </c>
      <c r="CE62" s="24">
        <v>8788380</v>
      </c>
    </row>
    <row r="63" spans="1:83">
      <c r="A63" s="30" t="s">
        <v>264</v>
      </c>
      <c r="B63" s="15"/>
      <c r="C63" s="233">
        <v>0</v>
      </c>
      <c r="D63" s="233">
        <v>0</v>
      </c>
      <c r="E63" s="233">
        <v>-7.9999999999927005E-2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772388.04</v>
      </c>
      <c r="O63" s="233">
        <v>0</v>
      </c>
      <c r="P63" s="235">
        <v>0</v>
      </c>
      <c r="Q63" s="235">
        <v>0</v>
      </c>
      <c r="R63" s="235">
        <v>477897.5</v>
      </c>
      <c r="S63" s="240">
        <v>0</v>
      </c>
      <c r="T63" s="240">
        <v>0</v>
      </c>
      <c r="U63" s="236">
        <v>0</v>
      </c>
      <c r="V63" s="235">
        <v>0</v>
      </c>
      <c r="W63" s="235">
        <v>0</v>
      </c>
      <c r="X63" s="235">
        <v>0</v>
      </c>
      <c r="Y63" s="235">
        <v>4537.5</v>
      </c>
      <c r="Z63" s="235">
        <v>0</v>
      </c>
      <c r="AA63" s="235">
        <v>0</v>
      </c>
      <c r="AB63" s="241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1193512.1299999999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40">
        <v>0</v>
      </c>
      <c r="AW63" s="240">
        <v>0</v>
      </c>
      <c r="AX63" s="240">
        <v>0</v>
      </c>
      <c r="AY63" s="235">
        <v>0</v>
      </c>
      <c r="AZ63" s="235">
        <v>0</v>
      </c>
      <c r="BA63" s="240">
        <v>0</v>
      </c>
      <c r="BB63" s="240">
        <v>0</v>
      </c>
      <c r="BC63" s="240">
        <v>0</v>
      </c>
      <c r="BD63" s="240">
        <v>0</v>
      </c>
      <c r="BE63" s="235">
        <v>0</v>
      </c>
      <c r="BF63" s="240">
        <v>0</v>
      </c>
      <c r="BG63" s="240">
        <v>0</v>
      </c>
      <c r="BH63" s="240">
        <v>0</v>
      </c>
      <c r="BI63" s="240">
        <v>0</v>
      </c>
      <c r="BJ63" s="240">
        <v>0</v>
      </c>
      <c r="BK63" s="240">
        <v>0</v>
      </c>
      <c r="BL63" s="240">
        <v>0</v>
      </c>
      <c r="BM63" s="240">
        <v>0</v>
      </c>
      <c r="BN63" s="240">
        <v>75000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125</v>
      </c>
      <c r="BX63" s="240">
        <v>71700</v>
      </c>
      <c r="BY63" s="240">
        <v>0</v>
      </c>
      <c r="BZ63" s="240">
        <v>0</v>
      </c>
      <c r="CA63" s="240">
        <v>0</v>
      </c>
      <c r="CB63" s="240">
        <v>0</v>
      </c>
      <c r="CC63" s="240">
        <v>0</v>
      </c>
      <c r="CD63" s="23" t="s">
        <v>248</v>
      </c>
      <c r="CE63" s="24">
        <v>2595160.09</v>
      </c>
    </row>
    <row r="64" spans="1:83">
      <c r="A64" s="30" t="s">
        <v>265</v>
      </c>
      <c r="B64" s="15"/>
      <c r="C64" s="233">
        <v>0</v>
      </c>
      <c r="D64" s="233">
        <v>0</v>
      </c>
      <c r="E64" s="233">
        <v>352008.86</v>
      </c>
      <c r="F64" s="233">
        <v>0</v>
      </c>
      <c r="G64" s="233">
        <v>90137.81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5">
        <v>757239.73</v>
      </c>
      <c r="Q64" s="235">
        <v>2774.38</v>
      </c>
      <c r="R64" s="235">
        <v>21100.26</v>
      </c>
      <c r="S64" s="240">
        <v>130766.47</v>
      </c>
      <c r="T64" s="240">
        <v>83721.179999999993</v>
      </c>
      <c r="U64" s="236">
        <v>14178.83</v>
      </c>
      <c r="V64" s="235">
        <v>0</v>
      </c>
      <c r="W64" s="235">
        <v>23045.01</v>
      </c>
      <c r="X64" s="235">
        <v>93911.49</v>
      </c>
      <c r="Y64" s="235">
        <v>85846.09</v>
      </c>
      <c r="Z64" s="235">
        <v>36315.910000000003</v>
      </c>
      <c r="AA64" s="235">
        <v>72253.5</v>
      </c>
      <c r="AB64" s="241">
        <v>7277350.8799999999</v>
      </c>
      <c r="AC64" s="235">
        <v>62521.83</v>
      </c>
      <c r="AD64" s="235">
        <v>0</v>
      </c>
      <c r="AE64" s="235">
        <v>16132.63</v>
      </c>
      <c r="AF64" s="235">
        <v>0</v>
      </c>
      <c r="AG64" s="235">
        <v>513505.09</v>
      </c>
      <c r="AH64" s="235">
        <v>0</v>
      </c>
      <c r="AI64" s="235">
        <v>64640.57</v>
      </c>
      <c r="AJ64" s="235">
        <v>906807.07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25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40">
        <v>0</v>
      </c>
      <c r="AW64" s="240">
        <v>0</v>
      </c>
      <c r="AX64" s="240">
        <v>0</v>
      </c>
      <c r="AY64" s="235">
        <v>9422.77</v>
      </c>
      <c r="AZ64" s="235">
        <v>0</v>
      </c>
      <c r="BA64" s="240">
        <v>0</v>
      </c>
      <c r="BB64" s="240">
        <v>0</v>
      </c>
      <c r="BC64" s="240">
        <v>0</v>
      </c>
      <c r="BD64" s="240">
        <v>0</v>
      </c>
      <c r="BE64" s="235">
        <v>129233.04</v>
      </c>
      <c r="BF64" s="240">
        <v>157169.78</v>
      </c>
      <c r="BG64" s="240">
        <v>0</v>
      </c>
      <c r="BH64" s="240">
        <v>0</v>
      </c>
      <c r="BI64" s="240">
        <v>0</v>
      </c>
      <c r="BJ64" s="240">
        <v>0</v>
      </c>
      <c r="BK64" s="240">
        <v>0</v>
      </c>
      <c r="BL64" s="240">
        <v>0</v>
      </c>
      <c r="BM64" s="240">
        <v>0</v>
      </c>
      <c r="BN64" s="240">
        <v>10981.82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607.1</v>
      </c>
      <c r="BU64" s="240">
        <v>0</v>
      </c>
      <c r="BV64" s="240">
        <v>0</v>
      </c>
      <c r="BW64" s="240">
        <v>0</v>
      </c>
      <c r="BX64" s="240">
        <v>-9383.4599999999991</v>
      </c>
      <c r="BY64" s="240">
        <v>4357.84</v>
      </c>
      <c r="BZ64" s="240">
        <v>0</v>
      </c>
      <c r="CA64" s="240">
        <v>4.25</v>
      </c>
      <c r="CB64" s="240">
        <v>0</v>
      </c>
      <c r="CC64" s="240">
        <v>22759.66</v>
      </c>
      <c r="CD64" s="23" t="s">
        <v>248</v>
      </c>
      <c r="CE64" s="24">
        <v>10929435.389999999</v>
      </c>
    </row>
    <row r="65" spans="1:83">
      <c r="A65" s="30" t="s">
        <v>266</v>
      </c>
      <c r="B65" s="15"/>
      <c r="C65" s="233">
        <v>0</v>
      </c>
      <c r="D65" s="233">
        <v>0</v>
      </c>
      <c r="E65" s="233">
        <v>0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0</v>
      </c>
      <c r="P65" s="235">
        <v>0</v>
      </c>
      <c r="Q65" s="235">
        <v>0</v>
      </c>
      <c r="R65" s="235">
        <v>0</v>
      </c>
      <c r="S65" s="240">
        <v>0</v>
      </c>
      <c r="T65" s="240">
        <v>0</v>
      </c>
      <c r="U65" s="236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41">
        <v>0</v>
      </c>
      <c r="AC65" s="235">
        <v>0</v>
      </c>
      <c r="AD65" s="235">
        <v>0</v>
      </c>
      <c r="AE65" s="235">
        <v>13688.1</v>
      </c>
      <c r="AF65" s="235">
        <v>0</v>
      </c>
      <c r="AG65" s="235">
        <v>0</v>
      </c>
      <c r="AH65" s="235">
        <v>0</v>
      </c>
      <c r="AI65" s="235">
        <v>0</v>
      </c>
      <c r="AJ65" s="235">
        <v>13386.9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40">
        <v>0</v>
      </c>
      <c r="AW65" s="240">
        <v>0</v>
      </c>
      <c r="AX65" s="240">
        <v>0</v>
      </c>
      <c r="AY65" s="235">
        <v>0</v>
      </c>
      <c r="AZ65" s="235">
        <v>0</v>
      </c>
      <c r="BA65" s="240">
        <v>0</v>
      </c>
      <c r="BB65" s="240">
        <v>0</v>
      </c>
      <c r="BC65" s="240">
        <v>0</v>
      </c>
      <c r="BD65" s="240">
        <v>0</v>
      </c>
      <c r="BE65" s="235">
        <v>989130.45</v>
      </c>
      <c r="BF65" s="240">
        <v>111076.66</v>
      </c>
      <c r="BG65" s="240">
        <v>0</v>
      </c>
      <c r="BH65" s="240">
        <v>0</v>
      </c>
      <c r="BI65" s="240">
        <v>0</v>
      </c>
      <c r="BJ65" s="240">
        <v>0</v>
      </c>
      <c r="BK65" s="240">
        <v>0</v>
      </c>
      <c r="BL65" s="240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0</v>
      </c>
      <c r="BZ65" s="240">
        <v>0</v>
      </c>
      <c r="CA65" s="240">
        <v>0</v>
      </c>
      <c r="CB65" s="240">
        <v>0</v>
      </c>
      <c r="CC65" s="240">
        <v>0</v>
      </c>
      <c r="CD65" s="23" t="s">
        <v>248</v>
      </c>
      <c r="CE65" s="24">
        <v>1127282.1099999999</v>
      </c>
    </row>
    <row r="66" spans="1:83">
      <c r="A66" s="30" t="s">
        <v>267</v>
      </c>
      <c r="B66" s="15"/>
      <c r="C66" s="233">
        <v>0</v>
      </c>
      <c r="D66" s="233">
        <v>0</v>
      </c>
      <c r="E66" s="233">
        <v>35719.89</v>
      </c>
      <c r="F66" s="233">
        <v>0</v>
      </c>
      <c r="G66" s="233">
        <v>1755508.74</v>
      </c>
      <c r="H66" s="233">
        <v>0</v>
      </c>
      <c r="I66" s="233">
        <v>0</v>
      </c>
      <c r="J66" s="233">
        <v>0</v>
      </c>
      <c r="K66" s="233">
        <v>0</v>
      </c>
      <c r="L66" s="233">
        <v>1524</v>
      </c>
      <c r="M66" s="233">
        <v>0</v>
      </c>
      <c r="N66" s="233">
        <v>172.5</v>
      </c>
      <c r="O66" s="233">
        <v>0</v>
      </c>
      <c r="P66" s="235">
        <v>4130.46</v>
      </c>
      <c r="Q66" s="235">
        <v>3.01</v>
      </c>
      <c r="R66" s="235">
        <v>12.99</v>
      </c>
      <c r="S66" s="240">
        <v>3224.27</v>
      </c>
      <c r="T66" s="240">
        <v>27217.64</v>
      </c>
      <c r="U66" s="236">
        <v>175524.06</v>
      </c>
      <c r="V66" s="235">
        <v>0</v>
      </c>
      <c r="W66" s="235">
        <v>147919.37</v>
      </c>
      <c r="X66" s="235">
        <v>2062.37</v>
      </c>
      <c r="Y66" s="235">
        <v>16124.88</v>
      </c>
      <c r="Z66" s="235">
        <v>207122.54</v>
      </c>
      <c r="AA66" s="235">
        <v>6625</v>
      </c>
      <c r="AB66" s="241">
        <v>32232.9</v>
      </c>
      <c r="AC66" s="235">
        <v>145.5</v>
      </c>
      <c r="AD66" s="235">
        <v>0</v>
      </c>
      <c r="AE66" s="235">
        <v>23513.97</v>
      </c>
      <c r="AF66" s="235">
        <v>0</v>
      </c>
      <c r="AG66" s="235">
        <v>40899.97</v>
      </c>
      <c r="AH66" s="235">
        <v>0</v>
      </c>
      <c r="AI66" s="235">
        <v>3.75</v>
      </c>
      <c r="AJ66" s="235">
        <v>70713.61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40">
        <v>0</v>
      </c>
      <c r="AW66" s="240">
        <v>0</v>
      </c>
      <c r="AX66" s="240">
        <v>0</v>
      </c>
      <c r="AY66" s="235">
        <v>551553.79</v>
      </c>
      <c r="AZ66" s="235">
        <v>0</v>
      </c>
      <c r="BA66" s="240">
        <v>0</v>
      </c>
      <c r="BB66" s="240">
        <v>0</v>
      </c>
      <c r="BC66" s="240">
        <v>0</v>
      </c>
      <c r="BD66" s="240">
        <v>0</v>
      </c>
      <c r="BE66" s="235">
        <v>1763927.44</v>
      </c>
      <c r="BF66" s="240">
        <v>94981.38</v>
      </c>
      <c r="BG66" s="240">
        <v>0</v>
      </c>
      <c r="BH66" s="240">
        <v>0</v>
      </c>
      <c r="BI66" s="240">
        <v>0</v>
      </c>
      <c r="BJ66" s="240">
        <v>0</v>
      </c>
      <c r="BK66" s="240">
        <v>0</v>
      </c>
      <c r="BL66" s="240">
        <v>0</v>
      </c>
      <c r="BM66" s="240">
        <v>0</v>
      </c>
      <c r="BN66" s="240">
        <v>153441.06</v>
      </c>
      <c r="BO66" s="240">
        <v>0</v>
      </c>
      <c r="BP66" s="240">
        <v>0</v>
      </c>
      <c r="BQ66" s="240">
        <v>0</v>
      </c>
      <c r="BR66" s="240">
        <v>0</v>
      </c>
      <c r="BS66" s="240">
        <v>87.3</v>
      </c>
      <c r="BT66" s="240">
        <v>353.46</v>
      </c>
      <c r="BU66" s="240">
        <v>0</v>
      </c>
      <c r="BV66" s="240">
        <v>0</v>
      </c>
      <c r="BW66" s="240">
        <v>0</v>
      </c>
      <c r="BX66" s="240">
        <v>115467.58</v>
      </c>
      <c r="BY66" s="240">
        <v>780.8</v>
      </c>
      <c r="BZ66" s="240">
        <v>0</v>
      </c>
      <c r="CA66" s="240">
        <v>36586</v>
      </c>
      <c r="CB66" s="240">
        <v>0</v>
      </c>
      <c r="CC66" s="240">
        <v>73201.070000000007</v>
      </c>
      <c r="CD66" s="23" t="s">
        <v>248</v>
      </c>
      <c r="CE66" s="24">
        <v>5340781.3</v>
      </c>
    </row>
    <row r="67" spans="1:83">
      <c r="A67" s="30" t="s">
        <v>16</v>
      </c>
      <c r="B67" s="15"/>
      <c r="C67" s="24">
        <v>0</v>
      </c>
      <c r="D67" s="24">
        <v>0</v>
      </c>
      <c r="E67" s="24">
        <v>120595</v>
      </c>
      <c r="F67" s="24">
        <v>0</v>
      </c>
      <c r="G67" s="24">
        <v>8320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308540</v>
      </c>
      <c r="Q67" s="24">
        <v>49657</v>
      </c>
      <c r="R67" s="24">
        <v>239</v>
      </c>
      <c r="S67" s="24">
        <v>49296</v>
      </c>
      <c r="T67" s="24">
        <v>0</v>
      </c>
      <c r="U67" s="24">
        <v>7831</v>
      </c>
      <c r="V67" s="24">
        <v>0</v>
      </c>
      <c r="W67" s="24">
        <v>581916</v>
      </c>
      <c r="X67" s="24">
        <v>345032</v>
      </c>
      <c r="Y67" s="24">
        <v>349622</v>
      </c>
      <c r="Z67" s="24">
        <v>176910</v>
      </c>
      <c r="AA67" s="24">
        <v>88271</v>
      </c>
      <c r="AB67" s="24">
        <v>38237</v>
      </c>
      <c r="AC67" s="24">
        <v>37929</v>
      </c>
      <c r="AD67" s="24">
        <v>0</v>
      </c>
      <c r="AE67" s="24">
        <v>31277</v>
      </c>
      <c r="AF67" s="24">
        <v>0</v>
      </c>
      <c r="AG67" s="24">
        <v>79410</v>
      </c>
      <c r="AH67" s="24">
        <v>0</v>
      </c>
      <c r="AI67" s="24">
        <v>2345</v>
      </c>
      <c r="AJ67" s="24">
        <v>257262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49671</v>
      </c>
      <c r="AZ67" s="24">
        <v>0</v>
      </c>
      <c r="BA67" s="24">
        <v>6366</v>
      </c>
      <c r="BB67" s="24">
        <v>0</v>
      </c>
      <c r="BC67" s="24">
        <v>0</v>
      </c>
      <c r="BD67" s="24">
        <v>42540</v>
      </c>
      <c r="BE67" s="24">
        <v>280346</v>
      </c>
      <c r="BF67" s="24">
        <v>7855</v>
      </c>
      <c r="BG67" s="24">
        <v>0</v>
      </c>
      <c r="BH67" s="24">
        <v>0</v>
      </c>
      <c r="BI67" s="24">
        <v>19946</v>
      </c>
      <c r="BJ67" s="24">
        <v>0</v>
      </c>
      <c r="BK67" s="24">
        <v>0</v>
      </c>
      <c r="BL67" s="24">
        <v>0</v>
      </c>
      <c r="BM67" s="24">
        <v>0</v>
      </c>
      <c r="BN67" s="24">
        <v>2125425</v>
      </c>
      <c r="BO67" s="24">
        <v>0</v>
      </c>
      <c r="BP67" s="24">
        <v>0</v>
      </c>
      <c r="BQ67" s="24">
        <v>0</v>
      </c>
      <c r="BR67" s="24">
        <v>4221</v>
      </c>
      <c r="BS67" s="24">
        <v>15007</v>
      </c>
      <c r="BT67" s="24">
        <v>0</v>
      </c>
      <c r="BU67" s="24">
        <v>0</v>
      </c>
      <c r="BV67" s="24">
        <v>0</v>
      </c>
      <c r="BW67" s="24">
        <v>19130</v>
      </c>
      <c r="BX67" s="24">
        <v>0</v>
      </c>
      <c r="BY67" s="24">
        <v>30915</v>
      </c>
      <c r="BZ67" s="24">
        <v>0</v>
      </c>
      <c r="CA67" s="24">
        <v>0</v>
      </c>
      <c r="CB67" s="24">
        <v>0</v>
      </c>
      <c r="CC67" s="24">
        <v>305431</v>
      </c>
      <c r="CD67" s="23" t="s">
        <v>248</v>
      </c>
      <c r="CE67" s="24">
        <v>5439542</v>
      </c>
    </row>
    <row r="68" spans="1:83">
      <c r="A68" s="30" t="s">
        <v>268</v>
      </c>
      <c r="B68" s="24"/>
      <c r="C68" s="233">
        <v>0</v>
      </c>
      <c r="D68" s="233">
        <v>0</v>
      </c>
      <c r="E68" s="233">
        <v>102994.95</v>
      </c>
      <c r="F68" s="233">
        <v>0</v>
      </c>
      <c r="G68" s="233">
        <v>13590.2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0</v>
      </c>
      <c r="O68" s="233">
        <v>0</v>
      </c>
      <c r="P68" s="235">
        <v>0</v>
      </c>
      <c r="Q68" s="235">
        <v>0</v>
      </c>
      <c r="R68" s="235">
        <v>0</v>
      </c>
      <c r="S68" s="240">
        <v>0</v>
      </c>
      <c r="T68" s="240">
        <v>1575</v>
      </c>
      <c r="U68" s="236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41">
        <v>91227.99</v>
      </c>
      <c r="AC68" s="235">
        <v>0</v>
      </c>
      <c r="AD68" s="235">
        <v>0</v>
      </c>
      <c r="AE68" s="235">
        <v>163.85</v>
      </c>
      <c r="AF68" s="235">
        <v>0</v>
      </c>
      <c r="AG68" s="235">
        <v>9668.06</v>
      </c>
      <c r="AH68" s="235">
        <v>0</v>
      </c>
      <c r="AI68" s="235">
        <v>0</v>
      </c>
      <c r="AJ68" s="235">
        <v>153134.34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40">
        <v>0</v>
      </c>
      <c r="AW68" s="240">
        <v>0</v>
      </c>
      <c r="AX68" s="240">
        <v>0</v>
      </c>
      <c r="AY68" s="235">
        <v>0</v>
      </c>
      <c r="AZ68" s="235">
        <v>0</v>
      </c>
      <c r="BA68" s="240">
        <v>0</v>
      </c>
      <c r="BB68" s="240">
        <v>0</v>
      </c>
      <c r="BC68" s="240">
        <v>0</v>
      </c>
      <c r="BD68" s="240">
        <v>0</v>
      </c>
      <c r="BE68" s="235">
        <v>1328613.46</v>
      </c>
      <c r="BF68" s="240">
        <v>0</v>
      </c>
      <c r="BG68" s="240">
        <v>0</v>
      </c>
      <c r="BH68" s="240">
        <v>0</v>
      </c>
      <c r="BI68" s="240">
        <v>0</v>
      </c>
      <c r="BJ68" s="240">
        <v>0</v>
      </c>
      <c r="BK68" s="240">
        <v>0</v>
      </c>
      <c r="BL68" s="240">
        <v>0</v>
      </c>
      <c r="BM68" s="240">
        <v>0</v>
      </c>
      <c r="BN68" s="240">
        <v>413551.62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>
        <v>0</v>
      </c>
      <c r="BZ68" s="240">
        <v>0</v>
      </c>
      <c r="CA68" s="240">
        <v>0</v>
      </c>
      <c r="CB68" s="240">
        <v>0</v>
      </c>
      <c r="CC68" s="240">
        <v>0</v>
      </c>
      <c r="CD68" s="23" t="s">
        <v>248</v>
      </c>
      <c r="CE68" s="24">
        <v>2114519.4700000002</v>
      </c>
    </row>
    <row r="69" spans="1:83">
      <c r="A69" s="30" t="s">
        <v>269</v>
      </c>
      <c r="B69" s="15"/>
      <c r="C69" s="24">
        <v>0</v>
      </c>
      <c r="D69" s="24">
        <v>0</v>
      </c>
      <c r="E69" s="24">
        <v>895348.48</v>
      </c>
      <c r="F69" s="24">
        <v>0</v>
      </c>
      <c r="G69" s="24">
        <v>120950.68000000001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134663.1</v>
      </c>
      <c r="Q69" s="24">
        <v>1489.32</v>
      </c>
      <c r="R69" s="24">
        <v>266.07</v>
      </c>
      <c r="S69" s="24">
        <v>6394.44</v>
      </c>
      <c r="T69" s="24">
        <v>1727.7800000000002</v>
      </c>
      <c r="U69" s="24">
        <v>2230079.79</v>
      </c>
      <c r="V69" s="24">
        <v>0</v>
      </c>
      <c r="W69" s="24">
        <v>35114.5</v>
      </c>
      <c r="X69" s="24">
        <v>3648.88</v>
      </c>
      <c r="Y69" s="24">
        <v>85337.209999999992</v>
      </c>
      <c r="Z69" s="24">
        <v>45236.65</v>
      </c>
      <c r="AA69" s="24">
        <v>20799.759999999998</v>
      </c>
      <c r="AB69" s="24">
        <v>100309.99</v>
      </c>
      <c r="AC69" s="24">
        <v>10265.77</v>
      </c>
      <c r="AD69" s="24">
        <v>0</v>
      </c>
      <c r="AE69" s="24">
        <v>47618.39</v>
      </c>
      <c r="AF69" s="24">
        <v>0</v>
      </c>
      <c r="AG69" s="24">
        <v>3772.9199999999996</v>
      </c>
      <c r="AH69" s="24">
        <v>0</v>
      </c>
      <c r="AI69" s="24">
        <v>335.77</v>
      </c>
      <c r="AJ69" s="24">
        <v>122825.56999999999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4263.1000000000004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1460674.2399999998</v>
      </c>
      <c r="BF69" s="24">
        <v>-3464.24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10046469.609999999</v>
      </c>
      <c r="BO69" s="24">
        <v>0</v>
      </c>
      <c r="BP69" s="24">
        <v>0</v>
      </c>
      <c r="BQ69" s="24">
        <v>0</v>
      </c>
      <c r="BR69" s="24">
        <v>0</v>
      </c>
      <c r="BS69" s="24">
        <v>1255.6599999999999</v>
      </c>
      <c r="BT69" s="24">
        <v>495</v>
      </c>
      <c r="BU69" s="24">
        <v>0</v>
      </c>
      <c r="BV69" s="24">
        <v>0</v>
      </c>
      <c r="BW69" s="24">
        <v>17069.71</v>
      </c>
      <c r="BX69" s="24">
        <v>54678.25</v>
      </c>
      <c r="BY69" s="24">
        <v>1385.6799999999998</v>
      </c>
      <c r="BZ69" s="24">
        <v>1153.9100000000001</v>
      </c>
      <c r="CA69" s="24">
        <v>4987.46</v>
      </c>
      <c r="CB69" s="24">
        <v>0</v>
      </c>
      <c r="CC69" s="24">
        <v>177434.68000000002</v>
      </c>
      <c r="CD69" s="24">
        <v>436301.89</v>
      </c>
      <c r="CE69" s="24">
        <v>16068890.019999996</v>
      </c>
    </row>
    <row r="70" spans="1:83">
      <c r="A70" s="25" t="s">
        <v>270</v>
      </c>
      <c r="B70" s="26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49275.55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4">
        <v>49275.55</v>
      </c>
    </row>
    <row r="71" spans="1:83">
      <c r="A71" s="25" t="s">
        <v>271</v>
      </c>
      <c r="B71" s="26"/>
      <c r="C71" s="242">
        <v>0</v>
      </c>
      <c r="D71" s="242">
        <v>0</v>
      </c>
      <c r="E71" s="242">
        <v>886134.65</v>
      </c>
      <c r="F71" s="242">
        <v>0</v>
      </c>
      <c r="G71" s="242">
        <v>119379.71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115454.6</v>
      </c>
      <c r="Q71" s="242">
        <v>0</v>
      </c>
      <c r="R71" s="242">
        <v>0</v>
      </c>
      <c r="S71" s="242">
        <v>0</v>
      </c>
      <c r="T71" s="242">
        <v>0</v>
      </c>
      <c r="U71" s="242">
        <v>301335.46999999997</v>
      </c>
      <c r="V71" s="242">
        <v>0</v>
      </c>
      <c r="W71" s="242">
        <v>0</v>
      </c>
      <c r="X71" s="242">
        <v>2915.75</v>
      </c>
      <c r="Y71" s="242">
        <v>68874.009999999995</v>
      </c>
      <c r="Z71" s="242">
        <v>29353.5</v>
      </c>
      <c r="AA71" s="242">
        <v>0</v>
      </c>
      <c r="AB71" s="242">
        <v>0</v>
      </c>
      <c r="AC71" s="242">
        <v>0</v>
      </c>
      <c r="AD71" s="242">
        <v>0</v>
      </c>
      <c r="AE71" s="242">
        <v>34091.620000000003</v>
      </c>
      <c r="AF71" s="242">
        <v>0</v>
      </c>
      <c r="AG71" s="242">
        <v>-193.75</v>
      </c>
      <c r="AH71" s="242">
        <v>0</v>
      </c>
      <c r="AI71" s="242">
        <v>0</v>
      </c>
      <c r="AJ71" s="242">
        <v>1277.73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323.14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12960</v>
      </c>
      <c r="BF71" s="242">
        <v>-4719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5328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17069.71</v>
      </c>
      <c r="BX71" s="242">
        <v>54487.66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4">
        <v>1644072.7999999998</v>
      </c>
    </row>
    <row r="72" spans="1:83">
      <c r="A72" s="25" t="s">
        <v>272</v>
      </c>
      <c r="B72" s="26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3884.27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57.96</v>
      </c>
      <c r="CB72" s="242">
        <v>0</v>
      </c>
      <c r="CC72" s="242">
        <v>0</v>
      </c>
      <c r="CD72" s="242">
        <v>0</v>
      </c>
      <c r="CE72" s="24">
        <v>3942.23</v>
      </c>
    </row>
    <row r="73" spans="1:83">
      <c r="A73" s="25" t="s">
        <v>273</v>
      </c>
      <c r="B73" s="26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66222.12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488878.32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94016.16</v>
      </c>
      <c r="CD73" s="242">
        <v>0</v>
      </c>
      <c r="CE73" s="24">
        <v>649116.6</v>
      </c>
    </row>
    <row r="74" spans="1:83">
      <c r="A74" s="25" t="s">
        <v>274</v>
      </c>
      <c r="B74" s="26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7431.13</v>
      </c>
      <c r="AF74" s="242">
        <v>0</v>
      </c>
      <c r="AG74" s="242">
        <v>0</v>
      </c>
      <c r="AH74" s="242">
        <v>0</v>
      </c>
      <c r="AI74" s="242">
        <v>0</v>
      </c>
      <c r="AJ74" s="242">
        <v>10218.01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27637.89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4">
        <v>45287.03</v>
      </c>
    </row>
    <row r="75" spans="1:83">
      <c r="A75" s="25" t="s">
        <v>275</v>
      </c>
      <c r="B75" s="26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4">
        <v>0</v>
      </c>
    </row>
    <row r="76" spans="1:83">
      <c r="A76" s="25" t="s">
        <v>276</v>
      </c>
      <c r="B76" s="202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1850498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4">
        <v>1850498</v>
      </c>
    </row>
    <row r="77" spans="1:83">
      <c r="A77" s="25" t="s">
        <v>277</v>
      </c>
      <c r="B77" s="26"/>
      <c r="C77" s="242">
        <v>0</v>
      </c>
      <c r="D77" s="242">
        <v>0</v>
      </c>
      <c r="E77" s="242">
        <v>310.07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2308.2800000000002</v>
      </c>
      <c r="Q77" s="242">
        <v>0</v>
      </c>
      <c r="R77" s="242">
        <v>0</v>
      </c>
      <c r="S77" s="242">
        <v>101.15</v>
      </c>
      <c r="T77" s="242">
        <v>0</v>
      </c>
      <c r="U77" s="242">
        <v>680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10680.63</v>
      </c>
      <c r="AB77" s="242">
        <v>24054.84</v>
      </c>
      <c r="AC77" s="242">
        <v>1466.1</v>
      </c>
      <c r="AD77" s="242">
        <v>0</v>
      </c>
      <c r="AE77" s="242">
        <v>2207.5100000000002</v>
      </c>
      <c r="AF77" s="242">
        <v>0</v>
      </c>
      <c r="AG77" s="242">
        <v>0</v>
      </c>
      <c r="AH77" s="242">
        <v>0</v>
      </c>
      <c r="AI77" s="242">
        <v>0</v>
      </c>
      <c r="AJ77" s="242">
        <v>7366.1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3939.96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1417399.95</v>
      </c>
      <c r="BF77" s="242">
        <v>1254.76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78677.539999999994</v>
      </c>
      <c r="CD77" s="242">
        <v>0</v>
      </c>
      <c r="CE77" s="24">
        <v>1550446.89</v>
      </c>
    </row>
    <row r="78" spans="1:83">
      <c r="A78" s="25" t="s">
        <v>278</v>
      </c>
      <c r="B78" s="15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9365772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4">
        <v>9365772</v>
      </c>
    </row>
    <row r="79" spans="1:83">
      <c r="A79" s="25" t="s">
        <v>279</v>
      </c>
      <c r="B79" s="15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4">
        <v>0</v>
      </c>
    </row>
    <row r="80" spans="1:83">
      <c r="A80" s="25" t="s">
        <v>280</v>
      </c>
      <c r="B80" s="15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10880</v>
      </c>
      <c r="Z80" s="242">
        <v>9141.6</v>
      </c>
      <c r="AA80" s="242">
        <v>0</v>
      </c>
      <c r="AB80" s="242">
        <v>129</v>
      </c>
      <c r="AC80" s="242">
        <v>5915.47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3396.87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5907.93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0</v>
      </c>
      <c r="BZ80" s="242">
        <v>0</v>
      </c>
      <c r="CA80" s="242">
        <v>3967.5</v>
      </c>
      <c r="CB80" s="242">
        <v>0</v>
      </c>
      <c r="CC80" s="242">
        <v>0</v>
      </c>
      <c r="CD80" s="242">
        <v>0</v>
      </c>
      <c r="CE80" s="24">
        <v>39338.369999999995</v>
      </c>
    </row>
    <row r="81" spans="1:84">
      <c r="A81" s="25" t="s">
        <v>281</v>
      </c>
      <c r="B81" s="15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236.02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98203.199999999997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2790.98</v>
      </c>
      <c r="CD81" s="242">
        <v>436301.89</v>
      </c>
      <c r="CE81" s="24">
        <v>537532.09</v>
      </c>
    </row>
    <row r="82" spans="1:84">
      <c r="A82" s="25" t="s">
        <v>282</v>
      </c>
      <c r="B82" s="15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4">
        <v>0</v>
      </c>
    </row>
    <row r="83" spans="1:84">
      <c r="A83" s="25" t="s">
        <v>283</v>
      </c>
      <c r="B83" s="15"/>
      <c r="C83" s="233">
        <v>0</v>
      </c>
      <c r="D83" s="233">
        <v>0</v>
      </c>
      <c r="E83" s="235">
        <v>8903.76</v>
      </c>
      <c r="F83" s="235">
        <v>0</v>
      </c>
      <c r="G83" s="233">
        <v>1570.97</v>
      </c>
      <c r="H83" s="233">
        <v>0</v>
      </c>
      <c r="I83" s="235">
        <v>0</v>
      </c>
      <c r="J83" s="235">
        <v>0</v>
      </c>
      <c r="K83" s="235">
        <v>0</v>
      </c>
      <c r="L83" s="235">
        <v>0</v>
      </c>
      <c r="M83" s="233">
        <v>0</v>
      </c>
      <c r="N83" s="233">
        <v>0</v>
      </c>
      <c r="O83" s="233">
        <v>0</v>
      </c>
      <c r="P83" s="235">
        <v>16900.22</v>
      </c>
      <c r="Q83" s="235">
        <v>1489.32</v>
      </c>
      <c r="R83" s="236">
        <v>266.07</v>
      </c>
      <c r="S83" s="235">
        <v>6293.29</v>
      </c>
      <c r="T83" s="233">
        <v>1727.7800000000002</v>
      </c>
      <c r="U83" s="235">
        <v>28290.77</v>
      </c>
      <c r="V83" s="235">
        <v>0</v>
      </c>
      <c r="W83" s="233">
        <v>35114.5</v>
      </c>
      <c r="X83" s="235">
        <v>733.12999999999988</v>
      </c>
      <c r="Y83" s="235">
        <v>5583.2</v>
      </c>
      <c r="Z83" s="235">
        <v>6741.55</v>
      </c>
      <c r="AA83" s="235">
        <v>10119.129999999999</v>
      </c>
      <c r="AB83" s="235">
        <v>72241.88</v>
      </c>
      <c r="AC83" s="235">
        <v>2884.2</v>
      </c>
      <c r="AD83" s="235">
        <v>0</v>
      </c>
      <c r="AE83" s="235">
        <v>3888.1299999999997</v>
      </c>
      <c r="AF83" s="235">
        <v>0</v>
      </c>
      <c r="AG83" s="235">
        <v>3966.6699999999996</v>
      </c>
      <c r="AH83" s="235">
        <v>0</v>
      </c>
      <c r="AI83" s="235">
        <v>335.77</v>
      </c>
      <c r="AJ83" s="235">
        <v>34108.720000000001</v>
      </c>
      <c r="AK83" s="235">
        <v>0</v>
      </c>
      <c r="AL83" s="235">
        <v>0</v>
      </c>
      <c r="AM83" s="235">
        <v>0</v>
      </c>
      <c r="AN83" s="235">
        <v>0</v>
      </c>
      <c r="AO83" s="233">
        <v>0</v>
      </c>
      <c r="AP83" s="235">
        <v>0</v>
      </c>
      <c r="AQ83" s="233">
        <v>0</v>
      </c>
      <c r="AR83" s="233">
        <v>0</v>
      </c>
      <c r="AS83" s="233">
        <v>0</v>
      </c>
      <c r="AT83" s="233">
        <v>0</v>
      </c>
      <c r="AU83" s="235">
        <v>0</v>
      </c>
      <c r="AV83" s="235">
        <v>0</v>
      </c>
      <c r="AW83" s="235">
        <v>0</v>
      </c>
      <c r="AX83" s="235">
        <v>0</v>
      </c>
      <c r="AY83" s="235">
        <v>0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2676.3999999999996</v>
      </c>
      <c r="BF83" s="235">
        <v>0</v>
      </c>
      <c r="BG83" s="235">
        <v>0</v>
      </c>
      <c r="BH83" s="236">
        <v>0</v>
      </c>
      <c r="BI83" s="235">
        <v>0</v>
      </c>
      <c r="BJ83" s="235">
        <v>0</v>
      </c>
      <c r="BK83" s="235">
        <v>0</v>
      </c>
      <c r="BL83" s="235">
        <v>0</v>
      </c>
      <c r="BM83" s="235">
        <v>0</v>
      </c>
      <c r="BN83" s="235">
        <v>82380.160000000003</v>
      </c>
      <c r="BO83" s="235">
        <v>0</v>
      </c>
      <c r="BP83" s="235">
        <v>0</v>
      </c>
      <c r="BQ83" s="235">
        <v>0</v>
      </c>
      <c r="BR83" s="235">
        <v>0</v>
      </c>
      <c r="BS83" s="235">
        <v>1255.6599999999999</v>
      </c>
      <c r="BT83" s="235">
        <v>495</v>
      </c>
      <c r="BU83" s="235">
        <v>0</v>
      </c>
      <c r="BV83" s="235">
        <v>0</v>
      </c>
      <c r="BW83" s="235">
        <v>0</v>
      </c>
      <c r="BX83" s="235">
        <v>190.59</v>
      </c>
      <c r="BY83" s="235">
        <v>1385.6799999999998</v>
      </c>
      <c r="BZ83" s="235">
        <v>1153.9100000000001</v>
      </c>
      <c r="CA83" s="235">
        <v>962</v>
      </c>
      <c r="CB83" s="235">
        <v>0</v>
      </c>
      <c r="CC83" s="235">
        <v>1950</v>
      </c>
      <c r="CD83" s="242">
        <v>0</v>
      </c>
      <c r="CE83" s="24">
        <v>333608.45999999996</v>
      </c>
    </row>
    <row r="84" spans="1:84">
      <c r="A84" s="30" t="s">
        <v>284</v>
      </c>
      <c r="B84" s="15"/>
      <c r="C84" s="233">
        <v>0</v>
      </c>
      <c r="D84" s="233">
        <v>0</v>
      </c>
      <c r="E84" s="233">
        <v>0</v>
      </c>
      <c r="F84" s="233">
        <v>0</v>
      </c>
      <c r="G84" s="233">
        <v>9750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0</v>
      </c>
      <c r="P84" s="233">
        <v>-19810.04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3">
        <v>0</v>
      </c>
      <c r="W84" s="233">
        <v>0</v>
      </c>
      <c r="X84" s="233">
        <v>0</v>
      </c>
      <c r="Y84" s="233">
        <v>0</v>
      </c>
      <c r="Z84" s="233">
        <v>0</v>
      </c>
      <c r="AA84" s="233">
        <v>0</v>
      </c>
      <c r="AB84" s="233">
        <v>13001.58</v>
      </c>
      <c r="AC84" s="233">
        <v>0</v>
      </c>
      <c r="AD84" s="233">
        <v>0</v>
      </c>
      <c r="AE84" s="233">
        <v>28736</v>
      </c>
      <c r="AF84" s="233">
        <v>0</v>
      </c>
      <c r="AG84" s="233">
        <v>0</v>
      </c>
      <c r="AH84" s="233">
        <v>0</v>
      </c>
      <c r="AI84" s="233">
        <v>0</v>
      </c>
      <c r="AJ84" s="233">
        <v>0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0</v>
      </c>
      <c r="AQ84" s="233">
        <v>0</v>
      </c>
      <c r="AR84" s="233">
        <v>0</v>
      </c>
      <c r="AS84" s="233">
        <v>0</v>
      </c>
      <c r="AT84" s="233">
        <v>0</v>
      </c>
      <c r="AU84" s="233">
        <v>0</v>
      </c>
      <c r="AV84" s="233">
        <v>0</v>
      </c>
      <c r="AW84" s="233">
        <v>0</v>
      </c>
      <c r="AX84" s="233">
        <v>0</v>
      </c>
      <c r="AY84" s="233">
        <v>856.12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138099.74</v>
      </c>
      <c r="BF84" s="233">
        <v>0</v>
      </c>
      <c r="BG84" s="233">
        <v>0</v>
      </c>
      <c r="BH84" s="233">
        <v>0</v>
      </c>
      <c r="BI84" s="233">
        <v>0</v>
      </c>
      <c r="BJ84" s="233">
        <v>0</v>
      </c>
      <c r="BK84" s="233">
        <v>0</v>
      </c>
      <c r="BL84" s="233">
        <v>0</v>
      </c>
      <c r="BM84" s="233">
        <v>0</v>
      </c>
      <c r="BN84" s="233">
        <v>339897.37</v>
      </c>
      <c r="BO84" s="233">
        <v>0</v>
      </c>
      <c r="BP84" s="233">
        <v>0</v>
      </c>
      <c r="BQ84" s="233">
        <v>0</v>
      </c>
      <c r="BR84" s="233">
        <v>0</v>
      </c>
      <c r="BS84" s="233">
        <v>0</v>
      </c>
      <c r="BT84" s="233">
        <v>0</v>
      </c>
      <c r="BU84" s="233">
        <v>0</v>
      </c>
      <c r="BV84" s="233">
        <v>0</v>
      </c>
      <c r="BW84" s="233">
        <v>0</v>
      </c>
      <c r="BX84" s="233">
        <v>0</v>
      </c>
      <c r="BY84" s="233">
        <v>0</v>
      </c>
      <c r="BZ84" s="233">
        <v>0</v>
      </c>
      <c r="CA84" s="233">
        <v>0</v>
      </c>
      <c r="CB84" s="233">
        <v>0</v>
      </c>
      <c r="CC84" s="233">
        <v>256784.73</v>
      </c>
      <c r="CD84" s="242">
        <v>-17004.71</v>
      </c>
      <c r="CE84" s="24">
        <v>750310.79</v>
      </c>
    </row>
    <row r="85" spans="1:84">
      <c r="A85" s="30" t="s">
        <v>285</v>
      </c>
      <c r="B85" s="24"/>
      <c r="C85" s="24">
        <v>0</v>
      </c>
      <c r="D85" s="24">
        <v>0</v>
      </c>
      <c r="E85" s="24">
        <v>7588160.5500000007</v>
      </c>
      <c r="F85" s="24">
        <v>0</v>
      </c>
      <c r="G85" s="24">
        <v>4166635.7100000004</v>
      </c>
      <c r="H85" s="24">
        <v>0</v>
      </c>
      <c r="I85" s="24">
        <v>0</v>
      </c>
      <c r="J85" s="24">
        <v>0</v>
      </c>
      <c r="K85" s="24">
        <v>0</v>
      </c>
      <c r="L85" s="24">
        <v>1524</v>
      </c>
      <c r="M85" s="24">
        <v>28156.74</v>
      </c>
      <c r="N85" s="24">
        <v>772560.54</v>
      </c>
      <c r="O85" s="24">
        <v>0</v>
      </c>
      <c r="P85" s="24">
        <v>2358643.86</v>
      </c>
      <c r="Q85" s="24">
        <v>625923.37999999989</v>
      </c>
      <c r="R85" s="24">
        <v>499515.82</v>
      </c>
      <c r="S85" s="24">
        <v>299503.32</v>
      </c>
      <c r="T85" s="24">
        <v>1160705.45</v>
      </c>
      <c r="U85" s="24">
        <v>3411334.06</v>
      </c>
      <c r="V85" s="24">
        <v>0</v>
      </c>
      <c r="W85" s="24">
        <v>787994.88</v>
      </c>
      <c r="X85" s="24">
        <v>896522.53</v>
      </c>
      <c r="Y85" s="24">
        <v>2112836.1</v>
      </c>
      <c r="Z85" s="24">
        <v>1970313.44</v>
      </c>
      <c r="AA85" s="24">
        <v>357570.86</v>
      </c>
      <c r="AB85" s="24">
        <v>8717725.7000000011</v>
      </c>
      <c r="AC85" s="24">
        <v>1405137.09</v>
      </c>
      <c r="AD85" s="24">
        <v>0</v>
      </c>
      <c r="AE85" s="24">
        <v>1551548.8599999999</v>
      </c>
      <c r="AF85" s="24">
        <v>0</v>
      </c>
      <c r="AG85" s="24">
        <v>5934872.5399999991</v>
      </c>
      <c r="AH85" s="24">
        <v>0</v>
      </c>
      <c r="AI85" s="24">
        <v>544027.14</v>
      </c>
      <c r="AJ85" s="24">
        <v>13722213.48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25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1443004.1600000001</v>
      </c>
      <c r="AZ85" s="24">
        <v>0</v>
      </c>
      <c r="BA85" s="24">
        <v>6366</v>
      </c>
      <c r="BB85" s="24">
        <v>0</v>
      </c>
      <c r="BC85" s="24">
        <v>0</v>
      </c>
      <c r="BD85" s="24">
        <v>42540</v>
      </c>
      <c r="BE85" s="24">
        <v>6409528.3399999999</v>
      </c>
      <c r="BF85" s="24">
        <v>1237265.3800000001</v>
      </c>
      <c r="BG85" s="24">
        <v>0</v>
      </c>
      <c r="BH85" s="24">
        <v>0</v>
      </c>
      <c r="BI85" s="24">
        <v>19946</v>
      </c>
      <c r="BJ85" s="24">
        <v>0</v>
      </c>
      <c r="BK85" s="24">
        <v>0</v>
      </c>
      <c r="BL85" s="24">
        <v>162434.70000000001</v>
      </c>
      <c r="BM85" s="24">
        <v>0</v>
      </c>
      <c r="BN85" s="24">
        <v>13865034.710000001</v>
      </c>
      <c r="BO85" s="24">
        <v>0</v>
      </c>
      <c r="BP85" s="24">
        <v>0</v>
      </c>
      <c r="BQ85" s="24">
        <v>0</v>
      </c>
      <c r="BR85" s="24">
        <v>43221.53</v>
      </c>
      <c r="BS85" s="24">
        <v>54357.990000000005</v>
      </c>
      <c r="BT85" s="24">
        <v>119016.64000000001</v>
      </c>
      <c r="BU85" s="24">
        <v>0</v>
      </c>
      <c r="BV85" s="24">
        <v>0</v>
      </c>
      <c r="BW85" s="24">
        <v>78481.63</v>
      </c>
      <c r="BX85" s="24">
        <v>831654.9</v>
      </c>
      <c r="BY85" s="24">
        <v>1355553.2</v>
      </c>
      <c r="BZ85" s="24">
        <v>509809.69</v>
      </c>
      <c r="CA85" s="24">
        <v>355512.33</v>
      </c>
      <c r="CB85" s="24">
        <v>0</v>
      </c>
      <c r="CC85" s="24">
        <v>333360.68000000005</v>
      </c>
      <c r="CD85" s="24">
        <v>453306.60000000003</v>
      </c>
      <c r="CE85" s="24">
        <v>86233845.530000001</v>
      </c>
    </row>
    <row r="86" spans="1:84">
      <c r="A86" s="30" t="s">
        <v>286</v>
      </c>
      <c r="B86" s="24"/>
      <c r="C86" s="23" t="s">
        <v>248</v>
      </c>
      <c r="D86" s="23" t="s">
        <v>248</v>
      </c>
      <c r="E86" s="23" t="s">
        <v>248</v>
      </c>
      <c r="F86" s="23" t="s">
        <v>248</v>
      </c>
      <c r="G86" s="23" t="s">
        <v>248</v>
      </c>
      <c r="H86" s="23" t="s">
        <v>248</v>
      </c>
      <c r="I86" s="23" t="s">
        <v>248</v>
      </c>
      <c r="J86" s="23" t="s">
        <v>248</v>
      </c>
      <c r="K86" s="27" t="s">
        <v>248</v>
      </c>
      <c r="L86" s="23" t="s">
        <v>248</v>
      </c>
      <c r="M86" s="23" t="s">
        <v>248</v>
      </c>
      <c r="N86" s="23" t="s">
        <v>248</v>
      </c>
      <c r="O86" s="23" t="s">
        <v>248</v>
      </c>
      <c r="P86" s="23" t="s">
        <v>248</v>
      </c>
      <c r="Q86" s="23" t="s">
        <v>248</v>
      </c>
      <c r="R86" s="23" t="s">
        <v>248</v>
      </c>
      <c r="S86" s="23" t="s">
        <v>248</v>
      </c>
      <c r="T86" s="23" t="s">
        <v>248</v>
      </c>
      <c r="U86" s="23" t="s">
        <v>248</v>
      </c>
      <c r="V86" s="23" t="s">
        <v>248</v>
      </c>
      <c r="W86" s="23" t="s">
        <v>248</v>
      </c>
      <c r="X86" s="23" t="s">
        <v>248</v>
      </c>
      <c r="Y86" s="23" t="s">
        <v>248</v>
      </c>
      <c r="Z86" s="23" t="s">
        <v>248</v>
      </c>
      <c r="AA86" s="23" t="s">
        <v>248</v>
      </c>
      <c r="AB86" s="23" t="s">
        <v>248</v>
      </c>
      <c r="AC86" s="23" t="s">
        <v>248</v>
      </c>
      <c r="AD86" s="23" t="s">
        <v>248</v>
      </c>
      <c r="AE86" s="23" t="s">
        <v>248</v>
      </c>
      <c r="AF86" s="23" t="s">
        <v>248</v>
      </c>
      <c r="AG86" s="23" t="s">
        <v>248</v>
      </c>
      <c r="AH86" s="23" t="s">
        <v>248</v>
      </c>
      <c r="AI86" s="23" t="s">
        <v>248</v>
      </c>
      <c r="AJ86" s="23" t="s">
        <v>248</v>
      </c>
      <c r="AK86" s="23" t="s">
        <v>248</v>
      </c>
      <c r="AL86" s="23" t="s">
        <v>248</v>
      </c>
      <c r="AM86" s="23" t="s">
        <v>248</v>
      </c>
      <c r="AN86" s="23" t="s">
        <v>248</v>
      </c>
      <c r="AO86" s="23" t="s">
        <v>248</v>
      </c>
      <c r="AP86" s="23" t="s">
        <v>248</v>
      </c>
      <c r="AQ86" s="23" t="s">
        <v>248</v>
      </c>
      <c r="AR86" s="23" t="s">
        <v>248</v>
      </c>
      <c r="AS86" s="23" t="s">
        <v>248</v>
      </c>
      <c r="AT86" s="23" t="s">
        <v>248</v>
      </c>
      <c r="AU86" s="23" t="s">
        <v>248</v>
      </c>
      <c r="AV86" s="23" t="s">
        <v>248</v>
      </c>
      <c r="AW86" s="23" t="s">
        <v>248</v>
      </c>
      <c r="AX86" s="23" t="s">
        <v>248</v>
      </c>
      <c r="AY86" s="23" t="s">
        <v>248</v>
      </c>
      <c r="AZ86" s="23" t="s">
        <v>248</v>
      </c>
      <c r="BA86" s="23" t="s">
        <v>248</v>
      </c>
      <c r="BB86" s="23" t="s">
        <v>248</v>
      </c>
      <c r="BC86" s="23" t="s">
        <v>248</v>
      </c>
      <c r="BD86" s="23" t="s">
        <v>248</v>
      </c>
      <c r="BE86" s="23" t="s">
        <v>248</v>
      </c>
      <c r="BF86" s="23" t="s">
        <v>248</v>
      </c>
      <c r="BG86" s="23" t="s">
        <v>248</v>
      </c>
      <c r="BH86" s="23" t="s">
        <v>248</v>
      </c>
      <c r="BI86" s="23" t="s">
        <v>248</v>
      </c>
      <c r="BJ86" s="23" t="s">
        <v>248</v>
      </c>
      <c r="BK86" s="23" t="s">
        <v>248</v>
      </c>
      <c r="BL86" s="23" t="s">
        <v>248</v>
      </c>
      <c r="BM86" s="23" t="s">
        <v>248</v>
      </c>
      <c r="BN86" s="23" t="s">
        <v>248</v>
      </c>
      <c r="BO86" s="23" t="s">
        <v>248</v>
      </c>
      <c r="BP86" s="23" t="s">
        <v>248</v>
      </c>
      <c r="BQ86" s="23" t="s">
        <v>248</v>
      </c>
      <c r="BR86" s="23" t="s">
        <v>248</v>
      </c>
      <c r="BS86" s="23" t="s">
        <v>248</v>
      </c>
      <c r="BT86" s="23" t="s">
        <v>248</v>
      </c>
      <c r="BU86" s="23" t="s">
        <v>248</v>
      </c>
      <c r="BV86" s="23" t="s">
        <v>248</v>
      </c>
      <c r="BW86" s="23" t="s">
        <v>248</v>
      </c>
      <c r="BX86" s="23" t="s">
        <v>248</v>
      </c>
      <c r="BY86" s="23" t="s">
        <v>248</v>
      </c>
      <c r="BZ86" s="23" t="s">
        <v>248</v>
      </c>
      <c r="CA86" s="23" t="s">
        <v>248</v>
      </c>
      <c r="CB86" s="23" t="s">
        <v>248</v>
      </c>
      <c r="CC86" s="23" t="s">
        <v>248</v>
      </c>
      <c r="CD86" s="23" t="s">
        <v>248</v>
      </c>
      <c r="CE86" s="242">
        <v>0</v>
      </c>
    </row>
    <row r="87" spans="1:84">
      <c r="A87" s="30" t="s">
        <v>287</v>
      </c>
      <c r="B87" s="15"/>
      <c r="C87" s="233">
        <v>0</v>
      </c>
      <c r="D87" s="233">
        <v>0</v>
      </c>
      <c r="E87" s="233">
        <v>10195543</v>
      </c>
      <c r="F87" s="233">
        <v>0</v>
      </c>
      <c r="G87" s="233">
        <v>9697330</v>
      </c>
      <c r="H87" s="233">
        <v>0</v>
      </c>
      <c r="I87" s="233">
        <v>0</v>
      </c>
      <c r="J87" s="233">
        <v>0</v>
      </c>
      <c r="K87" s="233">
        <v>0</v>
      </c>
      <c r="L87" s="233">
        <v>6973500</v>
      </c>
      <c r="M87" s="233">
        <v>0</v>
      </c>
      <c r="N87" s="233">
        <v>0</v>
      </c>
      <c r="O87" s="233">
        <v>0</v>
      </c>
      <c r="P87" s="233">
        <v>49929.53</v>
      </c>
      <c r="Q87" s="233">
        <v>3653</v>
      </c>
      <c r="R87" s="233">
        <v>13324</v>
      </c>
      <c r="S87" s="233">
        <v>0</v>
      </c>
      <c r="T87" s="233">
        <v>0</v>
      </c>
      <c r="U87" s="233">
        <v>1693589.8</v>
      </c>
      <c r="V87" s="233">
        <v>0</v>
      </c>
      <c r="W87" s="233">
        <v>324086.09999999998</v>
      </c>
      <c r="X87" s="233">
        <v>1198300.6499999999</v>
      </c>
      <c r="Y87" s="233">
        <v>601455.6</v>
      </c>
      <c r="Z87" s="233">
        <v>101341</v>
      </c>
      <c r="AA87" s="233">
        <v>43647.75</v>
      </c>
      <c r="AB87" s="233">
        <v>2979375.35</v>
      </c>
      <c r="AC87" s="233">
        <v>1497158</v>
      </c>
      <c r="AD87" s="233">
        <v>0</v>
      </c>
      <c r="AE87" s="233">
        <v>2083420</v>
      </c>
      <c r="AF87" s="233">
        <v>0</v>
      </c>
      <c r="AG87" s="233">
        <v>1987274</v>
      </c>
      <c r="AH87" s="233">
        <v>0</v>
      </c>
      <c r="AI87" s="233">
        <v>0</v>
      </c>
      <c r="AJ87" s="233">
        <v>0</v>
      </c>
      <c r="AK87" s="233">
        <v>0</v>
      </c>
      <c r="AL87" s="233">
        <v>0</v>
      </c>
      <c r="AM87" s="233">
        <v>0</v>
      </c>
      <c r="AN87" s="233">
        <v>0</v>
      </c>
      <c r="AO87" s="233">
        <v>0</v>
      </c>
      <c r="AP87" s="233">
        <v>866</v>
      </c>
      <c r="AQ87" s="233">
        <v>0</v>
      </c>
      <c r="AR87" s="233">
        <v>0</v>
      </c>
      <c r="AS87" s="233">
        <v>0</v>
      </c>
      <c r="AT87" s="233">
        <v>0</v>
      </c>
      <c r="AU87" s="233">
        <v>0</v>
      </c>
      <c r="AV87" s="233">
        <v>0</v>
      </c>
      <c r="AW87" s="23" t="s">
        <v>248</v>
      </c>
      <c r="AX87" s="23" t="s">
        <v>248</v>
      </c>
      <c r="AY87" s="23" t="s">
        <v>248</v>
      </c>
      <c r="AZ87" s="23" t="s">
        <v>248</v>
      </c>
      <c r="BA87" s="23" t="s">
        <v>248</v>
      </c>
      <c r="BB87" s="23" t="s">
        <v>248</v>
      </c>
      <c r="BC87" s="23" t="s">
        <v>248</v>
      </c>
      <c r="BD87" s="23" t="s">
        <v>248</v>
      </c>
      <c r="BE87" s="23" t="s">
        <v>248</v>
      </c>
      <c r="BF87" s="23" t="s">
        <v>248</v>
      </c>
      <c r="BG87" s="23" t="s">
        <v>248</v>
      </c>
      <c r="BH87" s="23" t="s">
        <v>248</v>
      </c>
      <c r="BI87" s="23" t="s">
        <v>248</v>
      </c>
      <c r="BJ87" s="23" t="s">
        <v>248</v>
      </c>
      <c r="BK87" s="23" t="s">
        <v>248</v>
      </c>
      <c r="BL87" s="23" t="s">
        <v>248</v>
      </c>
      <c r="BM87" s="23" t="s">
        <v>248</v>
      </c>
      <c r="BN87" s="23" t="s">
        <v>248</v>
      </c>
      <c r="BO87" s="23" t="s">
        <v>248</v>
      </c>
      <c r="BP87" s="23" t="s">
        <v>248</v>
      </c>
      <c r="BQ87" s="23" t="s">
        <v>248</v>
      </c>
      <c r="BR87" s="23" t="s">
        <v>248</v>
      </c>
      <c r="BS87" s="23" t="s">
        <v>248</v>
      </c>
      <c r="BT87" s="23" t="s">
        <v>248</v>
      </c>
      <c r="BU87" s="23" t="s">
        <v>248</v>
      </c>
      <c r="BV87" s="23" t="s">
        <v>248</v>
      </c>
      <c r="BW87" s="23" t="s">
        <v>248</v>
      </c>
      <c r="BX87" s="23" t="s">
        <v>248</v>
      </c>
      <c r="BY87" s="23" t="s">
        <v>248</v>
      </c>
      <c r="BZ87" s="23" t="s">
        <v>248</v>
      </c>
      <c r="CA87" s="23" t="s">
        <v>248</v>
      </c>
      <c r="CB87" s="23" t="s">
        <v>248</v>
      </c>
      <c r="CC87" s="23" t="s">
        <v>248</v>
      </c>
      <c r="CD87" s="23" t="s">
        <v>248</v>
      </c>
      <c r="CE87" s="24">
        <v>39443793.780000001</v>
      </c>
    </row>
    <row r="88" spans="1:84">
      <c r="A88" s="30" t="s">
        <v>288</v>
      </c>
      <c r="B88" s="15"/>
      <c r="C88" s="233">
        <v>0</v>
      </c>
      <c r="D88" s="233">
        <v>0</v>
      </c>
      <c r="E88" s="233">
        <v>3067933</v>
      </c>
      <c r="F88" s="233">
        <v>0</v>
      </c>
      <c r="G88" s="233">
        <v>0</v>
      </c>
      <c r="H88" s="233">
        <v>0</v>
      </c>
      <c r="I88" s="233">
        <v>0</v>
      </c>
      <c r="J88" s="233">
        <v>0</v>
      </c>
      <c r="K88" s="233">
        <v>0</v>
      </c>
      <c r="L88" s="233">
        <v>0</v>
      </c>
      <c r="M88" s="233">
        <v>27247</v>
      </c>
      <c r="N88" s="233">
        <v>0</v>
      </c>
      <c r="O88" s="233">
        <v>0</v>
      </c>
      <c r="P88" s="233">
        <v>10395537.130000001</v>
      </c>
      <c r="Q88" s="233">
        <v>559525</v>
      </c>
      <c r="R88" s="233">
        <v>2420258</v>
      </c>
      <c r="S88" s="233">
        <v>0</v>
      </c>
      <c r="T88" s="233">
        <v>2642018</v>
      </c>
      <c r="U88" s="233">
        <v>13430124.15</v>
      </c>
      <c r="V88" s="233">
        <v>0</v>
      </c>
      <c r="W88" s="233">
        <v>5010596.75</v>
      </c>
      <c r="X88" s="233">
        <v>27153421.25</v>
      </c>
      <c r="Y88" s="233">
        <v>10352213.75</v>
      </c>
      <c r="Z88" s="233">
        <v>7110667</v>
      </c>
      <c r="AA88" s="233">
        <v>1366442.7</v>
      </c>
      <c r="AB88" s="233">
        <v>22732544.190000001</v>
      </c>
      <c r="AC88" s="233">
        <v>2434243</v>
      </c>
      <c r="AD88" s="233">
        <v>0</v>
      </c>
      <c r="AE88" s="233">
        <v>2420437</v>
      </c>
      <c r="AF88" s="233">
        <v>0</v>
      </c>
      <c r="AG88" s="233">
        <v>41400213</v>
      </c>
      <c r="AH88" s="233">
        <v>0</v>
      </c>
      <c r="AI88" s="233">
        <v>0</v>
      </c>
      <c r="AJ88" s="233">
        <v>21239179.109999999</v>
      </c>
      <c r="AK88" s="233">
        <v>0</v>
      </c>
      <c r="AL88" s="233">
        <v>0</v>
      </c>
      <c r="AM88" s="233">
        <v>0</v>
      </c>
      <c r="AN88" s="233">
        <v>0</v>
      </c>
      <c r="AO88" s="233">
        <v>0</v>
      </c>
      <c r="AP88" s="233">
        <v>0</v>
      </c>
      <c r="AQ88" s="233">
        <v>0</v>
      </c>
      <c r="AR88" s="233">
        <v>0</v>
      </c>
      <c r="AS88" s="233">
        <v>0</v>
      </c>
      <c r="AT88" s="233">
        <v>0</v>
      </c>
      <c r="AU88" s="233">
        <v>0</v>
      </c>
      <c r="AV88" s="233">
        <v>0</v>
      </c>
      <c r="AW88" s="23" t="s">
        <v>248</v>
      </c>
      <c r="AX88" s="23" t="s">
        <v>248</v>
      </c>
      <c r="AY88" s="23" t="s">
        <v>248</v>
      </c>
      <c r="AZ88" s="23" t="s">
        <v>248</v>
      </c>
      <c r="BA88" s="23" t="s">
        <v>248</v>
      </c>
      <c r="BB88" s="23" t="s">
        <v>248</v>
      </c>
      <c r="BC88" s="23" t="s">
        <v>248</v>
      </c>
      <c r="BD88" s="23" t="s">
        <v>248</v>
      </c>
      <c r="BE88" s="23" t="s">
        <v>248</v>
      </c>
      <c r="BF88" s="23" t="s">
        <v>248</v>
      </c>
      <c r="BG88" s="23" t="s">
        <v>248</v>
      </c>
      <c r="BH88" s="23" t="s">
        <v>248</v>
      </c>
      <c r="BI88" s="23" t="s">
        <v>248</v>
      </c>
      <c r="BJ88" s="23" t="s">
        <v>248</v>
      </c>
      <c r="BK88" s="23" t="s">
        <v>248</v>
      </c>
      <c r="BL88" s="23" t="s">
        <v>248</v>
      </c>
      <c r="BM88" s="23" t="s">
        <v>248</v>
      </c>
      <c r="BN88" s="23" t="s">
        <v>248</v>
      </c>
      <c r="BO88" s="23" t="s">
        <v>248</v>
      </c>
      <c r="BP88" s="23" t="s">
        <v>248</v>
      </c>
      <c r="BQ88" s="23" t="s">
        <v>248</v>
      </c>
      <c r="BR88" s="23" t="s">
        <v>248</v>
      </c>
      <c r="BS88" s="23" t="s">
        <v>248</v>
      </c>
      <c r="BT88" s="23" t="s">
        <v>248</v>
      </c>
      <c r="BU88" s="23" t="s">
        <v>248</v>
      </c>
      <c r="BV88" s="23" t="s">
        <v>248</v>
      </c>
      <c r="BW88" s="23" t="s">
        <v>248</v>
      </c>
      <c r="BX88" s="23" t="s">
        <v>248</v>
      </c>
      <c r="BY88" s="23" t="s">
        <v>248</v>
      </c>
      <c r="BZ88" s="23" t="s">
        <v>248</v>
      </c>
      <c r="CA88" s="23" t="s">
        <v>248</v>
      </c>
      <c r="CB88" s="23" t="s">
        <v>248</v>
      </c>
      <c r="CC88" s="23" t="s">
        <v>248</v>
      </c>
      <c r="CD88" s="23" t="s">
        <v>248</v>
      </c>
      <c r="CE88" s="24">
        <v>173762600.03000003</v>
      </c>
    </row>
    <row r="89" spans="1:84">
      <c r="A89" s="20" t="s">
        <v>289</v>
      </c>
      <c r="B89" s="15"/>
      <c r="C89" s="24">
        <v>0</v>
      </c>
      <c r="D89" s="24">
        <v>0</v>
      </c>
      <c r="E89" s="24">
        <v>13263476</v>
      </c>
      <c r="F89" s="24">
        <v>0</v>
      </c>
      <c r="G89" s="24">
        <v>9697330</v>
      </c>
      <c r="H89" s="24">
        <v>0</v>
      </c>
      <c r="I89" s="24">
        <v>0</v>
      </c>
      <c r="J89" s="24">
        <v>0</v>
      </c>
      <c r="K89" s="24">
        <v>0</v>
      </c>
      <c r="L89" s="24">
        <v>6973500</v>
      </c>
      <c r="M89" s="24">
        <v>27247</v>
      </c>
      <c r="N89" s="24">
        <v>0</v>
      </c>
      <c r="O89" s="24">
        <v>0</v>
      </c>
      <c r="P89" s="24">
        <v>10445466.66</v>
      </c>
      <c r="Q89" s="24">
        <v>563178</v>
      </c>
      <c r="R89" s="24">
        <v>2433582</v>
      </c>
      <c r="S89" s="24">
        <v>0</v>
      </c>
      <c r="T89" s="24">
        <v>2642018</v>
      </c>
      <c r="U89" s="24">
        <v>15123713.950000001</v>
      </c>
      <c r="V89" s="24">
        <v>0</v>
      </c>
      <c r="W89" s="24">
        <v>5334682.8499999996</v>
      </c>
      <c r="X89" s="24">
        <v>28351721.899999999</v>
      </c>
      <c r="Y89" s="24">
        <v>10953669.35</v>
      </c>
      <c r="Z89" s="24">
        <v>7212008</v>
      </c>
      <c r="AA89" s="24">
        <v>1410090.45</v>
      </c>
      <c r="AB89" s="24">
        <v>25711919.540000003</v>
      </c>
      <c r="AC89" s="24">
        <v>3931401</v>
      </c>
      <c r="AD89" s="24">
        <v>0</v>
      </c>
      <c r="AE89" s="24">
        <v>4503857</v>
      </c>
      <c r="AF89" s="24">
        <v>0</v>
      </c>
      <c r="AG89" s="24">
        <v>43387487</v>
      </c>
      <c r="AH89" s="24">
        <v>0</v>
      </c>
      <c r="AI89" s="24">
        <v>0</v>
      </c>
      <c r="AJ89" s="24">
        <v>21239179.109999999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866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3" t="s">
        <v>248</v>
      </c>
      <c r="AX89" s="23" t="s">
        <v>248</v>
      </c>
      <c r="AY89" s="23" t="s">
        <v>248</v>
      </c>
      <c r="AZ89" s="23" t="s">
        <v>248</v>
      </c>
      <c r="BA89" s="23" t="s">
        <v>248</v>
      </c>
      <c r="BB89" s="23" t="s">
        <v>248</v>
      </c>
      <c r="BC89" s="23" t="s">
        <v>248</v>
      </c>
      <c r="BD89" s="23" t="s">
        <v>248</v>
      </c>
      <c r="BE89" s="23" t="s">
        <v>248</v>
      </c>
      <c r="BF89" s="23" t="s">
        <v>248</v>
      </c>
      <c r="BG89" s="23" t="s">
        <v>248</v>
      </c>
      <c r="BH89" s="23" t="s">
        <v>248</v>
      </c>
      <c r="BI89" s="23" t="s">
        <v>248</v>
      </c>
      <c r="BJ89" s="23" t="s">
        <v>248</v>
      </c>
      <c r="BK89" s="23" t="s">
        <v>248</v>
      </c>
      <c r="BL89" s="23" t="s">
        <v>248</v>
      </c>
      <c r="BM89" s="23" t="s">
        <v>248</v>
      </c>
      <c r="BN89" s="23" t="s">
        <v>248</v>
      </c>
      <c r="BO89" s="23" t="s">
        <v>248</v>
      </c>
      <c r="BP89" s="23" t="s">
        <v>248</v>
      </c>
      <c r="BQ89" s="23" t="s">
        <v>248</v>
      </c>
      <c r="BR89" s="23" t="s">
        <v>248</v>
      </c>
      <c r="BS89" s="23" t="s">
        <v>248</v>
      </c>
      <c r="BT89" s="23" t="s">
        <v>248</v>
      </c>
      <c r="BU89" s="23" t="s">
        <v>248</v>
      </c>
      <c r="BV89" s="23" t="s">
        <v>248</v>
      </c>
      <c r="BW89" s="23" t="s">
        <v>248</v>
      </c>
      <c r="BX89" s="23" t="s">
        <v>248</v>
      </c>
      <c r="BY89" s="23" t="s">
        <v>248</v>
      </c>
      <c r="BZ89" s="23" t="s">
        <v>248</v>
      </c>
      <c r="CA89" s="23" t="s">
        <v>248</v>
      </c>
      <c r="CB89" s="23" t="s">
        <v>248</v>
      </c>
      <c r="CC89" s="23" t="s">
        <v>248</v>
      </c>
      <c r="CD89" s="23" t="s">
        <v>248</v>
      </c>
      <c r="CE89" s="24">
        <v>213206393.81</v>
      </c>
    </row>
    <row r="90" spans="1:84">
      <c r="A90" s="30" t="s">
        <v>290</v>
      </c>
      <c r="B90" s="24"/>
      <c r="C90" s="233">
        <v>0</v>
      </c>
      <c r="D90" s="233">
        <v>0</v>
      </c>
      <c r="E90" s="233">
        <v>12030.980000000001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v>0</v>
      </c>
      <c r="O90" s="233">
        <v>0</v>
      </c>
      <c r="P90" s="233">
        <v>3223.93</v>
      </c>
      <c r="Q90" s="233">
        <v>0</v>
      </c>
      <c r="R90" s="233">
        <v>36.81</v>
      </c>
      <c r="S90" s="233">
        <v>2737.26</v>
      </c>
      <c r="T90" s="233">
        <v>0</v>
      </c>
      <c r="U90" s="233">
        <v>988.54000000000008</v>
      </c>
      <c r="V90" s="233">
        <v>0</v>
      </c>
      <c r="W90" s="233">
        <v>0</v>
      </c>
      <c r="X90" s="233">
        <v>554.77</v>
      </c>
      <c r="Y90" s="233">
        <v>6228.9500000000007</v>
      </c>
      <c r="Z90" s="233">
        <v>5546.9800000000005</v>
      </c>
      <c r="AA90" s="233">
        <v>1163.4100000000001</v>
      </c>
      <c r="AB90" s="233">
        <v>1269.49</v>
      </c>
      <c r="AC90" s="233">
        <v>931.62</v>
      </c>
      <c r="AD90" s="233">
        <v>0</v>
      </c>
      <c r="AE90" s="233">
        <v>4292.4100000000008</v>
      </c>
      <c r="AF90" s="233">
        <v>0</v>
      </c>
      <c r="AG90" s="233">
        <v>7624.4800000000005</v>
      </c>
      <c r="AH90" s="233">
        <v>0</v>
      </c>
      <c r="AI90" s="233">
        <v>0</v>
      </c>
      <c r="AJ90" s="233">
        <v>12679.500000000002</v>
      </c>
      <c r="AK90" s="233">
        <v>0</v>
      </c>
      <c r="AL90" s="233">
        <v>0</v>
      </c>
      <c r="AM90" s="233">
        <v>0</v>
      </c>
      <c r="AN90" s="233">
        <v>0</v>
      </c>
      <c r="AO90" s="233">
        <v>0</v>
      </c>
      <c r="AP90" s="233">
        <v>0</v>
      </c>
      <c r="AQ90" s="233">
        <v>0</v>
      </c>
      <c r="AR90" s="233">
        <v>0</v>
      </c>
      <c r="AS90" s="233">
        <v>0</v>
      </c>
      <c r="AT90" s="233">
        <v>0</v>
      </c>
      <c r="AU90" s="233">
        <v>0</v>
      </c>
      <c r="AV90" s="233">
        <v>0</v>
      </c>
      <c r="AW90" s="233">
        <v>0</v>
      </c>
      <c r="AX90" s="233">
        <v>0</v>
      </c>
      <c r="AY90" s="233">
        <v>5566.04</v>
      </c>
      <c r="AZ90" s="233">
        <v>0</v>
      </c>
      <c r="BA90" s="233">
        <v>979.69</v>
      </c>
      <c r="BB90" s="233">
        <v>0</v>
      </c>
      <c r="BC90" s="233">
        <v>0</v>
      </c>
      <c r="BD90" s="233">
        <v>6546.4400000000005</v>
      </c>
      <c r="BE90" s="233">
        <v>39941.149999999987</v>
      </c>
      <c r="BF90" s="233">
        <v>1208.8499999999999</v>
      </c>
      <c r="BG90" s="233">
        <v>0</v>
      </c>
      <c r="BH90" s="233">
        <v>0</v>
      </c>
      <c r="BI90" s="233">
        <v>3069.49</v>
      </c>
      <c r="BJ90" s="233">
        <v>0</v>
      </c>
      <c r="BK90" s="233">
        <v>0</v>
      </c>
      <c r="BL90" s="233">
        <v>0</v>
      </c>
      <c r="BM90" s="233">
        <v>0</v>
      </c>
      <c r="BN90" s="233">
        <v>21426.480000000007</v>
      </c>
      <c r="BO90" s="233">
        <v>0</v>
      </c>
      <c r="BP90" s="233">
        <v>0</v>
      </c>
      <c r="BQ90" s="233">
        <v>0</v>
      </c>
      <c r="BR90" s="233">
        <v>649.63</v>
      </c>
      <c r="BS90" s="233">
        <v>2309.34</v>
      </c>
      <c r="BT90" s="233">
        <v>0</v>
      </c>
      <c r="BU90" s="233">
        <v>0</v>
      </c>
      <c r="BV90" s="233">
        <v>0</v>
      </c>
      <c r="BW90" s="233">
        <v>2943.92</v>
      </c>
      <c r="BX90" s="233">
        <v>0</v>
      </c>
      <c r="BY90" s="233">
        <v>517.79</v>
      </c>
      <c r="BZ90" s="233">
        <v>0</v>
      </c>
      <c r="CA90" s="233">
        <v>0</v>
      </c>
      <c r="CB90" s="233">
        <v>0</v>
      </c>
      <c r="CC90" s="233">
        <v>3466.2400000000002</v>
      </c>
      <c r="CD90" s="222" t="s">
        <v>248</v>
      </c>
      <c r="CE90" s="24">
        <v>147934.19000000003</v>
      </c>
      <c r="CF90" s="24">
        <v>-0.19000000003143214</v>
      </c>
    </row>
    <row r="91" spans="1:84">
      <c r="A91" s="20" t="s">
        <v>291</v>
      </c>
      <c r="B91" s="15"/>
      <c r="C91" s="233">
        <v>0</v>
      </c>
      <c r="D91" s="233">
        <v>0</v>
      </c>
      <c r="E91" s="233">
        <v>23020</v>
      </c>
      <c r="F91" s="233">
        <v>0</v>
      </c>
      <c r="G91" s="233">
        <v>0</v>
      </c>
      <c r="H91" s="233">
        <v>0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0</v>
      </c>
      <c r="P91" s="233">
        <v>0</v>
      </c>
      <c r="Q91" s="233">
        <v>0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33">
        <v>0</v>
      </c>
      <c r="Y91" s="233">
        <v>8551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992</v>
      </c>
      <c r="AH91" s="233">
        <v>0</v>
      </c>
      <c r="AI91" s="233">
        <v>0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29" t="s">
        <v>248</v>
      </c>
      <c r="AY91" s="229" t="s">
        <v>248</v>
      </c>
      <c r="AZ91" s="233">
        <v>0</v>
      </c>
      <c r="BA91" s="233">
        <v>0</v>
      </c>
      <c r="BB91" s="233">
        <v>0</v>
      </c>
      <c r="BC91" s="233">
        <v>0</v>
      </c>
      <c r="BD91" s="23" t="s">
        <v>248</v>
      </c>
      <c r="BE91" s="23" t="s">
        <v>248</v>
      </c>
      <c r="BF91" s="233">
        <v>0</v>
      </c>
      <c r="BG91" s="23" t="s">
        <v>248</v>
      </c>
      <c r="BH91" s="233">
        <v>0</v>
      </c>
      <c r="BI91" s="233">
        <v>0</v>
      </c>
      <c r="BJ91" s="23" t="s">
        <v>248</v>
      </c>
      <c r="BK91" s="233">
        <v>0</v>
      </c>
      <c r="BL91" s="233">
        <v>0</v>
      </c>
      <c r="BM91" s="233">
        <v>0</v>
      </c>
      <c r="BN91" s="23" t="s">
        <v>248</v>
      </c>
      <c r="BO91" s="23" t="s">
        <v>248</v>
      </c>
      <c r="BP91" s="23" t="s">
        <v>248</v>
      </c>
      <c r="BQ91" s="23" t="s">
        <v>248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3" t="s">
        <v>248</v>
      </c>
      <c r="CD91" s="23" t="s">
        <v>248</v>
      </c>
      <c r="CE91" s="24">
        <v>32563</v>
      </c>
      <c r="CF91" s="24">
        <v>0</v>
      </c>
    </row>
    <row r="92" spans="1:84">
      <c r="A92" s="20" t="s">
        <v>292</v>
      </c>
      <c r="B92" s="15"/>
      <c r="C92" s="233">
        <v>0</v>
      </c>
      <c r="D92" s="233">
        <v>0</v>
      </c>
      <c r="E92" s="233">
        <v>4873.1726869174854</v>
      </c>
      <c r="F92" s="233">
        <v>0</v>
      </c>
      <c r="G92" s="233">
        <v>0</v>
      </c>
      <c r="H92" s="233">
        <v>0</v>
      </c>
      <c r="I92" s="233">
        <v>0</v>
      </c>
      <c r="J92" s="233">
        <v>0</v>
      </c>
      <c r="K92" s="233">
        <v>0</v>
      </c>
      <c r="L92" s="233">
        <v>0</v>
      </c>
      <c r="M92" s="233">
        <v>0</v>
      </c>
      <c r="N92" s="233">
        <v>0</v>
      </c>
      <c r="O92" s="233">
        <v>0</v>
      </c>
      <c r="P92" s="233">
        <v>1496.9993464944082</v>
      </c>
      <c r="Q92" s="233">
        <v>0</v>
      </c>
      <c r="R92" s="233">
        <v>17.092351863861552</v>
      </c>
      <c r="S92" s="233">
        <v>946.44630966068416</v>
      </c>
      <c r="T92" s="233">
        <v>0</v>
      </c>
      <c r="U92" s="233">
        <v>400.41011853775922</v>
      </c>
      <c r="V92" s="233">
        <v>0</v>
      </c>
      <c r="W92" s="233">
        <v>0</v>
      </c>
      <c r="X92" s="233">
        <v>224.71070615371423</v>
      </c>
      <c r="Y92" s="233">
        <v>2523.0487465006731</v>
      </c>
      <c r="Z92" s="233">
        <v>2246.8154240866124</v>
      </c>
      <c r="AA92" s="233">
        <v>471.24156433529697</v>
      </c>
      <c r="AB92" s="233">
        <v>438.94409944657866</v>
      </c>
      <c r="AC92" s="233">
        <v>322.12077442628265</v>
      </c>
      <c r="AD92" s="233">
        <v>0</v>
      </c>
      <c r="AE92" s="233">
        <v>1484.1613891448449</v>
      </c>
      <c r="AF92" s="233">
        <v>0</v>
      </c>
      <c r="AG92" s="233">
        <v>3540.3503107572701</v>
      </c>
      <c r="AH92" s="233">
        <v>0</v>
      </c>
      <c r="AI92" s="233">
        <v>0</v>
      </c>
      <c r="AJ92" s="233">
        <v>4649.0447531966474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0</v>
      </c>
      <c r="AQ92" s="233">
        <v>0</v>
      </c>
      <c r="AR92" s="233">
        <v>0</v>
      </c>
      <c r="AS92" s="233">
        <v>0</v>
      </c>
      <c r="AT92" s="233">
        <v>0</v>
      </c>
      <c r="AU92" s="233">
        <v>0</v>
      </c>
      <c r="AV92" s="233">
        <v>0</v>
      </c>
      <c r="AW92" s="233">
        <v>0</v>
      </c>
      <c r="AX92" s="229" t="s">
        <v>248</v>
      </c>
      <c r="AY92" s="229" t="s">
        <v>248</v>
      </c>
      <c r="AZ92" s="23" t="s">
        <v>248</v>
      </c>
      <c r="BA92" s="233">
        <v>116.16750455626672</v>
      </c>
      <c r="BB92" s="233">
        <v>0</v>
      </c>
      <c r="BC92" s="233">
        <v>0</v>
      </c>
      <c r="BD92" s="23" t="s">
        <v>248</v>
      </c>
      <c r="BE92" s="23" t="s">
        <v>248</v>
      </c>
      <c r="BF92" s="23" t="s">
        <v>248</v>
      </c>
      <c r="BG92" s="23" t="s">
        <v>248</v>
      </c>
      <c r="BH92" s="233">
        <v>0</v>
      </c>
      <c r="BI92" s="233">
        <v>363.96716671642571</v>
      </c>
      <c r="BJ92" s="23" t="s">
        <v>248</v>
      </c>
      <c r="BK92" s="233">
        <v>0</v>
      </c>
      <c r="BL92" s="233">
        <v>0</v>
      </c>
      <c r="BM92" s="233">
        <v>0</v>
      </c>
      <c r="BN92" s="23" t="s">
        <v>248</v>
      </c>
      <c r="BO92" s="23" t="s">
        <v>248</v>
      </c>
      <c r="BP92" s="23" t="s">
        <v>248</v>
      </c>
      <c r="BQ92" s="23" t="s">
        <v>248</v>
      </c>
      <c r="BR92" s="23" t="s">
        <v>248</v>
      </c>
      <c r="BS92" s="233">
        <v>273.83178859840257</v>
      </c>
      <c r="BT92" s="233">
        <v>0</v>
      </c>
      <c r="BU92" s="233">
        <v>0</v>
      </c>
      <c r="BV92" s="233">
        <v>0</v>
      </c>
      <c r="BW92" s="233">
        <v>349.07760619510736</v>
      </c>
      <c r="BX92" s="233">
        <v>0</v>
      </c>
      <c r="BY92" s="233">
        <v>61.397352411670369</v>
      </c>
      <c r="BZ92" s="233">
        <v>0</v>
      </c>
      <c r="CA92" s="233">
        <v>0</v>
      </c>
      <c r="CB92" s="233">
        <v>0</v>
      </c>
      <c r="CC92" s="23" t="s">
        <v>248</v>
      </c>
      <c r="CD92" s="23" t="s">
        <v>248</v>
      </c>
      <c r="CE92" s="24">
        <v>24798.999999999993</v>
      </c>
      <c r="CF92" s="15"/>
    </row>
    <row r="93" spans="1:84">
      <c r="A93" s="20" t="s">
        <v>293</v>
      </c>
      <c r="B93" s="15"/>
      <c r="C93" s="233">
        <v>0</v>
      </c>
      <c r="D93" s="233">
        <v>0</v>
      </c>
      <c r="E93" s="233">
        <v>75809.673993017394</v>
      </c>
      <c r="F93" s="233">
        <v>0</v>
      </c>
      <c r="G93" s="233">
        <v>25136.255139457538</v>
      </c>
      <c r="H93" s="233">
        <v>0</v>
      </c>
      <c r="I93" s="233">
        <v>0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0</v>
      </c>
      <c r="P93" s="233">
        <v>13076.168901201294</v>
      </c>
      <c r="Q93" s="233">
        <v>4862.8936598081154</v>
      </c>
      <c r="R93" s="233">
        <v>0</v>
      </c>
      <c r="S93" s="233">
        <v>0</v>
      </c>
      <c r="T93" s="233">
        <v>0</v>
      </c>
      <c r="U93" s="233">
        <v>0</v>
      </c>
      <c r="V93" s="233">
        <v>0</v>
      </c>
      <c r="W93" s="233">
        <v>0</v>
      </c>
      <c r="X93" s="233">
        <v>0</v>
      </c>
      <c r="Y93" s="233">
        <v>34945.56676948729</v>
      </c>
      <c r="Z93" s="233">
        <v>6689.681992885693</v>
      </c>
      <c r="AA93" s="233">
        <v>0</v>
      </c>
      <c r="AB93" s="233">
        <v>0</v>
      </c>
      <c r="AC93" s="233">
        <v>0</v>
      </c>
      <c r="AD93" s="233">
        <v>0</v>
      </c>
      <c r="AE93" s="233">
        <v>0</v>
      </c>
      <c r="AF93" s="233">
        <v>0</v>
      </c>
      <c r="AG93" s="233">
        <v>70643.609885859027</v>
      </c>
      <c r="AH93" s="233">
        <v>0</v>
      </c>
      <c r="AI93" s="233">
        <v>4958.2995421620917</v>
      </c>
      <c r="AJ93" s="233">
        <v>3859.553972232125</v>
      </c>
      <c r="AK93" s="233">
        <v>0</v>
      </c>
      <c r="AL93" s="233">
        <v>0</v>
      </c>
      <c r="AM93" s="233">
        <v>0</v>
      </c>
      <c r="AN93" s="233">
        <v>0</v>
      </c>
      <c r="AO93" s="233">
        <v>0</v>
      </c>
      <c r="AP93" s="233">
        <v>0</v>
      </c>
      <c r="AQ93" s="233">
        <v>0</v>
      </c>
      <c r="AR93" s="233">
        <v>0</v>
      </c>
      <c r="AS93" s="233">
        <v>0</v>
      </c>
      <c r="AT93" s="233">
        <v>0</v>
      </c>
      <c r="AU93" s="233">
        <v>0</v>
      </c>
      <c r="AV93" s="233">
        <v>0</v>
      </c>
      <c r="AW93" s="233">
        <v>0</v>
      </c>
      <c r="AX93" s="229" t="s">
        <v>248</v>
      </c>
      <c r="AY93" s="229" t="s">
        <v>248</v>
      </c>
      <c r="AZ93" s="23" t="s">
        <v>248</v>
      </c>
      <c r="BA93" s="23" t="s">
        <v>248</v>
      </c>
      <c r="BB93" s="233">
        <v>0</v>
      </c>
      <c r="BC93" s="233">
        <v>0</v>
      </c>
      <c r="BD93" s="23" t="s">
        <v>248</v>
      </c>
      <c r="BE93" s="23" t="s">
        <v>248</v>
      </c>
      <c r="BF93" s="23" t="s">
        <v>248</v>
      </c>
      <c r="BG93" s="23" t="s">
        <v>248</v>
      </c>
      <c r="BH93" s="233">
        <v>0</v>
      </c>
      <c r="BI93" s="233">
        <v>0</v>
      </c>
      <c r="BJ93" s="23" t="s">
        <v>248</v>
      </c>
      <c r="BK93" s="233">
        <v>0</v>
      </c>
      <c r="BL93" s="233">
        <v>0</v>
      </c>
      <c r="BM93" s="233">
        <v>0</v>
      </c>
      <c r="BN93" s="23" t="s">
        <v>248</v>
      </c>
      <c r="BO93" s="23" t="s">
        <v>248</v>
      </c>
      <c r="BP93" s="23" t="s">
        <v>248</v>
      </c>
      <c r="BQ93" s="23" t="s">
        <v>248</v>
      </c>
      <c r="BR93" s="23" t="s">
        <v>248</v>
      </c>
      <c r="BS93" s="233">
        <v>0</v>
      </c>
      <c r="BT93" s="233">
        <v>0</v>
      </c>
      <c r="BU93" s="233">
        <v>0</v>
      </c>
      <c r="BV93" s="233">
        <v>0</v>
      </c>
      <c r="BW93" s="233">
        <v>0</v>
      </c>
      <c r="BX93" s="233">
        <v>0</v>
      </c>
      <c r="BY93" s="233">
        <v>0</v>
      </c>
      <c r="BZ93" s="233">
        <v>0</v>
      </c>
      <c r="CA93" s="233">
        <v>0</v>
      </c>
      <c r="CB93" s="233">
        <v>0</v>
      </c>
      <c r="CC93" s="23" t="s">
        <v>248</v>
      </c>
      <c r="CD93" s="23" t="s">
        <v>248</v>
      </c>
      <c r="CE93" s="24">
        <v>239981.7038561106</v>
      </c>
      <c r="CF93" s="24">
        <v>0</v>
      </c>
    </row>
    <row r="94" spans="1:84">
      <c r="A94" s="20" t="s">
        <v>294</v>
      </c>
      <c r="B94" s="15"/>
      <c r="C94" s="237">
        <v>0</v>
      </c>
      <c r="D94" s="237">
        <v>0</v>
      </c>
      <c r="E94" s="237">
        <v>26.580952591659816</v>
      </c>
      <c r="F94" s="237">
        <v>0</v>
      </c>
      <c r="G94" s="237">
        <v>9.6441440441160449</v>
      </c>
      <c r="H94" s="237">
        <v>0</v>
      </c>
      <c r="I94" s="237">
        <v>0</v>
      </c>
      <c r="J94" s="237">
        <v>0</v>
      </c>
      <c r="K94" s="237">
        <v>0</v>
      </c>
      <c r="L94" s="237">
        <v>0</v>
      </c>
      <c r="M94" s="237">
        <v>0</v>
      </c>
      <c r="N94" s="237">
        <v>0</v>
      </c>
      <c r="O94" s="237">
        <v>0</v>
      </c>
      <c r="P94" s="234">
        <v>2.6028652760057471</v>
      </c>
      <c r="Q94" s="234">
        <v>3.2838401148330605</v>
      </c>
      <c r="R94" s="234">
        <v>0</v>
      </c>
      <c r="S94" s="238">
        <v>0</v>
      </c>
      <c r="T94" s="238">
        <v>5.9990624766762455</v>
      </c>
      <c r="U94" s="239">
        <v>0</v>
      </c>
      <c r="V94" s="234">
        <v>0</v>
      </c>
      <c r="W94" s="234">
        <v>0</v>
      </c>
      <c r="X94" s="234">
        <v>5.8668531061850096E-3</v>
      </c>
      <c r="Y94" s="234">
        <v>1.4944206417624522E-2</v>
      </c>
      <c r="Z94" s="234">
        <v>1.482027455637658</v>
      </c>
      <c r="AA94" s="234">
        <v>0</v>
      </c>
      <c r="AB94" s="238">
        <v>0</v>
      </c>
      <c r="AC94" s="234">
        <v>0</v>
      </c>
      <c r="AD94" s="234">
        <v>0</v>
      </c>
      <c r="AE94" s="234">
        <v>0</v>
      </c>
      <c r="AF94" s="234">
        <v>0</v>
      </c>
      <c r="AG94" s="234">
        <v>19.266354445764943</v>
      </c>
      <c r="AH94" s="234">
        <v>0</v>
      </c>
      <c r="AI94" s="234">
        <v>2.6461860398056944</v>
      </c>
      <c r="AJ94" s="234">
        <v>8.0954003846195892</v>
      </c>
      <c r="AK94" s="234">
        <v>0</v>
      </c>
      <c r="AL94" s="234">
        <v>0</v>
      </c>
      <c r="AM94" s="234">
        <v>0</v>
      </c>
      <c r="AN94" s="234">
        <v>0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4">
        <v>0</v>
      </c>
      <c r="AV94" s="238">
        <v>0</v>
      </c>
      <c r="AW94" s="229" t="s">
        <v>248</v>
      </c>
      <c r="AX94" s="229" t="s">
        <v>248</v>
      </c>
      <c r="AY94" s="229" t="s">
        <v>248</v>
      </c>
      <c r="AZ94" s="23" t="s">
        <v>248</v>
      </c>
      <c r="BA94" s="23" t="s">
        <v>248</v>
      </c>
      <c r="BB94" s="23" t="s">
        <v>248</v>
      </c>
      <c r="BC94" s="23" t="s">
        <v>248</v>
      </c>
      <c r="BD94" s="23" t="s">
        <v>248</v>
      </c>
      <c r="BE94" s="23" t="s">
        <v>248</v>
      </c>
      <c r="BF94" s="23" t="s">
        <v>248</v>
      </c>
      <c r="BG94" s="23" t="s">
        <v>248</v>
      </c>
      <c r="BH94" s="23" t="s">
        <v>248</v>
      </c>
      <c r="BI94" s="23" t="s">
        <v>248</v>
      </c>
      <c r="BJ94" s="23" t="s">
        <v>248</v>
      </c>
      <c r="BK94" s="23" t="s">
        <v>248</v>
      </c>
      <c r="BL94" s="23" t="s">
        <v>248</v>
      </c>
      <c r="BM94" s="23" t="s">
        <v>248</v>
      </c>
      <c r="BN94" s="23" t="s">
        <v>248</v>
      </c>
      <c r="BO94" s="23" t="s">
        <v>248</v>
      </c>
      <c r="BP94" s="23" t="s">
        <v>248</v>
      </c>
      <c r="BQ94" s="23" t="s">
        <v>248</v>
      </c>
      <c r="BR94" s="23" t="s">
        <v>248</v>
      </c>
      <c r="BS94" s="23" t="s">
        <v>248</v>
      </c>
      <c r="BT94" s="23" t="s">
        <v>248</v>
      </c>
      <c r="BU94" s="230"/>
      <c r="BV94" s="230"/>
      <c r="BW94" s="230"/>
      <c r="BX94" s="230"/>
      <c r="BY94" s="230"/>
      <c r="BZ94" s="230"/>
      <c r="CA94" s="230"/>
      <c r="CB94" s="230"/>
      <c r="CC94" s="23" t="s">
        <v>248</v>
      </c>
      <c r="CD94" s="23" t="s">
        <v>248</v>
      </c>
      <c r="CE94" s="224">
        <v>79.621643888642609</v>
      </c>
      <c r="CF94" s="28"/>
    </row>
    <row r="95" spans="1:84">
      <c r="A95" s="29" t="s">
        <v>295</v>
      </c>
      <c r="B95" s="29"/>
      <c r="C95" s="29"/>
      <c r="D95" s="29"/>
      <c r="E95" s="29"/>
    </row>
    <row r="96" spans="1:84">
      <c r="A96" s="30" t="s">
        <v>296</v>
      </c>
      <c r="B96" s="31"/>
      <c r="C96" s="243" t="s">
        <v>297</v>
      </c>
      <c r="D96" s="244" t="s">
        <v>5</v>
      </c>
      <c r="E96" s="245" t="s">
        <v>5</v>
      </c>
      <c r="F96" s="11"/>
    </row>
    <row r="97" spans="1:6">
      <c r="A97" s="24" t="s">
        <v>298</v>
      </c>
      <c r="B97" s="31" t="s">
        <v>299</v>
      </c>
      <c r="C97" s="246" t="s">
        <v>300</v>
      </c>
      <c r="D97" s="244" t="s">
        <v>5</v>
      </c>
      <c r="E97" s="245" t="s">
        <v>5</v>
      </c>
      <c r="F97" s="11"/>
    </row>
    <row r="98" spans="1:6">
      <c r="A98" s="24" t="s">
        <v>301</v>
      </c>
      <c r="B98" s="31" t="s">
        <v>299</v>
      </c>
      <c r="C98" s="247" t="s">
        <v>302</v>
      </c>
      <c r="D98" s="244" t="s">
        <v>5</v>
      </c>
      <c r="E98" s="245" t="s">
        <v>5</v>
      </c>
      <c r="F98" s="11"/>
    </row>
    <row r="99" spans="1:6">
      <c r="A99" s="24" t="s">
        <v>303</v>
      </c>
      <c r="B99" s="31" t="s">
        <v>299</v>
      </c>
      <c r="C99" s="248" t="s">
        <v>304</v>
      </c>
      <c r="D99" s="244" t="s">
        <v>5</v>
      </c>
      <c r="E99" s="245" t="s">
        <v>5</v>
      </c>
      <c r="F99" s="11"/>
    </row>
    <row r="100" spans="1:6">
      <c r="A100" s="24" t="s">
        <v>305</v>
      </c>
      <c r="B100" s="31" t="s">
        <v>299</v>
      </c>
      <c r="C100" s="247" t="s">
        <v>306</v>
      </c>
      <c r="D100" s="244" t="s">
        <v>5</v>
      </c>
      <c r="E100" s="245" t="s">
        <v>5</v>
      </c>
      <c r="F100" s="11"/>
    </row>
    <row r="101" spans="1:6">
      <c r="A101" s="24" t="s">
        <v>307</v>
      </c>
      <c r="B101" s="31" t="s">
        <v>299</v>
      </c>
      <c r="C101" s="247" t="s">
        <v>308</v>
      </c>
      <c r="D101" s="244" t="s">
        <v>5</v>
      </c>
      <c r="E101" s="245" t="s">
        <v>5</v>
      </c>
      <c r="F101" s="11"/>
    </row>
    <row r="102" spans="1:6">
      <c r="A102" s="24" t="s">
        <v>309</v>
      </c>
      <c r="B102" s="31" t="s">
        <v>299</v>
      </c>
      <c r="C102" s="249" t="s">
        <v>310</v>
      </c>
      <c r="D102" s="244" t="s">
        <v>5</v>
      </c>
      <c r="E102" s="245" t="s">
        <v>5</v>
      </c>
      <c r="F102" s="11"/>
    </row>
    <row r="103" spans="1:6">
      <c r="A103" s="24" t="s">
        <v>311</v>
      </c>
      <c r="B103" s="31" t="s">
        <v>299</v>
      </c>
      <c r="C103" s="247" t="s">
        <v>312</v>
      </c>
      <c r="D103" s="244" t="s">
        <v>5</v>
      </c>
      <c r="E103" s="245" t="s">
        <v>5</v>
      </c>
      <c r="F103" s="11"/>
    </row>
    <row r="104" spans="1:6">
      <c r="A104" s="24" t="s">
        <v>313</v>
      </c>
      <c r="B104" s="31" t="s">
        <v>299</v>
      </c>
      <c r="C104" s="250" t="s">
        <v>314</v>
      </c>
      <c r="D104" s="244" t="s">
        <v>5</v>
      </c>
      <c r="E104" s="245" t="s">
        <v>5</v>
      </c>
      <c r="F104" s="11"/>
    </row>
    <row r="105" spans="1:6">
      <c r="A105" s="24" t="s">
        <v>315</v>
      </c>
      <c r="B105" s="31" t="s">
        <v>299</v>
      </c>
      <c r="C105" s="250" t="s">
        <v>316</v>
      </c>
      <c r="D105" s="244" t="s">
        <v>5</v>
      </c>
      <c r="E105" s="245" t="s">
        <v>5</v>
      </c>
      <c r="F105" s="11"/>
    </row>
    <row r="106" spans="1:6">
      <c r="A106" s="24" t="s">
        <v>317</v>
      </c>
      <c r="B106" s="31" t="s">
        <v>299</v>
      </c>
      <c r="C106" s="247" t="s">
        <v>318</v>
      </c>
      <c r="D106" s="244" t="s">
        <v>5</v>
      </c>
      <c r="E106" s="245" t="s">
        <v>5</v>
      </c>
      <c r="F106" s="11"/>
    </row>
    <row r="107" spans="1:6">
      <c r="A107" s="24" t="s">
        <v>319</v>
      </c>
      <c r="B107" s="31" t="s">
        <v>299</v>
      </c>
      <c r="C107" s="251" t="s">
        <v>320</v>
      </c>
      <c r="D107" s="244" t="s">
        <v>5</v>
      </c>
      <c r="E107" s="245" t="s">
        <v>5</v>
      </c>
      <c r="F107" s="11"/>
    </row>
    <row r="108" spans="1:6">
      <c r="A108" s="24" t="s">
        <v>321</v>
      </c>
      <c r="B108" s="31" t="s">
        <v>299</v>
      </c>
      <c r="C108" s="251" t="s">
        <v>322</v>
      </c>
      <c r="D108" s="244" t="s">
        <v>5</v>
      </c>
      <c r="E108" s="245" t="s">
        <v>5</v>
      </c>
      <c r="F108" s="11"/>
    </row>
    <row r="109" spans="1:6">
      <c r="A109" s="32" t="s">
        <v>323</v>
      </c>
      <c r="B109" s="31" t="s">
        <v>299</v>
      </c>
      <c r="C109" s="247" t="s">
        <v>324</v>
      </c>
      <c r="D109" s="244" t="s">
        <v>5</v>
      </c>
      <c r="E109" s="245" t="s">
        <v>5</v>
      </c>
      <c r="F109" s="11"/>
    </row>
    <row r="110" spans="1:6">
      <c r="A110" s="32" t="s">
        <v>325</v>
      </c>
      <c r="B110" s="31" t="s">
        <v>299</v>
      </c>
      <c r="C110" s="247" t="s">
        <v>326</v>
      </c>
      <c r="D110" s="244" t="s">
        <v>5</v>
      </c>
      <c r="E110" s="245" t="s">
        <v>5</v>
      </c>
      <c r="F110" s="11"/>
    </row>
    <row r="111" spans="1:6">
      <c r="A111" s="29" t="s">
        <v>327</v>
      </c>
      <c r="B111" s="29"/>
      <c r="C111" s="29"/>
      <c r="D111" s="29"/>
      <c r="E111" s="29"/>
    </row>
    <row r="112" spans="1:6">
      <c r="A112" s="33" t="s">
        <v>328</v>
      </c>
      <c r="B112" s="33"/>
      <c r="C112" s="33"/>
      <c r="D112" s="33"/>
      <c r="E112" s="33"/>
    </row>
    <row r="113" spans="1:5">
      <c r="A113" s="15" t="s">
        <v>307</v>
      </c>
      <c r="B113" s="34" t="s">
        <v>299</v>
      </c>
      <c r="C113" s="252">
        <v>0</v>
      </c>
      <c r="D113" s="15"/>
      <c r="E113" s="15"/>
    </row>
    <row r="114" spans="1:5">
      <c r="A114" s="15" t="s">
        <v>311</v>
      </c>
      <c r="B114" s="34" t="s">
        <v>299</v>
      </c>
      <c r="C114" s="252">
        <v>0</v>
      </c>
      <c r="D114" s="15"/>
      <c r="E114" s="15"/>
    </row>
    <row r="115" spans="1:5">
      <c r="A115" s="15" t="s">
        <v>329</v>
      </c>
      <c r="B115" s="34" t="s">
        <v>299</v>
      </c>
      <c r="C115" s="252">
        <v>0</v>
      </c>
      <c r="D115" s="15"/>
      <c r="E115" s="15"/>
    </row>
    <row r="116" spans="1:5">
      <c r="A116" s="33" t="s">
        <v>330</v>
      </c>
      <c r="B116" s="33"/>
      <c r="C116" s="33"/>
      <c r="D116" s="33"/>
      <c r="E116" s="33"/>
    </row>
    <row r="117" spans="1:5">
      <c r="A117" s="15" t="s">
        <v>331</v>
      </c>
      <c r="B117" s="34" t="s">
        <v>299</v>
      </c>
      <c r="C117" s="252">
        <v>0</v>
      </c>
      <c r="D117" s="15"/>
      <c r="E117" s="15"/>
    </row>
    <row r="118" spans="1:5">
      <c r="A118" s="15" t="s">
        <v>159</v>
      </c>
      <c r="B118" s="34" t="s">
        <v>299</v>
      </c>
      <c r="C118" s="253">
        <v>1</v>
      </c>
      <c r="D118" s="15"/>
      <c r="E118" s="15"/>
    </row>
    <row r="119" spans="1:5">
      <c r="A119" s="33" t="s">
        <v>332</v>
      </c>
      <c r="B119" s="33"/>
      <c r="C119" s="33"/>
      <c r="D119" s="33"/>
      <c r="E119" s="33"/>
    </row>
    <row r="120" spans="1:5">
      <c r="A120" s="15" t="s">
        <v>333</v>
      </c>
      <c r="B120" s="34" t="s">
        <v>299</v>
      </c>
      <c r="C120" s="252">
        <v>0</v>
      </c>
      <c r="D120" s="15"/>
      <c r="E120" s="15"/>
    </row>
    <row r="121" spans="1:5">
      <c r="A121" s="15" t="s">
        <v>334</v>
      </c>
      <c r="B121" s="34" t="s">
        <v>299</v>
      </c>
      <c r="C121" s="252">
        <v>0</v>
      </c>
      <c r="D121" s="15"/>
      <c r="E121" s="15"/>
    </row>
    <row r="122" spans="1:5">
      <c r="A122" s="15" t="s">
        <v>335</v>
      </c>
      <c r="B122" s="34" t="s">
        <v>299</v>
      </c>
      <c r="C122" s="252">
        <v>0</v>
      </c>
      <c r="D122" s="15"/>
      <c r="E122" s="15"/>
    </row>
    <row r="123" spans="1:5">
      <c r="A123" s="15"/>
      <c r="B123" s="34"/>
      <c r="C123" s="35"/>
      <c r="D123" s="15"/>
      <c r="E123" s="15"/>
    </row>
    <row r="124" spans="1:5">
      <c r="A124" s="36" t="s">
        <v>336</v>
      </c>
      <c r="B124" s="29"/>
      <c r="C124" s="29"/>
      <c r="D124" s="29"/>
      <c r="E124" s="29"/>
    </row>
    <row r="125" spans="1:5">
      <c r="A125" s="15"/>
      <c r="B125" s="34"/>
      <c r="C125" s="35"/>
      <c r="D125" s="15"/>
      <c r="E125" s="15"/>
    </row>
    <row r="126" spans="1:5">
      <c r="A126" s="20" t="s">
        <v>337</v>
      </c>
      <c r="B126" s="15"/>
      <c r="C126" s="16" t="s">
        <v>338</v>
      </c>
      <c r="D126" s="17" t="s">
        <v>242</v>
      </c>
      <c r="E126" s="15"/>
    </row>
    <row r="127" spans="1:5">
      <c r="A127" s="15" t="s">
        <v>339</v>
      </c>
      <c r="B127" s="34" t="s">
        <v>299</v>
      </c>
      <c r="C127" s="254">
        <v>854</v>
      </c>
      <c r="D127" s="255">
        <v>4957</v>
      </c>
      <c r="E127" s="15"/>
    </row>
    <row r="128" spans="1:5">
      <c r="A128" s="15" t="s">
        <v>340</v>
      </c>
      <c r="B128" s="34" t="s">
        <v>299</v>
      </c>
      <c r="C128" s="254">
        <v>208</v>
      </c>
      <c r="D128" s="255">
        <v>4649</v>
      </c>
      <c r="E128" s="15"/>
    </row>
    <row r="129" spans="1:5">
      <c r="A129" s="15" t="s">
        <v>341</v>
      </c>
      <c r="B129" s="34" t="s">
        <v>299</v>
      </c>
      <c r="C129" s="252">
        <v>0</v>
      </c>
      <c r="D129" s="255">
        <v>0</v>
      </c>
      <c r="E129" s="15"/>
    </row>
    <row r="130" spans="1:5">
      <c r="A130" s="15" t="s">
        <v>342</v>
      </c>
      <c r="B130" s="34" t="s">
        <v>299</v>
      </c>
      <c r="C130" s="252">
        <v>0</v>
      </c>
      <c r="D130" s="255">
        <v>0</v>
      </c>
      <c r="E130" s="15"/>
    </row>
    <row r="131" spans="1:5">
      <c r="A131" s="20" t="s">
        <v>343</v>
      </c>
      <c r="B131" s="15"/>
      <c r="C131" s="16" t="s">
        <v>194</v>
      </c>
      <c r="D131" s="15"/>
      <c r="E131" s="15"/>
    </row>
    <row r="132" spans="1:5">
      <c r="A132" s="15" t="s">
        <v>344</v>
      </c>
      <c r="B132" s="34" t="s">
        <v>299</v>
      </c>
      <c r="C132" s="252">
        <v>0</v>
      </c>
      <c r="D132" s="15"/>
      <c r="E132" s="15"/>
    </row>
    <row r="133" spans="1:5">
      <c r="A133" s="15" t="s">
        <v>345</v>
      </c>
      <c r="B133" s="34" t="s">
        <v>299</v>
      </c>
      <c r="C133" s="252">
        <v>0</v>
      </c>
      <c r="D133" s="15"/>
      <c r="E133" s="15"/>
    </row>
    <row r="134" spans="1:5">
      <c r="A134" s="15" t="s">
        <v>346</v>
      </c>
      <c r="B134" s="34" t="s">
        <v>299</v>
      </c>
      <c r="C134" s="256">
        <v>25</v>
      </c>
      <c r="D134" s="15"/>
      <c r="E134" s="15"/>
    </row>
    <row r="135" spans="1:5">
      <c r="A135" s="15" t="s">
        <v>347</v>
      </c>
      <c r="B135" s="34" t="s">
        <v>299</v>
      </c>
      <c r="C135" s="252">
        <v>0</v>
      </c>
      <c r="D135" s="15"/>
      <c r="E135" s="15"/>
    </row>
    <row r="136" spans="1:5">
      <c r="A136" s="15" t="s">
        <v>348</v>
      </c>
      <c r="B136" s="34" t="s">
        <v>299</v>
      </c>
      <c r="C136" s="252">
        <v>0</v>
      </c>
      <c r="D136" s="15"/>
      <c r="E136" s="15"/>
    </row>
    <row r="137" spans="1:5">
      <c r="A137" s="15" t="s">
        <v>349</v>
      </c>
      <c r="B137" s="34" t="s">
        <v>299</v>
      </c>
      <c r="C137" s="252">
        <v>10</v>
      </c>
      <c r="D137" s="15"/>
      <c r="E137" s="15"/>
    </row>
    <row r="138" spans="1:5">
      <c r="A138" s="15" t="s">
        <v>123</v>
      </c>
      <c r="B138" s="34" t="s">
        <v>299</v>
      </c>
      <c r="C138" s="252">
        <v>0</v>
      </c>
      <c r="D138" s="15"/>
      <c r="E138" s="15"/>
    </row>
    <row r="139" spans="1:5">
      <c r="A139" s="15" t="s">
        <v>350</v>
      </c>
      <c r="B139" s="34" t="s">
        <v>299</v>
      </c>
      <c r="C139" s="254">
        <v>0</v>
      </c>
      <c r="D139" s="15"/>
      <c r="E139" s="15"/>
    </row>
    <row r="140" spans="1:5">
      <c r="A140" s="15" t="s">
        <v>351</v>
      </c>
      <c r="B140" s="34"/>
      <c r="C140" s="252">
        <v>0</v>
      </c>
      <c r="D140" s="15"/>
      <c r="E140" s="15"/>
    </row>
    <row r="141" spans="1:5">
      <c r="A141" s="15" t="s">
        <v>341</v>
      </c>
      <c r="B141" s="34" t="s">
        <v>299</v>
      </c>
      <c r="C141" s="252">
        <v>0</v>
      </c>
      <c r="D141" s="15"/>
      <c r="E141" s="15"/>
    </row>
    <row r="142" spans="1:5">
      <c r="A142" s="15" t="s">
        <v>352</v>
      </c>
      <c r="B142" s="34" t="s">
        <v>299</v>
      </c>
      <c r="C142" s="252">
        <v>0</v>
      </c>
      <c r="D142" s="15"/>
      <c r="E142" s="15"/>
    </row>
    <row r="143" spans="1:5">
      <c r="A143" s="15" t="s">
        <v>353</v>
      </c>
      <c r="B143" s="15"/>
      <c r="C143" s="21"/>
      <c r="D143" s="15"/>
      <c r="E143" s="24">
        <v>35</v>
      </c>
    </row>
    <row r="144" spans="1:5">
      <c r="A144" s="15" t="s">
        <v>354</v>
      </c>
      <c r="B144" s="34" t="s">
        <v>299</v>
      </c>
      <c r="C144" s="254">
        <v>35</v>
      </c>
      <c r="D144" s="15"/>
      <c r="E144" s="15"/>
    </row>
    <row r="145" spans="1:6">
      <c r="A145" s="15" t="s">
        <v>355</v>
      </c>
      <c r="B145" s="34" t="s">
        <v>299</v>
      </c>
      <c r="C145" s="252">
        <v>0</v>
      </c>
      <c r="D145" s="15"/>
      <c r="E145" s="15"/>
    </row>
    <row r="146" spans="1:6">
      <c r="A146" s="15"/>
      <c r="B146" s="15"/>
      <c r="C146" s="21"/>
      <c r="D146" s="15"/>
      <c r="E146" s="15"/>
    </row>
    <row r="147" spans="1:6">
      <c r="A147" s="15" t="s">
        <v>356</v>
      </c>
      <c r="B147" s="34" t="s">
        <v>299</v>
      </c>
      <c r="C147" s="254">
        <v>3976027</v>
      </c>
      <c r="D147" s="15"/>
      <c r="E147" s="15"/>
    </row>
    <row r="148" spans="1:6">
      <c r="A148" s="15"/>
      <c r="B148" s="15"/>
      <c r="C148" s="21"/>
      <c r="D148" s="15"/>
      <c r="E148" s="15"/>
    </row>
    <row r="149" spans="1:6">
      <c r="A149" s="15"/>
      <c r="B149" s="15"/>
      <c r="C149" s="21"/>
      <c r="D149" s="15"/>
      <c r="E149" s="15"/>
    </row>
    <row r="150" spans="1:6">
      <c r="A150" s="15"/>
      <c r="B150" s="15"/>
      <c r="C150" s="21"/>
      <c r="D150" s="15"/>
      <c r="E150" s="15"/>
    </row>
    <row r="151" spans="1:6">
      <c r="A151" s="15"/>
      <c r="B151" s="15"/>
      <c r="C151" s="21"/>
      <c r="D151" s="15"/>
      <c r="E151" s="15"/>
    </row>
    <row r="152" spans="1:6">
      <c r="A152" s="29" t="s">
        <v>357</v>
      </c>
      <c r="B152" s="36"/>
      <c r="C152" s="36"/>
      <c r="D152" s="36"/>
      <c r="E152" s="36"/>
    </row>
    <row r="153" spans="1:6">
      <c r="A153" s="37" t="s">
        <v>358</v>
      </c>
      <c r="B153" s="38" t="s">
        <v>359</v>
      </c>
      <c r="C153" s="39" t="s">
        <v>360</v>
      </c>
      <c r="D153" s="38" t="s">
        <v>159</v>
      </c>
      <c r="E153" s="38" t="s">
        <v>230</v>
      </c>
    </row>
    <row r="154" spans="1:6">
      <c r="A154" s="15" t="s">
        <v>338</v>
      </c>
      <c r="B154" s="255">
        <v>617</v>
      </c>
      <c r="C154" s="255">
        <v>127</v>
      </c>
      <c r="D154" s="255">
        <v>110</v>
      </c>
      <c r="E154" s="24">
        <v>854</v>
      </c>
    </row>
    <row r="155" spans="1:6">
      <c r="A155" s="15" t="s">
        <v>242</v>
      </c>
      <c r="B155" s="255">
        <v>3599</v>
      </c>
      <c r="C155" s="255">
        <v>633</v>
      </c>
      <c r="D155" s="255">
        <v>725</v>
      </c>
      <c r="E155" s="24">
        <v>4957</v>
      </c>
    </row>
    <row r="156" spans="1:6">
      <c r="A156" s="15" t="s">
        <v>361</v>
      </c>
      <c r="B156" s="255">
        <v>14262</v>
      </c>
      <c r="C156" s="255">
        <v>7494</v>
      </c>
      <c r="D156" s="255">
        <v>10203</v>
      </c>
      <c r="E156" s="24">
        <v>31959</v>
      </c>
    </row>
    <row r="157" spans="1:6">
      <c r="A157" s="15" t="s">
        <v>287</v>
      </c>
      <c r="B157" s="255">
        <v>19354860.420000002</v>
      </c>
      <c r="C157" s="255">
        <v>4847356.5600000005</v>
      </c>
      <c r="D157" s="255">
        <v>4295206.7</v>
      </c>
      <c r="E157" s="24">
        <v>28497423.680000003</v>
      </c>
      <c r="F157" s="13"/>
    </row>
    <row r="158" spans="1:6">
      <c r="A158" s="15" t="s">
        <v>288</v>
      </c>
      <c r="B158" s="255">
        <v>86705174.659999996</v>
      </c>
      <c r="C158" s="255">
        <v>35040054.219999999</v>
      </c>
      <c r="D158" s="255">
        <v>52017371.149999999</v>
      </c>
      <c r="E158" s="24">
        <v>173762600.03</v>
      </c>
      <c r="F158" s="13"/>
    </row>
    <row r="159" spans="1:6">
      <c r="A159" s="37" t="s">
        <v>362</v>
      </c>
      <c r="B159" s="38" t="s">
        <v>359</v>
      </c>
      <c r="C159" s="39" t="s">
        <v>360</v>
      </c>
      <c r="D159" s="38" t="s">
        <v>159</v>
      </c>
      <c r="E159" s="38" t="s">
        <v>230</v>
      </c>
    </row>
    <row r="160" spans="1:6">
      <c r="A160" s="15" t="s">
        <v>338</v>
      </c>
      <c r="B160" s="232">
        <v>158</v>
      </c>
      <c r="C160" s="232">
        <v>42</v>
      </c>
      <c r="D160" s="232">
        <v>8</v>
      </c>
      <c r="E160" s="24">
        <v>208</v>
      </c>
    </row>
    <row r="161" spans="1:5">
      <c r="A161" s="15" t="s">
        <v>242</v>
      </c>
      <c r="B161" s="232">
        <v>3398</v>
      </c>
      <c r="C161" s="232">
        <v>1099</v>
      </c>
      <c r="D161" s="232">
        <v>152</v>
      </c>
      <c r="E161" s="24">
        <v>4649</v>
      </c>
    </row>
    <row r="162" spans="1:5">
      <c r="A162" s="15" t="s">
        <v>361</v>
      </c>
      <c r="B162" s="255">
        <v>0</v>
      </c>
      <c r="C162" s="255">
        <v>0</v>
      </c>
      <c r="D162" s="255">
        <v>0</v>
      </c>
      <c r="E162" s="24">
        <v>0</v>
      </c>
    </row>
    <row r="163" spans="1:5">
      <c r="A163" s="15" t="s">
        <v>287</v>
      </c>
      <c r="B163" s="232">
        <v>7788083.2000000002</v>
      </c>
      <c r="C163" s="232">
        <v>2788349.9000000004</v>
      </c>
      <c r="D163" s="232">
        <v>369937</v>
      </c>
      <c r="E163" s="24">
        <v>10946370.100000001</v>
      </c>
    </row>
    <row r="164" spans="1:5">
      <c r="A164" s="15" t="s">
        <v>288</v>
      </c>
      <c r="B164" s="255">
        <v>0</v>
      </c>
      <c r="C164" s="255">
        <v>0</v>
      </c>
      <c r="D164" s="255">
        <v>0</v>
      </c>
      <c r="E164" s="24">
        <v>0</v>
      </c>
    </row>
    <row r="165" spans="1:5">
      <c r="A165" s="37" t="s">
        <v>363</v>
      </c>
      <c r="B165" s="38" t="s">
        <v>359</v>
      </c>
      <c r="C165" s="39" t="s">
        <v>360</v>
      </c>
      <c r="D165" s="38" t="s">
        <v>159</v>
      </c>
      <c r="E165" s="38" t="s">
        <v>230</v>
      </c>
    </row>
    <row r="166" spans="1:5">
      <c r="A166" s="15" t="s">
        <v>338</v>
      </c>
      <c r="B166" s="255">
        <v>0</v>
      </c>
      <c r="C166" s="255">
        <v>0</v>
      </c>
      <c r="D166" s="255">
        <v>0</v>
      </c>
      <c r="E166" s="24">
        <v>0</v>
      </c>
    </row>
    <row r="167" spans="1:5">
      <c r="A167" s="15" t="s">
        <v>242</v>
      </c>
      <c r="B167" s="255">
        <v>0</v>
      </c>
      <c r="C167" s="255">
        <v>0</v>
      </c>
      <c r="D167" s="255">
        <v>0</v>
      </c>
      <c r="E167" s="24">
        <v>0</v>
      </c>
    </row>
    <row r="168" spans="1:5">
      <c r="A168" s="15" t="s">
        <v>361</v>
      </c>
      <c r="B168" s="255">
        <v>0</v>
      </c>
      <c r="C168" s="255">
        <v>0</v>
      </c>
      <c r="D168" s="255">
        <v>0</v>
      </c>
      <c r="E168" s="24">
        <v>0</v>
      </c>
    </row>
    <row r="169" spans="1:5">
      <c r="A169" s="15" t="s">
        <v>287</v>
      </c>
      <c r="B169" s="255">
        <v>0</v>
      </c>
      <c r="C169" s="255">
        <v>0</v>
      </c>
      <c r="D169" s="255">
        <v>0</v>
      </c>
      <c r="E169" s="24">
        <v>0</v>
      </c>
    </row>
    <row r="170" spans="1:5">
      <c r="A170" s="15" t="s">
        <v>288</v>
      </c>
      <c r="B170" s="255">
        <v>0</v>
      </c>
      <c r="C170" s="255">
        <v>0</v>
      </c>
      <c r="D170" s="255">
        <v>0</v>
      </c>
      <c r="E170" s="24">
        <v>0</v>
      </c>
    </row>
    <row r="171" spans="1:5">
      <c r="A171" s="19"/>
      <c r="B171" s="19"/>
      <c r="C171" s="40"/>
      <c r="D171" s="41"/>
      <c r="E171" s="15"/>
    </row>
    <row r="172" spans="1:5">
      <c r="A172" s="37" t="s">
        <v>364</v>
      </c>
      <c r="B172" s="38" t="s">
        <v>365</v>
      </c>
      <c r="C172" s="39" t="s">
        <v>366</v>
      </c>
      <c r="D172" s="15"/>
      <c r="E172" s="15"/>
    </row>
    <row r="173" spans="1:5">
      <c r="A173" s="19" t="s">
        <v>367</v>
      </c>
      <c r="B173" s="232">
        <v>1068947</v>
      </c>
      <c r="C173" s="232">
        <v>3139508</v>
      </c>
      <c r="D173" s="15"/>
      <c r="E173" s="15"/>
    </row>
    <row r="174" spans="1:5">
      <c r="A174" s="19"/>
      <c r="B174" s="41"/>
      <c r="C174" s="40"/>
      <c r="D174" s="15"/>
      <c r="E174" s="15"/>
    </row>
    <row r="175" spans="1:5">
      <c r="A175" s="19"/>
      <c r="B175" s="19"/>
      <c r="C175" s="40"/>
      <c r="D175" s="41"/>
      <c r="E175" s="15"/>
    </row>
    <row r="176" spans="1:5">
      <c r="A176" s="19"/>
      <c r="B176" s="19"/>
      <c r="C176" s="40"/>
      <c r="D176" s="41"/>
      <c r="E176" s="15"/>
    </row>
    <row r="177" spans="1:5">
      <c r="A177" s="19"/>
      <c r="B177" s="19"/>
      <c r="C177" s="40"/>
      <c r="D177" s="41"/>
      <c r="E177" s="15"/>
    </row>
    <row r="178" spans="1:5">
      <c r="A178" s="19"/>
      <c r="B178" s="19"/>
      <c r="C178" s="40"/>
      <c r="D178" s="41"/>
      <c r="E178" s="15"/>
    </row>
    <row r="179" spans="1:5">
      <c r="A179" s="36" t="s">
        <v>368</v>
      </c>
      <c r="B179" s="29"/>
      <c r="C179" s="29"/>
      <c r="D179" s="29"/>
      <c r="E179" s="29"/>
    </row>
    <row r="180" spans="1:5">
      <c r="A180" s="33" t="s">
        <v>369</v>
      </c>
      <c r="B180" s="33"/>
      <c r="C180" s="33"/>
      <c r="D180" s="33"/>
      <c r="E180" s="33"/>
    </row>
    <row r="181" spans="1:5">
      <c r="A181" s="15" t="s">
        <v>370</v>
      </c>
      <c r="B181" s="34" t="s">
        <v>299</v>
      </c>
      <c r="C181" s="252">
        <v>2387178.39</v>
      </c>
      <c r="D181" s="15"/>
      <c r="E181" s="15"/>
    </row>
    <row r="182" spans="1:5">
      <c r="A182" s="15" t="s">
        <v>371</v>
      </c>
      <c r="B182" s="34" t="s">
        <v>299</v>
      </c>
      <c r="C182" s="252">
        <v>52163.64</v>
      </c>
      <c r="D182" s="15"/>
      <c r="E182" s="15"/>
    </row>
    <row r="183" spans="1:5">
      <c r="A183" s="19" t="s">
        <v>372</v>
      </c>
      <c r="B183" s="34" t="s">
        <v>299</v>
      </c>
      <c r="C183" s="252">
        <v>203045.52</v>
      </c>
      <c r="D183" s="15"/>
      <c r="E183" s="15"/>
    </row>
    <row r="184" spans="1:5">
      <c r="A184" s="15" t="s">
        <v>373</v>
      </c>
      <c r="B184" s="34" t="s">
        <v>299</v>
      </c>
      <c r="C184" s="252">
        <v>4150395.4</v>
      </c>
      <c r="D184" s="15"/>
      <c r="E184" s="15"/>
    </row>
    <row r="185" spans="1:5">
      <c r="A185" s="15" t="s">
        <v>374</v>
      </c>
      <c r="B185" s="34" t="s">
        <v>299</v>
      </c>
      <c r="C185" s="252">
        <v>25941.56</v>
      </c>
      <c r="D185" s="15"/>
      <c r="E185" s="15"/>
    </row>
    <row r="186" spans="1:5">
      <c r="A186" s="15" t="s">
        <v>375</v>
      </c>
      <c r="B186" s="34" t="s">
        <v>299</v>
      </c>
      <c r="C186" s="252">
        <v>1568241.45</v>
      </c>
      <c r="D186" s="15"/>
      <c r="E186" s="15"/>
    </row>
    <row r="187" spans="1:5">
      <c r="A187" s="15" t="s">
        <v>376</v>
      </c>
      <c r="B187" s="34" t="s">
        <v>299</v>
      </c>
      <c r="C187" s="252">
        <v>316748.31</v>
      </c>
      <c r="D187" s="15"/>
      <c r="E187" s="15"/>
    </row>
    <row r="188" spans="1:5">
      <c r="A188" s="15" t="s">
        <v>376</v>
      </c>
      <c r="B188" s="34" t="s">
        <v>299</v>
      </c>
      <c r="C188" s="252">
        <v>84666.75</v>
      </c>
      <c r="D188" s="15"/>
      <c r="E188" s="15"/>
    </row>
    <row r="189" spans="1:5">
      <c r="A189" s="15" t="s">
        <v>230</v>
      </c>
      <c r="B189" s="15"/>
      <c r="C189" s="21"/>
      <c r="D189" s="24">
        <v>8788381.0199999996</v>
      </c>
      <c r="E189" s="15"/>
    </row>
    <row r="190" spans="1:5">
      <c r="A190" s="33" t="s">
        <v>377</v>
      </c>
      <c r="B190" s="33"/>
      <c r="C190" s="33"/>
      <c r="D190" s="33"/>
      <c r="E190" s="33"/>
    </row>
    <row r="191" spans="1:5">
      <c r="A191" s="15" t="s">
        <v>378</v>
      </c>
      <c r="B191" s="34" t="s">
        <v>299</v>
      </c>
      <c r="C191" s="252">
        <v>869877.96</v>
      </c>
      <c r="D191" s="15"/>
      <c r="E191" s="15"/>
    </row>
    <row r="192" spans="1:5">
      <c r="A192" s="15" t="s">
        <v>379</v>
      </c>
      <c r="B192" s="34" t="s">
        <v>299</v>
      </c>
      <c r="C192" s="252">
        <v>1244641.51</v>
      </c>
      <c r="D192" s="15"/>
      <c r="E192" s="15"/>
    </row>
    <row r="193" spans="1:5">
      <c r="A193" s="15" t="s">
        <v>230</v>
      </c>
      <c r="B193" s="15"/>
      <c r="C193" s="21"/>
      <c r="D193" s="24">
        <v>2114519.4699999997</v>
      </c>
      <c r="E193" s="15"/>
    </row>
    <row r="194" spans="1:5">
      <c r="A194" s="33" t="s">
        <v>380</v>
      </c>
      <c r="B194" s="33"/>
      <c r="C194" s="33"/>
      <c r="D194" s="33"/>
      <c r="E194" s="33"/>
    </row>
    <row r="195" spans="1:5">
      <c r="A195" s="15" t="s">
        <v>381</v>
      </c>
      <c r="B195" s="34" t="s">
        <v>299</v>
      </c>
      <c r="C195" s="252">
        <v>466516.56</v>
      </c>
      <c r="D195" s="15"/>
      <c r="E195" s="15"/>
    </row>
    <row r="196" spans="1:5">
      <c r="A196" s="15" t="s">
        <v>382</v>
      </c>
      <c r="B196" s="34" t="s">
        <v>299</v>
      </c>
      <c r="C196" s="252">
        <v>182600.04</v>
      </c>
      <c r="D196" s="15"/>
      <c r="E196" s="15"/>
    </row>
    <row r="197" spans="1:5">
      <c r="A197" s="15" t="s">
        <v>230</v>
      </c>
      <c r="B197" s="15"/>
      <c r="C197" s="21"/>
      <c r="D197" s="24">
        <v>649116.6</v>
      </c>
      <c r="E197" s="15"/>
    </row>
    <row r="198" spans="1:5">
      <c r="A198" s="33" t="s">
        <v>383</v>
      </c>
      <c r="B198" s="33"/>
      <c r="C198" s="33"/>
      <c r="D198" s="33"/>
      <c r="E198" s="33"/>
    </row>
    <row r="199" spans="1:5">
      <c r="A199" s="15" t="s">
        <v>384</v>
      </c>
      <c r="B199" s="34" t="s">
        <v>299</v>
      </c>
      <c r="C199" s="252">
        <v>63094.73</v>
      </c>
      <c r="D199" s="15"/>
      <c r="E199" s="15"/>
    </row>
    <row r="200" spans="1:5">
      <c r="A200" s="15" t="s">
        <v>385</v>
      </c>
      <c r="B200" s="34" t="s">
        <v>299</v>
      </c>
      <c r="C200" s="252">
        <v>537532.09</v>
      </c>
      <c r="D200" s="15"/>
      <c r="E200" s="15"/>
    </row>
    <row r="201" spans="1:5">
      <c r="A201" s="15" t="s">
        <v>159</v>
      </c>
      <c r="B201" s="34" t="s">
        <v>299</v>
      </c>
      <c r="C201" s="252">
        <v>0</v>
      </c>
      <c r="D201" s="15"/>
      <c r="E201" s="15"/>
    </row>
    <row r="202" spans="1:5">
      <c r="A202" s="15" t="s">
        <v>230</v>
      </c>
      <c r="B202" s="15"/>
      <c r="C202" s="21"/>
      <c r="D202" s="24">
        <v>600626.81999999995</v>
      </c>
      <c r="E202" s="15"/>
    </row>
    <row r="203" spans="1:5">
      <c r="A203" s="33" t="s">
        <v>386</v>
      </c>
      <c r="B203" s="33"/>
      <c r="C203" s="33"/>
      <c r="D203" s="33"/>
      <c r="E203" s="33"/>
    </row>
    <row r="204" spans="1:5">
      <c r="A204" s="15" t="s">
        <v>387</v>
      </c>
      <c r="B204" s="34" t="s">
        <v>299</v>
      </c>
      <c r="C204" s="252">
        <v>0</v>
      </c>
      <c r="D204" s="15"/>
      <c r="E204" s="15"/>
    </row>
    <row r="205" spans="1:5">
      <c r="A205" s="15" t="s">
        <v>388</v>
      </c>
      <c r="B205" s="34" t="s">
        <v>299</v>
      </c>
      <c r="C205" s="252">
        <v>35140.800000000003</v>
      </c>
      <c r="D205" s="15"/>
      <c r="E205" s="15"/>
    </row>
    <row r="206" spans="1:5">
      <c r="A206" s="15" t="s">
        <v>230</v>
      </c>
      <c r="B206" s="15"/>
      <c r="C206" s="21"/>
      <c r="D206" s="24">
        <v>35140.800000000003</v>
      </c>
      <c r="E206" s="15"/>
    </row>
    <row r="207" spans="1:5">
      <c r="A207" s="15"/>
      <c r="B207" s="15"/>
      <c r="C207" s="21"/>
      <c r="D207" s="15"/>
      <c r="E207" s="15"/>
    </row>
    <row r="208" spans="1:5">
      <c r="A208" s="29" t="s">
        <v>389</v>
      </c>
      <c r="B208" s="29"/>
      <c r="C208" s="29"/>
      <c r="D208" s="29"/>
      <c r="E208" s="29"/>
    </row>
    <row r="209" spans="1:5">
      <c r="A209" s="36" t="s">
        <v>390</v>
      </c>
      <c r="B209" s="29"/>
      <c r="C209" s="29"/>
      <c r="D209" s="29"/>
      <c r="E209" s="29"/>
    </row>
    <row r="210" spans="1:5">
      <c r="A210" s="20"/>
      <c r="B210" s="17" t="s">
        <v>391</v>
      </c>
      <c r="C210" s="16" t="s">
        <v>392</v>
      </c>
      <c r="D210" s="17" t="s">
        <v>393</v>
      </c>
      <c r="E210" s="17" t="s">
        <v>394</v>
      </c>
    </row>
    <row r="211" spans="1:5">
      <c r="A211" s="15" t="s">
        <v>395</v>
      </c>
      <c r="B211" s="252">
        <v>0</v>
      </c>
      <c r="C211" s="252">
        <v>0</v>
      </c>
      <c r="D211" s="255">
        <v>0</v>
      </c>
      <c r="E211" s="24">
        <v>0</v>
      </c>
    </row>
    <row r="212" spans="1:5">
      <c r="A212" s="15" t="s">
        <v>396</v>
      </c>
      <c r="B212" s="252">
        <v>123782.54</v>
      </c>
      <c r="C212" s="252">
        <v>0</v>
      </c>
      <c r="D212" s="255">
        <v>0</v>
      </c>
      <c r="E212" s="24">
        <v>123782.54</v>
      </c>
    </row>
    <row r="213" spans="1:5">
      <c r="A213" s="15" t="s">
        <v>397</v>
      </c>
      <c r="B213" s="252">
        <v>16972955.120000001</v>
      </c>
      <c r="C213" s="252">
        <v>0</v>
      </c>
      <c r="D213" s="255">
        <v>0</v>
      </c>
      <c r="E213" s="24">
        <v>16972955.120000001</v>
      </c>
    </row>
    <row r="214" spans="1:5">
      <c r="A214" s="15" t="s">
        <v>398</v>
      </c>
      <c r="B214" s="252">
        <v>0</v>
      </c>
      <c r="C214" s="252">
        <v>0</v>
      </c>
      <c r="D214" s="255">
        <v>0</v>
      </c>
      <c r="E214" s="24">
        <v>0</v>
      </c>
    </row>
    <row r="215" spans="1:5">
      <c r="A215" s="15" t="s">
        <v>399</v>
      </c>
      <c r="B215" s="252">
        <v>2517058.96</v>
      </c>
      <c r="C215" s="252">
        <v>57642.8</v>
      </c>
      <c r="D215" s="255">
        <v>0</v>
      </c>
      <c r="E215" s="24">
        <v>2574701.7599999998</v>
      </c>
    </row>
    <row r="216" spans="1:5">
      <c r="A216" s="15" t="s">
        <v>400</v>
      </c>
      <c r="B216" s="252">
        <v>13726553.309999989</v>
      </c>
      <c r="C216" s="252">
        <v>1764933.21</v>
      </c>
      <c r="D216" s="255">
        <v>28673.94</v>
      </c>
      <c r="E216" s="24">
        <v>15462812.579999989</v>
      </c>
    </row>
    <row r="217" spans="1:5">
      <c r="A217" s="15" t="s">
        <v>401</v>
      </c>
      <c r="B217" s="252">
        <v>0</v>
      </c>
      <c r="C217" s="252">
        <v>0</v>
      </c>
      <c r="D217" s="255">
        <v>0</v>
      </c>
      <c r="E217" s="24">
        <v>0</v>
      </c>
    </row>
    <row r="218" spans="1:5">
      <c r="A218" s="15" t="s">
        <v>402</v>
      </c>
      <c r="B218" s="252">
        <v>6589199.96</v>
      </c>
      <c r="C218" s="252">
        <v>1619218.4800000002</v>
      </c>
      <c r="D218" s="255">
        <v>0</v>
      </c>
      <c r="E218" s="24">
        <v>8208418.4400000004</v>
      </c>
    </row>
    <row r="219" spans="1:5">
      <c r="A219" s="15" t="s">
        <v>403</v>
      </c>
      <c r="B219" s="252">
        <v>5395529.0599999996</v>
      </c>
      <c r="C219" s="252">
        <v>437072.3599999994</v>
      </c>
      <c r="D219" s="255">
        <v>0</v>
      </c>
      <c r="E219" s="24">
        <v>5832601.419999999</v>
      </c>
    </row>
    <row r="220" spans="1:5">
      <c r="A220" s="15" t="s">
        <v>230</v>
      </c>
      <c r="B220" s="24">
        <v>45325078.949999996</v>
      </c>
      <c r="C220" s="223">
        <v>3878866.8499999996</v>
      </c>
      <c r="D220" s="24">
        <v>28673.94</v>
      </c>
      <c r="E220" s="24">
        <v>49175271.859999992</v>
      </c>
    </row>
    <row r="221" spans="1:5">
      <c r="A221" s="15"/>
      <c r="B221" s="15"/>
      <c r="C221" s="21"/>
      <c r="D221" s="15"/>
      <c r="E221" s="15"/>
    </row>
    <row r="222" spans="1:5">
      <c r="A222" s="36" t="s">
        <v>404</v>
      </c>
      <c r="B222" s="36"/>
      <c r="C222" s="36"/>
      <c r="D222" s="36"/>
      <c r="E222" s="36"/>
    </row>
    <row r="223" spans="1:5">
      <c r="A223" s="20"/>
      <c r="B223" s="17" t="s">
        <v>391</v>
      </c>
      <c r="C223" s="16" t="s">
        <v>392</v>
      </c>
      <c r="D223" s="17" t="s">
        <v>393</v>
      </c>
      <c r="E223" s="17" t="s">
        <v>394</v>
      </c>
    </row>
    <row r="224" spans="1:5">
      <c r="A224" s="15" t="s">
        <v>395</v>
      </c>
      <c r="B224" s="41"/>
      <c r="C224" s="40"/>
      <c r="D224" s="41"/>
      <c r="E224" s="15"/>
    </row>
    <row r="225" spans="1:6">
      <c r="A225" s="15" t="s">
        <v>396</v>
      </c>
      <c r="B225" s="252">
        <v>3610.32</v>
      </c>
      <c r="C225" s="252">
        <v>6189.13</v>
      </c>
      <c r="D225" s="255">
        <v>0</v>
      </c>
      <c r="E225" s="24">
        <v>9799.4500000000007</v>
      </c>
    </row>
    <row r="226" spans="1:6">
      <c r="A226" s="15" t="s">
        <v>397</v>
      </c>
      <c r="B226" s="252">
        <v>2762583.98</v>
      </c>
      <c r="C226" s="252">
        <v>673819.87</v>
      </c>
      <c r="D226" s="255">
        <v>0</v>
      </c>
      <c r="E226" s="24">
        <v>3436403.85</v>
      </c>
    </row>
    <row r="227" spans="1:6">
      <c r="A227" s="15" t="s">
        <v>398</v>
      </c>
      <c r="B227" s="252">
        <v>0</v>
      </c>
      <c r="C227" s="252">
        <v>0</v>
      </c>
      <c r="D227" s="255">
        <v>0</v>
      </c>
      <c r="E227" s="24">
        <v>0</v>
      </c>
    </row>
    <row r="228" spans="1:6">
      <c r="A228" s="15" t="s">
        <v>399</v>
      </c>
      <c r="B228" s="252">
        <v>297631.09999999998</v>
      </c>
      <c r="C228" s="252">
        <v>173087.01</v>
      </c>
      <c r="D228" s="255">
        <v>0</v>
      </c>
      <c r="E228" s="24">
        <v>470718.11</v>
      </c>
    </row>
    <row r="229" spans="1:6">
      <c r="A229" s="15" t="s">
        <v>400</v>
      </c>
      <c r="B229" s="252">
        <v>7103995.8400000026</v>
      </c>
      <c r="C229" s="252">
        <v>1706424.96</v>
      </c>
      <c r="D229" s="255">
        <v>9080.08</v>
      </c>
      <c r="E229" s="24">
        <v>8801340.7200000025</v>
      </c>
    </row>
    <row r="230" spans="1:6">
      <c r="A230" s="15" t="s">
        <v>401</v>
      </c>
      <c r="B230" s="252">
        <v>0</v>
      </c>
      <c r="C230" s="252">
        <v>0</v>
      </c>
      <c r="D230" s="255">
        <v>0</v>
      </c>
      <c r="E230" s="24">
        <v>0</v>
      </c>
    </row>
    <row r="231" spans="1:6">
      <c r="A231" s="15" t="s">
        <v>402</v>
      </c>
      <c r="B231" s="252">
        <v>1266940.67</v>
      </c>
      <c r="C231" s="252">
        <v>664998.44999999995</v>
      </c>
      <c r="D231" s="255">
        <v>0</v>
      </c>
      <c r="E231" s="24">
        <v>1931939.1199999999</v>
      </c>
    </row>
    <row r="232" spans="1:6">
      <c r="A232" s="15" t="s">
        <v>403</v>
      </c>
      <c r="B232" s="252">
        <v>0</v>
      </c>
      <c r="C232" s="252">
        <v>0</v>
      </c>
      <c r="D232" s="255">
        <v>0</v>
      </c>
      <c r="E232" s="24">
        <v>0</v>
      </c>
    </row>
    <row r="233" spans="1:6">
      <c r="A233" s="15" t="s">
        <v>230</v>
      </c>
      <c r="B233" s="24">
        <v>11434761.910000002</v>
      </c>
      <c r="C233" s="223">
        <v>3224519.42</v>
      </c>
      <c r="D233" s="24">
        <v>9080.08</v>
      </c>
      <c r="E233" s="24">
        <v>14650201.250000002</v>
      </c>
    </row>
    <row r="234" spans="1:6">
      <c r="A234" s="15"/>
      <c r="B234" s="15"/>
      <c r="C234" s="21"/>
      <c r="D234" s="15"/>
      <c r="E234" s="15"/>
      <c r="F234" s="10">
        <v>34525070.609999992</v>
      </c>
    </row>
    <row r="235" spans="1:6">
      <c r="A235" s="29" t="s">
        <v>405</v>
      </c>
      <c r="B235" s="29"/>
      <c r="C235" s="29"/>
      <c r="D235" s="29"/>
      <c r="E235" s="29"/>
    </row>
    <row r="236" spans="1:6">
      <c r="A236" s="29"/>
      <c r="B236" s="319" t="s">
        <v>406</v>
      </c>
      <c r="C236" s="319"/>
      <c r="D236" s="29"/>
      <c r="E236" s="29"/>
    </row>
    <row r="237" spans="1:6">
      <c r="A237" s="42" t="s">
        <v>406</v>
      </c>
      <c r="B237" s="29"/>
      <c r="C237" s="252">
        <v>1968384.55</v>
      </c>
      <c r="D237" s="31">
        <v>1968384.55</v>
      </c>
      <c r="E237" s="29"/>
    </row>
    <row r="238" spans="1:6">
      <c r="A238" s="33" t="s">
        <v>407</v>
      </c>
      <c r="B238" s="33"/>
      <c r="C238" s="33"/>
      <c r="D238" s="33"/>
      <c r="E238" s="33"/>
    </row>
    <row r="239" spans="1:6">
      <c r="A239" s="15" t="s">
        <v>408</v>
      </c>
      <c r="B239" s="34" t="s">
        <v>299</v>
      </c>
      <c r="C239" s="252">
        <v>66976601.939999998</v>
      </c>
      <c r="D239" s="15"/>
      <c r="E239" s="15"/>
    </row>
    <row r="240" spans="1:6">
      <c r="A240" s="15" t="s">
        <v>409</v>
      </c>
      <c r="B240" s="34" t="s">
        <v>299</v>
      </c>
      <c r="C240" s="252">
        <v>30321641.91</v>
      </c>
      <c r="D240" s="15"/>
      <c r="E240" s="15"/>
    </row>
    <row r="241" spans="1:5">
      <c r="A241" s="15" t="s">
        <v>410</v>
      </c>
      <c r="B241" s="34" t="s">
        <v>299</v>
      </c>
      <c r="C241" s="252">
        <v>1262986.83</v>
      </c>
      <c r="D241" s="15"/>
      <c r="E241" s="15"/>
    </row>
    <row r="242" spans="1:5">
      <c r="A242" s="15" t="s">
        <v>411</v>
      </c>
      <c r="B242" s="34" t="s">
        <v>299</v>
      </c>
      <c r="C242" s="252">
        <v>5913152.5700000003</v>
      </c>
      <c r="D242" s="15"/>
      <c r="E242" s="15"/>
    </row>
    <row r="243" spans="1:5">
      <c r="A243" s="15" t="s">
        <v>412</v>
      </c>
      <c r="B243" s="34" t="s">
        <v>299</v>
      </c>
      <c r="C243" s="252">
        <v>17510421.25</v>
      </c>
      <c r="D243" s="15"/>
      <c r="E243" s="15"/>
    </row>
    <row r="244" spans="1:5">
      <c r="A244" s="15" t="s">
        <v>413</v>
      </c>
      <c r="B244" s="34" t="s">
        <v>299</v>
      </c>
      <c r="C244" s="252">
        <v>551646.09</v>
      </c>
      <c r="D244" s="15"/>
      <c r="E244" s="15"/>
    </row>
    <row r="245" spans="1:5">
      <c r="A245" s="15" t="s">
        <v>414</v>
      </c>
      <c r="B245" s="15"/>
      <c r="C245" s="21"/>
      <c r="D245" s="24">
        <v>122536450.59</v>
      </c>
      <c r="E245" s="15"/>
    </row>
    <row r="246" spans="1:5">
      <c r="A246" s="33" t="s">
        <v>415</v>
      </c>
      <c r="B246" s="33"/>
      <c r="C246" s="33"/>
      <c r="D246" s="33"/>
      <c r="E246" s="33"/>
    </row>
    <row r="247" spans="1:5">
      <c r="A247" s="20" t="s">
        <v>416</v>
      </c>
      <c r="B247" s="34" t="s">
        <v>299</v>
      </c>
      <c r="C247" s="254">
        <v>7309</v>
      </c>
      <c r="D247" s="15"/>
      <c r="E247" s="15"/>
    </row>
    <row r="248" spans="1:5">
      <c r="A248" s="20"/>
      <c r="B248" s="34"/>
      <c r="C248" s="21"/>
      <c r="D248" s="15"/>
      <c r="E248" s="15"/>
    </row>
    <row r="249" spans="1:5">
      <c r="A249" s="20" t="s">
        <v>417</v>
      </c>
      <c r="B249" s="34" t="s">
        <v>299</v>
      </c>
      <c r="C249" s="252">
        <v>669849.57999999996</v>
      </c>
      <c r="D249" s="15"/>
      <c r="E249" s="15"/>
    </row>
    <row r="250" spans="1:5">
      <c r="A250" s="20" t="s">
        <v>418</v>
      </c>
      <c r="B250" s="34" t="s">
        <v>299</v>
      </c>
      <c r="C250" s="252">
        <v>5142267.42</v>
      </c>
      <c r="D250" s="15"/>
      <c r="E250" s="15"/>
    </row>
    <row r="251" spans="1:5">
      <c r="A251" s="15"/>
      <c r="B251" s="15"/>
      <c r="C251" s="21"/>
      <c r="D251" s="15"/>
      <c r="E251" s="15"/>
    </row>
    <row r="252" spans="1:5">
      <c r="A252" s="20" t="s">
        <v>419</v>
      </c>
      <c r="B252" s="15"/>
      <c r="C252" s="21"/>
      <c r="D252" s="24">
        <v>5812117</v>
      </c>
      <c r="E252" s="15"/>
    </row>
    <row r="253" spans="1:5">
      <c r="A253" s="33" t="s">
        <v>420</v>
      </c>
      <c r="B253" s="33"/>
      <c r="C253" s="33"/>
      <c r="D253" s="33"/>
      <c r="E253" s="33"/>
    </row>
    <row r="254" spans="1:5">
      <c r="A254" s="15" t="s">
        <v>421</v>
      </c>
      <c r="B254" s="34" t="s">
        <v>299</v>
      </c>
      <c r="C254" s="252">
        <v>95289.95</v>
      </c>
      <c r="D254" s="15"/>
      <c r="E254" s="15"/>
    </row>
    <row r="255" spans="1:5">
      <c r="A255" s="15" t="s">
        <v>420</v>
      </c>
      <c r="B255" s="34" t="s">
        <v>299</v>
      </c>
      <c r="C255" s="252">
        <v>0</v>
      </c>
      <c r="D255" s="15"/>
      <c r="E255" s="15"/>
    </row>
    <row r="256" spans="1:5">
      <c r="A256" s="15" t="s">
        <v>422</v>
      </c>
      <c r="B256" s="15"/>
      <c r="C256" s="21"/>
      <c r="D256" s="24">
        <v>95289.95</v>
      </c>
      <c r="E256" s="15"/>
    </row>
    <row r="257" spans="1:5">
      <c r="A257" s="15"/>
      <c r="B257" s="15"/>
      <c r="C257" s="21"/>
      <c r="D257" s="15"/>
      <c r="E257" s="15"/>
    </row>
    <row r="258" spans="1:5">
      <c r="A258" s="15" t="s">
        <v>423</v>
      </c>
      <c r="B258" s="15"/>
      <c r="C258" s="21"/>
      <c r="D258" s="24">
        <v>130412242.09</v>
      </c>
      <c r="E258" s="15"/>
    </row>
    <row r="259" spans="1:5">
      <c r="A259" s="15"/>
      <c r="B259" s="15"/>
      <c r="C259" s="21"/>
      <c r="D259" s="15"/>
      <c r="E259" s="15"/>
    </row>
    <row r="260" spans="1:5">
      <c r="A260" s="15"/>
      <c r="B260" s="15"/>
      <c r="C260" s="21"/>
      <c r="D260" s="15"/>
      <c r="E260" s="15"/>
    </row>
    <row r="261" spans="1:5">
      <c r="A261" s="15"/>
      <c r="B261" s="15"/>
      <c r="C261" s="21"/>
      <c r="D261" s="15"/>
      <c r="E261" s="15"/>
    </row>
    <row r="262" spans="1:5">
      <c r="A262" s="15"/>
      <c r="B262" s="15"/>
      <c r="C262" s="21"/>
      <c r="D262" s="15"/>
      <c r="E262" s="15"/>
    </row>
    <row r="263" spans="1:5">
      <c r="A263" s="15"/>
      <c r="B263" s="15"/>
      <c r="C263" s="21"/>
      <c r="D263" s="15"/>
      <c r="E263" s="15"/>
    </row>
    <row r="264" spans="1:5">
      <c r="A264" s="29" t="s">
        <v>424</v>
      </c>
      <c r="B264" s="29"/>
      <c r="C264" s="29"/>
      <c r="D264" s="29"/>
      <c r="E264" s="29"/>
    </row>
    <row r="265" spans="1:5">
      <c r="A265" s="33" t="s">
        <v>425</v>
      </c>
      <c r="B265" s="33"/>
      <c r="C265" s="33"/>
      <c r="D265" s="33"/>
      <c r="E265" s="33"/>
    </row>
    <row r="266" spans="1:5">
      <c r="A266" s="15" t="s">
        <v>426</v>
      </c>
      <c r="B266" s="34" t="s">
        <v>299</v>
      </c>
      <c r="C266" s="252">
        <v>0</v>
      </c>
      <c r="D266" s="15"/>
      <c r="E266" s="15"/>
    </row>
    <row r="267" spans="1:5">
      <c r="A267" s="15" t="s">
        <v>427</v>
      </c>
      <c r="B267" s="34" t="s">
        <v>299</v>
      </c>
      <c r="C267" s="252">
        <v>0</v>
      </c>
      <c r="D267" s="15"/>
      <c r="E267" s="15"/>
    </row>
    <row r="268" spans="1:5">
      <c r="A268" s="15" t="s">
        <v>428</v>
      </c>
      <c r="B268" s="34" t="s">
        <v>299</v>
      </c>
      <c r="C268" s="252">
        <v>27422202.559999999</v>
      </c>
      <c r="D268" s="15"/>
      <c r="E268" s="15"/>
    </row>
    <row r="269" spans="1:5">
      <c r="A269" s="15" t="s">
        <v>429</v>
      </c>
      <c r="B269" s="34" t="s">
        <v>299</v>
      </c>
      <c r="C269" s="252">
        <v>16085238</v>
      </c>
      <c r="D269" s="15"/>
      <c r="E269" s="15"/>
    </row>
    <row r="270" spans="1:5">
      <c r="A270" s="15" t="s">
        <v>430</v>
      </c>
      <c r="B270" s="34" t="s">
        <v>299</v>
      </c>
      <c r="C270" s="252">
        <v>0</v>
      </c>
      <c r="D270" s="15"/>
      <c r="E270" s="15"/>
    </row>
    <row r="271" spans="1:5">
      <c r="A271" s="15" t="s">
        <v>431</v>
      </c>
      <c r="B271" s="34" t="s">
        <v>299</v>
      </c>
      <c r="C271" s="252">
        <v>0</v>
      </c>
      <c r="D271" s="15"/>
      <c r="E271" s="15"/>
    </row>
    <row r="272" spans="1:5">
      <c r="A272" s="15" t="s">
        <v>432</v>
      </c>
      <c r="B272" s="34" t="s">
        <v>299</v>
      </c>
      <c r="C272" s="252">
        <v>0</v>
      </c>
      <c r="D272" s="15"/>
      <c r="E272" s="15"/>
    </row>
    <row r="273" spans="1:5">
      <c r="A273" s="15" t="s">
        <v>433</v>
      </c>
      <c r="B273" s="34" t="s">
        <v>299</v>
      </c>
      <c r="C273" s="252">
        <v>0</v>
      </c>
      <c r="D273" s="15"/>
      <c r="E273" s="15"/>
    </row>
    <row r="274" spans="1:5">
      <c r="A274" s="15" t="s">
        <v>434</v>
      </c>
      <c r="B274" s="34" t="s">
        <v>299</v>
      </c>
      <c r="C274" s="252">
        <v>0</v>
      </c>
      <c r="D274" s="15"/>
      <c r="E274" s="15"/>
    </row>
    <row r="275" spans="1:5">
      <c r="A275" s="15" t="s">
        <v>435</v>
      </c>
      <c r="B275" s="34" t="s">
        <v>299</v>
      </c>
      <c r="C275" s="252">
        <v>0</v>
      </c>
      <c r="D275" s="15"/>
      <c r="E275" s="15"/>
    </row>
    <row r="276" spans="1:5">
      <c r="A276" s="15" t="s">
        <v>436</v>
      </c>
      <c r="B276" s="15"/>
      <c r="C276" s="21"/>
      <c r="D276" s="24">
        <v>11336964.559999999</v>
      </c>
      <c r="E276" s="15"/>
    </row>
    <row r="277" spans="1:5">
      <c r="A277" s="33" t="s">
        <v>437</v>
      </c>
      <c r="B277" s="33"/>
      <c r="C277" s="33"/>
      <c r="D277" s="33"/>
      <c r="E277" s="33"/>
    </row>
    <row r="278" spans="1:5">
      <c r="A278" s="15" t="s">
        <v>426</v>
      </c>
      <c r="B278" s="34" t="s">
        <v>299</v>
      </c>
      <c r="C278" s="252">
        <v>0</v>
      </c>
      <c r="D278" s="15"/>
      <c r="E278" s="15"/>
    </row>
    <row r="279" spans="1:5">
      <c r="A279" s="15" t="s">
        <v>427</v>
      </c>
      <c r="B279" s="34" t="s">
        <v>299</v>
      </c>
      <c r="C279" s="252">
        <v>0</v>
      </c>
      <c r="D279" s="15"/>
      <c r="E279" s="15"/>
    </row>
    <row r="280" spans="1:5">
      <c r="A280" s="15" t="s">
        <v>438</v>
      </c>
      <c r="B280" s="34" t="s">
        <v>299</v>
      </c>
      <c r="C280" s="252">
        <v>0</v>
      </c>
      <c r="D280" s="15"/>
      <c r="E280" s="15"/>
    </row>
    <row r="281" spans="1:5">
      <c r="A281" s="15" t="s">
        <v>439</v>
      </c>
      <c r="B281" s="15"/>
      <c r="C281" s="21"/>
      <c r="D281" s="24">
        <v>0</v>
      </c>
      <c r="E281" s="15"/>
    </row>
    <row r="282" spans="1:5">
      <c r="A282" s="33" t="s">
        <v>440</v>
      </c>
      <c r="B282" s="33"/>
      <c r="C282" s="33"/>
      <c r="D282" s="33"/>
      <c r="E282" s="33"/>
    </row>
    <row r="283" spans="1:5">
      <c r="A283" s="15" t="s">
        <v>395</v>
      </c>
      <c r="B283" s="34" t="s">
        <v>299</v>
      </c>
      <c r="C283" s="252">
        <v>0</v>
      </c>
      <c r="D283" s="15"/>
      <c r="E283" s="15"/>
    </row>
    <row r="284" spans="1:5">
      <c r="A284" s="15" t="s">
        <v>396</v>
      </c>
      <c r="B284" s="34" t="s">
        <v>299</v>
      </c>
      <c r="C284" s="252">
        <v>123782.54</v>
      </c>
      <c r="D284" s="15"/>
      <c r="E284" s="15"/>
    </row>
    <row r="285" spans="1:5">
      <c r="A285" s="15" t="s">
        <v>397</v>
      </c>
      <c r="B285" s="34" t="s">
        <v>299</v>
      </c>
      <c r="C285" s="252">
        <v>16972955.120000001</v>
      </c>
      <c r="D285" s="15"/>
      <c r="E285" s="15"/>
    </row>
    <row r="286" spans="1:5">
      <c r="A286" s="15" t="s">
        <v>441</v>
      </c>
      <c r="B286" s="34" t="s">
        <v>299</v>
      </c>
      <c r="C286" s="252">
        <v>0</v>
      </c>
      <c r="D286" s="15"/>
      <c r="E286" s="15"/>
    </row>
    <row r="287" spans="1:5">
      <c r="A287" s="15" t="s">
        <v>442</v>
      </c>
      <c r="B287" s="34" t="s">
        <v>299</v>
      </c>
      <c r="C287" s="252">
        <v>2574701.7599999998</v>
      </c>
      <c r="D287" s="15"/>
      <c r="E287" s="15"/>
    </row>
    <row r="288" spans="1:5">
      <c r="A288" s="15" t="s">
        <v>443</v>
      </c>
      <c r="B288" s="34" t="s">
        <v>299</v>
      </c>
      <c r="C288" s="252">
        <v>15462812.579999989</v>
      </c>
      <c r="D288" s="15"/>
      <c r="E288" s="15"/>
    </row>
    <row r="289" spans="1:5">
      <c r="A289" s="15" t="s">
        <v>402</v>
      </c>
      <c r="B289" s="34" t="s">
        <v>299</v>
      </c>
      <c r="C289" s="252">
        <v>8208418.4400000004</v>
      </c>
      <c r="D289" s="15"/>
      <c r="E289" s="15"/>
    </row>
    <row r="290" spans="1:5">
      <c r="A290" s="15" t="s">
        <v>403</v>
      </c>
      <c r="B290" s="34" t="s">
        <v>299</v>
      </c>
      <c r="C290" s="252">
        <v>5832601.419999999</v>
      </c>
      <c r="D290" s="15"/>
      <c r="E290" s="15"/>
    </row>
    <row r="291" spans="1:5">
      <c r="A291" s="15" t="s">
        <v>444</v>
      </c>
      <c r="B291" s="15"/>
      <c r="C291" s="21"/>
      <c r="D291" s="24">
        <v>49175271.859999992</v>
      </c>
      <c r="E291" s="15"/>
    </row>
    <row r="292" spans="1:5">
      <c r="A292" s="15" t="s">
        <v>445</v>
      </c>
      <c r="B292" s="34" t="s">
        <v>299</v>
      </c>
      <c r="C292" s="252">
        <v>14650201.250000002</v>
      </c>
      <c r="D292" s="15"/>
      <c r="E292" s="15"/>
    </row>
    <row r="293" spans="1:5">
      <c r="A293" s="15" t="s">
        <v>446</v>
      </c>
      <c r="B293" s="15"/>
      <c r="C293" s="21"/>
      <c r="D293" s="24">
        <v>34525070.609999992</v>
      </c>
      <c r="E293" s="15"/>
    </row>
    <row r="294" spans="1:5">
      <c r="A294" s="33" t="s">
        <v>447</v>
      </c>
      <c r="B294" s="33"/>
      <c r="C294" s="33"/>
      <c r="D294" s="33"/>
      <c r="E294" s="33"/>
    </row>
    <row r="295" spans="1:5">
      <c r="A295" s="15" t="s">
        <v>448</v>
      </c>
      <c r="B295" s="34" t="s">
        <v>299</v>
      </c>
      <c r="C295" s="252">
        <v>0</v>
      </c>
      <c r="D295" s="15"/>
      <c r="E295" s="15"/>
    </row>
    <row r="296" spans="1:5">
      <c r="A296" s="15" t="s">
        <v>449</v>
      </c>
      <c r="B296" s="34" t="s">
        <v>299</v>
      </c>
      <c r="C296" s="252">
        <v>0</v>
      </c>
      <c r="D296" s="15"/>
      <c r="E296" s="15"/>
    </row>
    <row r="297" spans="1:5">
      <c r="A297" s="15" t="s">
        <v>450</v>
      </c>
      <c r="B297" s="34" t="s">
        <v>299</v>
      </c>
      <c r="C297" s="252">
        <v>0</v>
      </c>
      <c r="D297" s="15"/>
      <c r="E297" s="15"/>
    </row>
    <row r="298" spans="1:5">
      <c r="A298" s="15" t="s">
        <v>438</v>
      </c>
      <c r="B298" s="34" t="s">
        <v>299</v>
      </c>
      <c r="C298" s="252">
        <v>0</v>
      </c>
      <c r="D298" s="15"/>
      <c r="E298" s="15"/>
    </row>
    <row r="299" spans="1:5">
      <c r="A299" s="15" t="s">
        <v>451</v>
      </c>
      <c r="B299" s="15"/>
      <c r="C299" s="21"/>
      <c r="D299" s="24">
        <v>0</v>
      </c>
      <c r="E299" s="15"/>
    </row>
    <row r="300" spans="1:5">
      <c r="A300" s="15"/>
      <c r="B300" s="15"/>
      <c r="C300" s="21"/>
      <c r="D300" s="15"/>
      <c r="E300" s="15"/>
    </row>
    <row r="301" spans="1:5">
      <c r="A301" s="33" t="s">
        <v>452</v>
      </c>
      <c r="B301" s="33"/>
      <c r="C301" s="33"/>
      <c r="D301" s="33"/>
      <c r="E301" s="33"/>
    </row>
    <row r="302" spans="1:5">
      <c r="A302" s="15" t="s">
        <v>453</v>
      </c>
      <c r="B302" s="34" t="s">
        <v>299</v>
      </c>
      <c r="C302" s="252">
        <v>0</v>
      </c>
      <c r="D302" s="15"/>
      <c r="E302" s="15"/>
    </row>
    <row r="303" spans="1:5">
      <c r="A303" s="15" t="s">
        <v>454</v>
      </c>
      <c r="B303" s="34" t="s">
        <v>299</v>
      </c>
      <c r="C303" s="252">
        <v>0</v>
      </c>
      <c r="D303" s="15"/>
      <c r="E303" s="15"/>
    </row>
    <row r="304" spans="1:5">
      <c r="A304" s="15" t="s">
        <v>455</v>
      </c>
      <c r="B304" s="34" t="s">
        <v>299</v>
      </c>
      <c r="C304" s="252">
        <v>0</v>
      </c>
      <c r="D304" s="15"/>
      <c r="E304" s="15"/>
    </row>
    <row r="305" spans="1:6">
      <c r="A305" s="15" t="s">
        <v>456</v>
      </c>
      <c r="B305" s="34" t="s">
        <v>299</v>
      </c>
      <c r="C305" s="252">
        <v>0</v>
      </c>
      <c r="D305" s="15"/>
      <c r="E305" s="15"/>
    </row>
    <row r="306" spans="1:6">
      <c r="A306" s="15" t="s">
        <v>457</v>
      </c>
      <c r="B306" s="15"/>
      <c r="C306" s="21"/>
      <c r="D306" s="24">
        <v>0</v>
      </c>
      <c r="E306" s="15"/>
    </row>
    <row r="307" spans="1:6">
      <c r="A307" s="15"/>
      <c r="B307" s="15"/>
      <c r="C307" s="21"/>
      <c r="D307" s="15"/>
      <c r="E307" s="15"/>
    </row>
    <row r="308" spans="1:6">
      <c r="A308" s="15" t="s">
        <v>458</v>
      </c>
      <c r="B308" s="15"/>
      <c r="C308" s="21"/>
      <c r="D308" s="24">
        <v>45862035.169999987</v>
      </c>
      <c r="E308" s="15"/>
    </row>
    <row r="309" spans="1:6">
      <c r="A309" s="15"/>
      <c r="B309" s="15"/>
      <c r="C309" s="21"/>
      <c r="D309" s="15"/>
      <c r="E309" s="15"/>
      <c r="F309" s="10">
        <v>45862035.169999987</v>
      </c>
    </row>
    <row r="310" spans="1:6">
      <c r="A310" s="15"/>
      <c r="B310" s="15"/>
      <c r="C310" s="21"/>
      <c r="D310" s="15"/>
      <c r="E310" s="15"/>
    </row>
    <row r="311" spans="1:6">
      <c r="A311" s="15"/>
      <c r="B311" s="15"/>
      <c r="C311" s="21"/>
      <c r="D311" s="15"/>
      <c r="E311" s="15"/>
    </row>
    <row r="312" spans="1:6">
      <c r="A312" s="29" t="s">
        <v>459</v>
      </c>
      <c r="B312" s="29"/>
      <c r="C312" s="29"/>
      <c r="D312" s="29"/>
      <c r="E312" s="29"/>
    </row>
    <row r="313" spans="1:6">
      <c r="A313" s="33" t="s">
        <v>460</v>
      </c>
      <c r="B313" s="33"/>
      <c r="C313" s="33"/>
      <c r="D313" s="33"/>
      <c r="E313" s="33"/>
    </row>
    <row r="314" spans="1:6">
      <c r="A314" s="15" t="s">
        <v>461</v>
      </c>
      <c r="B314" s="34" t="s">
        <v>299</v>
      </c>
      <c r="C314" s="252">
        <v>0</v>
      </c>
      <c r="D314" s="15"/>
      <c r="E314" s="15"/>
    </row>
    <row r="315" spans="1:6">
      <c r="A315" s="15" t="s">
        <v>462</v>
      </c>
      <c r="B315" s="34" t="s">
        <v>299</v>
      </c>
      <c r="C315" s="252">
        <v>0</v>
      </c>
      <c r="D315" s="15"/>
      <c r="E315" s="15"/>
    </row>
    <row r="316" spans="1:6">
      <c r="A316" s="15" t="s">
        <v>463</v>
      </c>
      <c r="B316" s="34" t="s">
        <v>299</v>
      </c>
      <c r="C316" s="252">
        <v>0</v>
      </c>
      <c r="D316" s="15"/>
      <c r="E316" s="15"/>
    </row>
    <row r="317" spans="1:6">
      <c r="A317" s="15" t="s">
        <v>464</v>
      </c>
      <c r="B317" s="34" t="s">
        <v>299</v>
      </c>
      <c r="C317" s="252">
        <v>0</v>
      </c>
      <c r="D317" s="15"/>
      <c r="E317" s="15"/>
    </row>
    <row r="318" spans="1:6">
      <c r="A318" s="15" t="s">
        <v>465</v>
      </c>
      <c r="B318" s="34" t="s">
        <v>299</v>
      </c>
      <c r="C318" s="252">
        <v>0</v>
      </c>
      <c r="D318" s="15"/>
      <c r="E318" s="15"/>
    </row>
    <row r="319" spans="1:6">
      <c r="A319" s="15" t="s">
        <v>466</v>
      </c>
      <c r="B319" s="34" t="s">
        <v>299</v>
      </c>
      <c r="C319" s="252">
        <v>1257705.3800000004</v>
      </c>
      <c r="D319" s="15"/>
      <c r="E319" s="15"/>
    </row>
    <row r="320" spans="1:6">
      <c r="A320" s="15" t="s">
        <v>467</v>
      </c>
      <c r="B320" s="34" t="s">
        <v>299</v>
      </c>
      <c r="C320" s="252">
        <v>0</v>
      </c>
      <c r="D320" s="15"/>
      <c r="E320" s="15"/>
    </row>
    <row r="321" spans="1:5">
      <c r="A321" s="15" t="s">
        <v>468</v>
      </c>
      <c r="B321" s="34" t="s">
        <v>299</v>
      </c>
      <c r="C321" s="252">
        <v>0</v>
      </c>
      <c r="D321" s="15"/>
      <c r="E321" s="15"/>
    </row>
    <row r="322" spans="1:5">
      <c r="A322" s="15" t="s">
        <v>469</v>
      </c>
      <c r="B322" s="34" t="s">
        <v>299</v>
      </c>
      <c r="C322" s="252">
        <v>0</v>
      </c>
      <c r="D322" s="15"/>
      <c r="E322" s="15"/>
    </row>
    <row r="323" spans="1:5">
      <c r="A323" s="15" t="s">
        <v>470</v>
      </c>
      <c r="B323" s="34" t="s">
        <v>299</v>
      </c>
      <c r="C323" s="252">
        <v>0</v>
      </c>
      <c r="D323" s="15"/>
      <c r="E323" s="15"/>
    </row>
    <row r="324" spans="1:5">
      <c r="A324" s="15" t="s">
        <v>471</v>
      </c>
      <c r="B324" s="15"/>
      <c r="C324" s="21"/>
      <c r="D324" s="24">
        <v>1257705.3800000004</v>
      </c>
      <c r="E324" s="15"/>
    </row>
    <row r="325" spans="1:5">
      <c r="A325" s="33" t="s">
        <v>472</v>
      </c>
      <c r="B325" s="33"/>
      <c r="C325" s="33"/>
      <c r="D325" s="33"/>
      <c r="E325" s="33"/>
    </row>
    <row r="326" spans="1:5">
      <c r="A326" s="15" t="s">
        <v>473</v>
      </c>
      <c r="B326" s="34" t="s">
        <v>299</v>
      </c>
      <c r="C326" s="252">
        <v>0</v>
      </c>
      <c r="D326" s="15"/>
      <c r="E326" s="15"/>
    </row>
    <row r="327" spans="1:5">
      <c r="A327" s="15" t="s">
        <v>474</v>
      </c>
      <c r="B327" s="34" t="s">
        <v>299</v>
      </c>
      <c r="C327" s="252">
        <v>0</v>
      </c>
      <c r="D327" s="15"/>
      <c r="E327" s="15"/>
    </row>
    <row r="328" spans="1:5">
      <c r="A328" s="15" t="s">
        <v>475</v>
      </c>
      <c r="B328" s="34" t="s">
        <v>299</v>
      </c>
      <c r="C328" s="252">
        <v>0</v>
      </c>
      <c r="D328" s="15"/>
      <c r="E328" s="15"/>
    </row>
    <row r="329" spans="1:5">
      <c r="A329" s="15" t="s">
        <v>476</v>
      </c>
      <c r="B329" s="15"/>
      <c r="C329" s="21"/>
      <c r="D329" s="24">
        <v>0</v>
      </c>
      <c r="E329" s="15"/>
    </row>
    <row r="330" spans="1:5">
      <c r="A330" s="33" t="s">
        <v>477</v>
      </c>
      <c r="B330" s="33"/>
      <c r="C330" s="33"/>
      <c r="D330" s="33"/>
      <c r="E330" s="33"/>
    </row>
    <row r="331" spans="1:5">
      <c r="A331" s="15" t="s">
        <v>478</v>
      </c>
      <c r="B331" s="34" t="s">
        <v>299</v>
      </c>
      <c r="C331" s="252">
        <v>0</v>
      </c>
      <c r="D331" s="15"/>
      <c r="E331" s="15"/>
    </row>
    <row r="332" spans="1:5">
      <c r="A332" s="15" t="s">
        <v>479</v>
      </c>
      <c r="B332" s="34" t="s">
        <v>299</v>
      </c>
      <c r="C332" s="252">
        <v>0</v>
      </c>
      <c r="D332" s="15"/>
      <c r="E332" s="15"/>
    </row>
    <row r="333" spans="1:5">
      <c r="A333" s="15" t="s">
        <v>480</v>
      </c>
      <c r="B333" s="34" t="s">
        <v>299</v>
      </c>
      <c r="C333" s="252">
        <v>0</v>
      </c>
      <c r="D333" s="15"/>
      <c r="E333" s="15"/>
    </row>
    <row r="334" spans="1:5">
      <c r="A334" s="20" t="s">
        <v>481</v>
      </c>
      <c r="B334" s="34" t="s">
        <v>299</v>
      </c>
      <c r="C334" s="252">
        <v>0</v>
      </c>
      <c r="D334" s="15"/>
      <c r="E334" s="15"/>
    </row>
    <row r="335" spans="1:5">
      <c r="A335" s="15" t="s">
        <v>482</v>
      </c>
      <c r="B335" s="34" t="s">
        <v>299</v>
      </c>
      <c r="C335" s="252">
        <v>0</v>
      </c>
      <c r="D335" s="15"/>
      <c r="E335" s="15"/>
    </row>
    <row r="336" spans="1:5">
      <c r="A336" s="20" t="s">
        <v>483</v>
      </c>
      <c r="B336" s="34" t="s">
        <v>299</v>
      </c>
      <c r="C336" s="252">
        <v>0</v>
      </c>
      <c r="D336" s="15"/>
      <c r="E336" s="15"/>
    </row>
    <row r="337" spans="1:5">
      <c r="A337" s="20" t="s">
        <v>484</v>
      </c>
      <c r="B337" s="34" t="s">
        <v>299</v>
      </c>
      <c r="C337" s="278">
        <v>0</v>
      </c>
      <c r="D337" s="15"/>
      <c r="E337" s="15"/>
    </row>
    <row r="338" spans="1:5">
      <c r="A338" s="15" t="s">
        <v>485</v>
      </c>
      <c r="B338" s="34" t="s">
        <v>299</v>
      </c>
      <c r="C338" s="252">
        <v>0</v>
      </c>
      <c r="D338" s="15"/>
      <c r="E338" s="15"/>
    </row>
    <row r="339" spans="1:5">
      <c r="A339" s="15" t="s">
        <v>230</v>
      </c>
      <c r="B339" s="15"/>
      <c r="C339" s="21"/>
      <c r="D339" s="24">
        <v>0</v>
      </c>
      <c r="E339" s="15"/>
    </row>
    <row r="340" spans="1:5">
      <c r="A340" s="15" t="s">
        <v>486</v>
      </c>
      <c r="B340" s="15"/>
      <c r="C340" s="21"/>
      <c r="D340" s="24">
        <v>0</v>
      </c>
      <c r="E340" s="15"/>
    </row>
    <row r="341" spans="1:5">
      <c r="A341" s="15" t="s">
        <v>487</v>
      </c>
      <c r="B341" s="15"/>
      <c r="C341" s="21"/>
      <c r="D341" s="24">
        <v>0</v>
      </c>
      <c r="E341" s="15"/>
    </row>
    <row r="342" spans="1:5">
      <c r="A342" s="15"/>
      <c r="B342" s="15"/>
      <c r="C342" s="21"/>
      <c r="D342" s="15"/>
      <c r="E342" s="15"/>
    </row>
    <row r="343" spans="1:5">
      <c r="A343" s="15" t="s">
        <v>488</v>
      </c>
      <c r="B343" s="34" t="s">
        <v>299</v>
      </c>
      <c r="C343" s="257">
        <v>44604329.789999984</v>
      </c>
      <c r="D343" s="15"/>
      <c r="E343" s="15"/>
    </row>
    <row r="344" spans="1:5">
      <c r="A344" s="15"/>
      <c r="B344" s="34"/>
      <c r="C344" s="43"/>
      <c r="D344" s="15"/>
      <c r="E344" s="15"/>
    </row>
    <row r="345" spans="1:5">
      <c r="A345" s="15" t="s">
        <v>489</v>
      </c>
      <c r="B345" s="34" t="s">
        <v>299</v>
      </c>
      <c r="C345" s="253">
        <v>0</v>
      </c>
      <c r="D345" s="15"/>
      <c r="E345" s="15"/>
    </row>
    <row r="346" spans="1:5">
      <c r="A346" s="15" t="s">
        <v>490</v>
      </c>
      <c r="B346" s="34" t="s">
        <v>299</v>
      </c>
      <c r="C346" s="253">
        <v>0</v>
      </c>
      <c r="D346" s="15"/>
      <c r="E346" s="15"/>
    </row>
    <row r="347" spans="1:5">
      <c r="A347" s="15" t="s">
        <v>491</v>
      </c>
      <c r="B347" s="34" t="s">
        <v>299</v>
      </c>
      <c r="C347" s="253">
        <v>0</v>
      </c>
      <c r="D347" s="15"/>
      <c r="E347" s="15"/>
    </row>
    <row r="348" spans="1:5">
      <c r="A348" s="15" t="s">
        <v>492</v>
      </c>
      <c r="B348" s="34" t="s">
        <v>299</v>
      </c>
      <c r="C348" s="253">
        <v>0</v>
      </c>
      <c r="D348" s="15"/>
      <c r="E348" s="15"/>
    </row>
    <row r="349" spans="1:5">
      <c r="A349" s="15" t="s">
        <v>493</v>
      </c>
      <c r="B349" s="34" t="s">
        <v>299</v>
      </c>
      <c r="C349" s="253">
        <v>0</v>
      </c>
      <c r="D349" s="15"/>
      <c r="E349" s="15"/>
    </row>
    <row r="350" spans="1:5">
      <c r="A350" s="15" t="s">
        <v>494</v>
      </c>
      <c r="B350" s="15"/>
      <c r="C350" s="21"/>
      <c r="D350" s="24">
        <v>45862035.169999987</v>
      </c>
      <c r="E350" s="15"/>
    </row>
    <row r="351" spans="1:5">
      <c r="A351" s="15"/>
      <c r="B351" s="15"/>
      <c r="C351" s="21"/>
      <c r="D351" s="15"/>
      <c r="E351" s="15"/>
    </row>
    <row r="352" spans="1:5">
      <c r="A352" s="15" t="s">
        <v>495</v>
      </c>
      <c r="B352" s="15"/>
      <c r="C352" s="21"/>
      <c r="D352" s="24">
        <v>45862035.169999987</v>
      </c>
      <c r="E352" s="15"/>
    </row>
    <row r="353" spans="1:5">
      <c r="A353" s="15"/>
      <c r="B353" s="15"/>
      <c r="C353" s="21"/>
      <c r="D353" s="15"/>
      <c r="E353" s="15"/>
    </row>
    <row r="354" spans="1:5">
      <c r="A354" s="15"/>
      <c r="B354" s="15"/>
      <c r="C354" s="21"/>
      <c r="D354" s="15"/>
      <c r="E354" s="15"/>
    </row>
    <row r="355" spans="1:5">
      <c r="A355" s="15"/>
      <c r="B355" s="15"/>
      <c r="C355" s="21"/>
      <c r="D355" s="15"/>
      <c r="E355" s="15"/>
    </row>
    <row r="356" spans="1:5">
      <c r="A356" s="29" t="s">
        <v>496</v>
      </c>
      <c r="B356" s="29"/>
      <c r="C356" s="29"/>
      <c r="D356" s="29"/>
      <c r="E356" s="29"/>
    </row>
    <row r="357" spans="1:5">
      <c r="A357" s="33" t="s">
        <v>497</v>
      </c>
      <c r="B357" s="33"/>
      <c r="C357" s="33"/>
      <c r="D357" s="33"/>
      <c r="E357" s="33"/>
    </row>
    <row r="358" spans="1:5">
      <c r="A358" s="15" t="s">
        <v>498</v>
      </c>
      <c r="B358" s="34" t="s">
        <v>299</v>
      </c>
      <c r="C358" s="252">
        <v>39443793.780000001</v>
      </c>
      <c r="D358" s="15"/>
      <c r="E358" s="15"/>
    </row>
    <row r="359" spans="1:5">
      <c r="A359" s="15" t="s">
        <v>499</v>
      </c>
      <c r="B359" s="34" t="s">
        <v>299</v>
      </c>
      <c r="C359" s="252">
        <v>173762600.03</v>
      </c>
      <c r="D359" s="15"/>
      <c r="E359" s="15"/>
    </row>
    <row r="360" spans="1:5">
      <c r="A360" s="15" t="s">
        <v>500</v>
      </c>
      <c r="B360" s="15"/>
      <c r="C360" s="21"/>
      <c r="D360" s="24">
        <v>213206393.81</v>
      </c>
      <c r="E360" s="15"/>
    </row>
    <row r="361" spans="1:5">
      <c r="A361" s="33" t="s">
        <v>501</v>
      </c>
      <c r="B361" s="33"/>
      <c r="C361" s="33"/>
      <c r="D361" s="33"/>
      <c r="E361" s="33"/>
    </row>
    <row r="362" spans="1:5">
      <c r="A362" s="15" t="s">
        <v>406</v>
      </c>
      <c r="B362" s="33"/>
      <c r="C362" s="252">
        <v>1968384.55</v>
      </c>
      <c r="D362" s="15"/>
      <c r="E362" s="33"/>
    </row>
    <row r="363" spans="1:5">
      <c r="A363" s="15" t="s">
        <v>502</v>
      </c>
      <c r="B363" s="34" t="s">
        <v>299</v>
      </c>
      <c r="C363" s="252">
        <v>122536450.59</v>
      </c>
      <c r="D363" s="15"/>
      <c r="E363" s="15"/>
    </row>
    <row r="364" spans="1:5">
      <c r="A364" s="15" t="s">
        <v>503</v>
      </c>
      <c r="B364" s="34" t="s">
        <v>299</v>
      </c>
      <c r="C364" s="252">
        <v>5812117</v>
      </c>
      <c r="D364" s="15"/>
      <c r="E364" s="15"/>
    </row>
    <row r="365" spans="1:5">
      <c r="A365" s="15" t="s">
        <v>504</v>
      </c>
      <c r="B365" s="34" t="s">
        <v>299</v>
      </c>
      <c r="C365" s="252">
        <v>95289.95</v>
      </c>
      <c r="D365" s="15"/>
      <c r="E365" s="15"/>
    </row>
    <row r="366" spans="1:5">
      <c r="A366" s="15" t="s">
        <v>423</v>
      </c>
      <c r="B366" s="15"/>
      <c r="C366" s="21"/>
      <c r="D366" s="24">
        <v>130412242.09</v>
      </c>
      <c r="E366" s="15"/>
    </row>
    <row r="367" spans="1:5">
      <c r="A367" s="15" t="s">
        <v>505</v>
      </c>
      <c r="B367" s="15"/>
      <c r="C367" s="21"/>
      <c r="D367" s="24">
        <v>82794151.719999999</v>
      </c>
      <c r="E367" s="15"/>
    </row>
    <row r="368" spans="1:5">
      <c r="A368" s="44" t="s">
        <v>506</v>
      </c>
      <c r="B368" s="33"/>
      <c r="C368" s="33"/>
      <c r="D368" s="33"/>
      <c r="E368" s="33"/>
    </row>
    <row r="369" spans="1:6">
      <c r="A369" s="24" t="s">
        <v>507</v>
      </c>
      <c r="B369" s="15"/>
      <c r="C369" s="15"/>
      <c r="D369" s="15"/>
      <c r="E369" s="15"/>
    </row>
    <row r="370" spans="1:6">
      <c r="A370" s="45" t="s">
        <v>508</v>
      </c>
      <c r="B370" s="31" t="s">
        <v>299</v>
      </c>
      <c r="C370" s="252">
        <v>41961.87</v>
      </c>
      <c r="D370" s="24">
        <v>0</v>
      </c>
      <c r="E370" s="24"/>
    </row>
    <row r="371" spans="1:6">
      <c r="A371" s="45" t="s">
        <v>509</v>
      </c>
      <c r="B371" s="31" t="s">
        <v>299</v>
      </c>
      <c r="C371" s="252">
        <v>256784.73</v>
      </c>
      <c r="D371" s="24">
        <v>0</v>
      </c>
      <c r="E371" s="24"/>
    </row>
    <row r="372" spans="1:6">
      <c r="A372" s="45" t="s">
        <v>510</v>
      </c>
      <c r="B372" s="31" t="s">
        <v>299</v>
      </c>
      <c r="C372" s="252">
        <v>0</v>
      </c>
      <c r="D372" s="24">
        <v>0</v>
      </c>
      <c r="E372" s="24"/>
    </row>
    <row r="373" spans="1:6">
      <c r="A373" s="45" t="s">
        <v>511</v>
      </c>
      <c r="B373" s="31" t="s">
        <v>299</v>
      </c>
      <c r="C373" s="252">
        <v>0</v>
      </c>
      <c r="D373" s="24">
        <v>0</v>
      </c>
      <c r="E373" s="24"/>
    </row>
    <row r="374" spans="1:6">
      <c r="A374" s="45" t="s">
        <v>512</v>
      </c>
      <c r="B374" s="31" t="s">
        <v>299</v>
      </c>
      <c r="C374" s="252">
        <v>13001.58</v>
      </c>
      <c r="D374" s="24">
        <v>0</v>
      </c>
      <c r="E374" s="24"/>
    </row>
    <row r="375" spans="1:6">
      <c r="A375" s="45" t="s">
        <v>513</v>
      </c>
      <c r="B375" s="31" t="s">
        <v>299</v>
      </c>
      <c r="C375" s="252">
        <v>0</v>
      </c>
      <c r="D375" s="24">
        <v>0</v>
      </c>
      <c r="E375" s="24"/>
    </row>
    <row r="376" spans="1:6">
      <c r="A376" s="45" t="s">
        <v>514</v>
      </c>
      <c r="B376" s="31" t="s">
        <v>299</v>
      </c>
      <c r="C376" s="252">
        <v>336421.5</v>
      </c>
      <c r="D376" s="24">
        <v>0</v>
      </c>
      <c r="E376" s="24"/>
    </row>
    <row r="377" spans="1:6">
      <c r="A377" s="45" t="s">
        <v>515</v>
      </c>
      <c r="B377" s="31" t="s">
        <v>299</v>
      </c>
      <c r="C377" s="252">
        <v>0</v>
      </c>
      <c r="D377" s="24">
        <v>0</v>
      </c>
      <c r="E377" s="24"/>
    </row>
    <row r="378" spans="1:6">
      <c r="A378" s="45" t="s">
        <v>516</v>
      </c>
      <c r="B378" s="31" t="s">
        <v>299</v>
      </c>
      <c r="C378" s="252">
        <v>13869.06</v>
      </c>
      <c r="D378" s="24">
        <v>0</v>
      </c>
      <c r="E378" s="24"/>
    </row>
    <row r="379" spans="1:6">
      <c r="A379" s="45" t="s">
        <v>517</v>
      </c>
      <c r="B379" s="31" t="s">
        <v>299</v>
      </c>
      <c r="C379" s="252">
        <v>0</v>
      </c>
      <c r="D379" s="24">
        <v>0</v>
      </c>
      <c r="E379" s="24"/>
    </row>
    <row r="380" spans="1:6">
      <c r="A380" s="45" t="s">
        <v>518</v>
      </c>
      <c r="B380" s="31" t="s">
        <v>299</v>
      </c>
      <c r="C380" s="254">
        <v>88272.05</v>
      </c>
      <c r="D380" s="24">
        <v>0</v>
      </c>
      <c r="E380" s="203"/>
      <c r="F380" s="46"/>
    </row>
    <row r="381" spans="1:6">
      <c r="A381" s="47" t="s">
        <v>519</v>
      </c>
      <c r="B381" s="34"/>
      <c r="C381" s="34"/>
      <c r="D381" s="24">
        <v>750310.79000000015</v>
      </c>
      <c r="E381" s="24"/>
      <c r="F381" s="46"/>
    </row>
    <row r="382" spans="1:6">
      <c r="A382" s="42" t="s">
        <v>520</v>
      </c>
      <c r="B382" s="34" t="s">
        <v>299</v>
      </c>
      <c r="C382" s="252">
        <v>0</v>
      </c>
      <c r="D382" s="24">
        <v>0</v>
      </c>
      <c r="E382" s="15"/>
    </row>
    <row r="383" spans="1:6">
      <c r="A383" s="15" t="s">
        <v>521</v>
      </c>
      <c r="B383" s="15"/>
      <c r="C383" s="21"/>
      <c r="D383" s="24">
        <v>750310.79000000015</v>
      </c>
      <c r="E383" s="15"/>
    </row>
    <row r="384" spans="1:6">
      <c r="A384" s="15" t="s">
        <v>522</v>
      </c>
      <c r="B384" s="15"/>
      <c r="C384" s="21"/>
      <c r="D384" s="24">
        <v>83544462.510000005</v>
      </c>
      <c r="E384" s="15"/>
    </row>
    <row r="385" spans="1:5">
      <c r="A385" s="15"/>
      <c r="B385" s="15"/>
      <c r="C385" s="21"/>
      <c r="D385" s="15"/>
      <c r="E385" s="15"/>
    </row>
    <row r="386" spans="1:5">
      <c r="A386" s="15"/>
      <c r="B386" s="15"/>
      <c r="C386" s="21"/>
      <c r="D386" s="15"/>
      <c r="E386" s="15"/>
    </row>
    <row r="387" spans="1:5">
      <c r="A387" s="15"/>
      <c r="B387" s="15"/>
      <c r="C387" s="21"/>
      <c r="D387" s="15"/>
      <c r="E387" s="15"/>
    </row>
    <row r="388" spans="1:5">
      <c r="A388" s="33" t="s">
        <v>523</v>
      </c>
      <c r="B388" s="33"/>
      <c r="C388" s="33"/>
      <c r="D388" s="33"/>
      <c r="E388" s="33"/>
    </row>
    <row r="389" spans="1:5">
      <c r="A389" s="15" t="s">
        <v>524</v>
      </c>
      <c r="B389" s="34" t="s">
        <v>299</v>
      </c>
      <c r="C389" s="252">
        <v>34580165.939999998</v>
      </c>
      <c r="D389" s="15"/>
      <c r="E389" s="15"/>
    </row>
    <row r="390" spans="1:5">
      <c r="A390" s="15" t="s">
        <v>11</v>
      </c>
      <c r="B390" s="34" t="s">
        <v>299</v>
      </c>
      <c r="C390" s="252">
        <v>8788381.0199999996</v>
      </c>
      <c r="D390" s="15"/>
      <c r="E390" s="15"/>
    </row>
    <row r="391" spans="1:5">
      <c r="A391" s="15" t="s">
        <v>264</v>
      </c>
      <c r="B391" s="34" t="s">
        <v>299</v>
      </c>
      <c r="C391" s="252">
        <v>2595160.09</v>
      </c>
      <c r="D391" s="15"/>
      <c r="E391" s="15"/>
    </row>
    <row r="392" spans="1:5">
      <c r="A392" s="15" t="s">
        <v>525</v>
      </c>
      <c r="B392" s="34" t="s">
        <v>299</v>
      </c>
      <c r="C392" s="252">
        <v>10929435.390000001</v>
      </c>
      <c r="D392" s="15"/>
      <c r="E392" s="15"/>
    </row>
    <row r="393" spans="1:5">
      <c r="A393" s="15" t="s">
        <v>526</v>
      </c>
      <c r="B393" s="34" t="s">
        <v>299</v>
      </c>
      <c r="C393" s="252">
        <v>1127282.1100000001</v>
      </c>
      <c r="D393" s="15"/>
      <c r="E393" s="15"/>
    </row>
    <row r="394" spans="1:5">
      <c r="A394" s="15" t="s">
        <v>527</v>
      </c>
      <c r="B394" s="34" t="s">
        <v>299</v>
      </c>
      <c r="C394" s="252">
        <v>5340781.3</v>
      </c>
      <c r="D394" s="15"/>
      <c r="E394" s="15"/>
    </row>
    <row r="395" spans="1:5">
      <c r="A395" s="15" t="s">
        <v>16</v>
      </c>
      <c r="B395" s="34" t="s">
        <v>299</v>
      </c>
      <c r="C395" s="252">
        <v>5439544.7300000004</v>
      </c>
      <c r="D395" s="15"/>
      <c r="E395" s="15"/>
    </row>
    <row r="396" spans="1:5">
      <c r="A396" s="15" t="s">
        <v>528</v>
      </c>
      <c r="B396" s="34" t="s">
        <v>299</v>
      </c>
      <c r="C396" s="252">
        <v>2114519.4700000002</v>
      </c>
      <c r="D396" s="15"/>
      <c r="E396" s="15"/>
    </row>
    <row r="397" spans="1:5">
      <c r="A397" s="15" t="s">
        <v>529</v>
      </c>
      <c r="B397" s="34" t="s">
        <v>299</v>
      </c>
      <c r="C397" s="254">
        <v>649116.6</v>
      </c>
      <c r="D397" s="15"/>
      <c r="E397" s="15"/>
    </row>
    <row r="398" spans="1:5">
      <c r="A398" s="15" t="s">
        <v>530</v>
      </c>
      <c r="B398" s="34" t="s">
        <v>299</v>
      </c>
      <c r="C398" s="254">
        <v>600568.86</v>
      </c>
      <c r="D398" s="15"/>
      <c r="E398" s="15"/>
    </row>
    <row r="399" spans="1:5">
      <c r="A399" s="15" t="s">
        <v>531</v>
      </c>
      <c r="B399" s="34" t="s">
        <v>299</v>
      </c>
      <c r="C399" s="254">
        <v>35140.800000000003</v>
      </c>
      <c r="D399" s="15"/>
      <c r="E399" s="15"/>
    </row>
    <row r="400" spans="1:5">
      <c r="A400" s="24" t="s">
        <v>532</v>
      </c>
      <c r="B400" s="15"/>
      <c r="C400" s="15"/>
      <c r="D400" s="15"/>
      <c r="E400" s="15"/>
    </row>
    <row r="401" spans="1:9">
      <c r="A401" s="25" t="s">
        <v>270</v>
      </c>
      <c r="B401" s="31" t="s">
        <v>299</v>
      </c>
      <c r="C401" s="252">
        <v>49275.55</v>
      </c>
      <c r="D401" s="24">
        <v>0</v>
      </c>
      <c r="E401" s="24"/>
    </row>
    <row r="402" spans="1:9">
      <c r="A402" s="25" t="s">
        <v>271</v>
      </c>
      <c r="B402" s="31" t="s">
        <v>299</v>
      </c>
      <c r="C402" s="252">
        <v>1644072.8</v>
      </c>
      <c r="D402" s="24">
        <v>0</v>
      </c>
      <c r="E402" s="24"/>
    </row>
    <row r="403" spans="1:9">
      <c r="A403" s="25" t="s">
        <v>533</v>
      </c>
      <c r="B403" s="31" t="s">
        <v>299</v>
      </c>
      <c r="C403" s="252">
        <v>3942.23</v>
      </c>
      <c r="D403" s="24">
        <v>0</v>
      </c>
      <c r="E403" s="24"/>
    </row>
    <row r="404" spans="1:9">
      <c r="A404" s="25" t="s">
        <v>273</v>
      </c>
      <c r="B404" s="31" t="s">
        <v>299</v>
      </c>
      <c r="C404" s="252">
        <v>0</v>
      </c>
      <c r="D404" s="24">
        <v>0</v>
      </c>
      <c r="E404" s="24"/>
    </row>
    <row r="405" spans="1:9">
      <c r="A405" s="25" t="s">
        <v>274</v>
      </c>
      <c r="B405" s="31" t="s">
        <v>299</v>
      </c>
      <c r="C405" s="252">
        <v>45287.03</v>
      </c>
      <c r="D405" s="24">
        <v>0</v>
      </c>
      <c r="E405" s="24"/>
    </row>
    <row r="406" spans="1:9">
      <c r="A406" s="25" t="s">
        <v>275</v>
      </c>
      <c r="B406" s="31" t="s">
        <v>299</v>
      </c>
      <c r="C406" s="252">
        <v>0</v>
      </c>
      <c r="D406" s="24">
        <v>0</v>
      </c>
      <c r="E406" s="24"/>
    </row>
    <row r="407" spans="1:9">
      <c r="A407" s="25" t="s">
        <v>276</v>
      </c>
      <c r="B407" s="31" t="s">
        <v>299</v>
      </c>
      <c r="C407" s="252">
        <v>1850498</v>
      </c>
      <c r="D407" s="24">
        <v>0</v>
      </c>
      <c r="E407" s="24"/>
    </row>
    <row r="408" spans="1:9">
      <c r="A408" s="25" t="s">
        <v>277</v>
      </c>
      <c r="B408" s="31" t="s">
        <v>299</v>
      </c>
      <c r="C408" s="252">
        <v>1550446.89</v>
      </c>
      <c r="D408" s="24">
        <v>0</v>
      </c>
      <c r="E408" s="24"/>
    </row>
    <row r="409" spans="1:9">
      <c r="A409" s="25" t="s">
        <v>278</v>
      </c>
      <c r="B409" s="31" t="s">
        <v>299</v>
      </c>
      <c r="C409" s="252">
        <v>9365772</v>
      </c>
      <c r="D409" s="24">
        <v>0</v>
      </c>
      <c r="E409" s="24"/>
    </row>
    <row r="410" spans="1:9">
      <c r="A410" s="25" t="s">
        <v>279</v>
      </c>
      <c r="B410" s="31" t="s">
        <v>299</v>
      </c>
      <c r="C410" s="252">
        <v>0</v>
      </c>
      <c r="D410" s="24">
        <v>0</v>
      </c>
      <c r="E410" s="24"/>
    </row>
    <row r="411" spans="1:9">
      <c r="A411" s="25" t="s">
        <v>280</v>
      </c>
      <c r="B411" s="31" t="s">
        <v>299</v>
      </c>
      <c r="C411" s="252">
        <v>39338.370000000003</v>
      </c>
      <c r="D411" s="24">
        <v>0</v>
      </c>
      <c r="E411" s="24"/>
    </row>
    <row r="412" spans="1:9">
      <c r="A412" s="25" t="s">
        <v>281</v>
      </c>
      <c r="B412" s="31" t="s">
        <v>299</v>
      </c>
      <c r="C412" s="252">
        <v>0</v>
      </c>
      <c r="D412" s="24">
        <v>0</v>
      </c>
      <c r="E412" s="24"/>
    </row>
    <row r="413" spans="1:9">
      <c r="A413" s="25" t="s">
        <v>282</v>
      </c>
      <c r="B413" s="31" t="s">
        <v>299</v>
      </c>
      <c r="C413" s="252">
        <v>0</v>
      </c>
      <c r="D413" s="24">
        <v>0</v>
      </c>
      <c r="E413" s="24"/>
    </row>
    <row r="414" spans="1:9">
      <c r="A414" s="25" t="s">
        <v>283</v>
      </c>
      <c r="B414" s="31" t="s">
        <v>299</v>
      </c>
      <c r="C414" s="254">
        <v>235430.88999999998</v>
      </c>
      <c r="D414" s="24">
        <v>0</v>
      </c>
      <c r="E414" s="203"/>
      <c r="F414" s="46"/>
      <c r="G414" s="46"/>
      <c r="H414" s="46"/>
      <c r="I414" s="46"/>
    </row>
    <row r="415" spans="1:9">
      <c r="A415" s="48" t="s">
        <v>534</v>
      </c>
      <c r="B415" s="34"/>
      <c r="C415" s="34"/>
      <c r="D415" s="24">
        <v>14784063.76</v>
      </c>
      <c r="E415" s="24"/>
      <c r="F415" s="46"/>
      <c r="G415" s="46"/>
      <c r="H415" s="46"/>
      <c r="I415" s="46"/>
    </row>
    <row r="416" spans="1:9">
      <c r="A416" s="24" t="s">
        <v>535</v>
      </c>
      <c r="B416" s="15"/>
      <c r="C416" s="21"/>
      <c r="D416" s="24">
        <v>86984160.069999993</v>
      </c>
      <c r="E416" s="24"/>
    </row>
    <row r="417" spans="1:13">
      <c r="A417" s="24" t="s">
        <v>536</v>
      </c>
      <c r="B417" s="15"/>
      <c r="C417" s="21"/>
      <c r="D417" s="24">
        <v>-3439697.5599999875</v>
      </c>
      <c r="E417" s="24"/>
    </row>
    <row r="418" spans="1:13">
      <c r="A418" s="24" t="s">
        <v>537</v>
      </c>
      <c r="B418" s="15"/>
      <c r="C418" s="254">
        <v>-83584.600000000006</v>
      </c>
      <c r="D418" s="24">
        <v>0</v>
      </c>
      <c r="E418" s="24"/>
    </row>
    <row r="419" spans="1:13">
      <c r="A419" s="45" t="s">
        <v>538</v>
      </c>
      <c r="B419" s="34" t="s">
        <v>299</v>
      </c>
      <c r="C419" s="252">
        <v>0</v>
      </c>
      <c r="D419" s="24">
        <v>0</v>
      </c>
      <c r="E419" s="24"/>
    </row>
    <row r="420" spans="1:13">
      <c r="A420" s="47" t="s">
        <v>539</v>
      </c>
      <c r="B420" s="15"/>
      <c r="C420" s="15"/>
      <c r="D420" s="24">
        <v>-83584.600000000006</v>
      </c>
      <c r="E420" s="24"/>
      <c r="F420" s="10">
        <v>-118725.40000000001</v>
      </c>
    </row>
    <row r="421" spans="1:13">
      <c r="A421" s="24" t="s">
        <v>540</v>
      </c>
      <c r="B421" s="15"/>
      <c r="C421" s="21"/>
      <c r="D421" s="24">
        <v>-3523282.1599999876</v>
      </c>
      <c r="E421" s="24"/>
      <c r="F421" s="49"/>
    </row>
    <row r="422" spans="1:13">
      <c r="A422" s="24" t="s">
        <v>541</v>
      </c>
      <c r="B422" s="34" t="s">
        <v>299</v>
      </c>
      <c r="C422" s="252">
        <v>0</v>
      </c>
      <c r="D422" s="24">
        <v>0</v>
      </c>
      <c r="E422" s="15"/>
    </row>
    <row r="423" spans="1:13">
      <c r="A423" s="15" t="s">
        <v>542</v>
      </c>
      <c r="B423" s="34" t="s">
        <v>299</v>
      </c>
      <c r="C423" s="252">
        <v>0</v>
      </c>
      <c r="D423" s="24">
        <v>0</v>
      </c>
      <c r="E423" s="15"/>
    </row>
    <row r="424" spans="1:13">
      <c r="A424" s="15" t="s">
        <v>543</v>
      </c>
      <c r="B424" s="15"/>
      <c r="C424" s="21"/>
      <c r="D424" s="24">
        <v>-3523282.1599999876</v>
      </c>
      <c r="E424" s="15"/>
    </row>
    <row r="427" spans="1:13">
      <c r="M427" s="50"/>
    </row>
    <row r="428" spans="1:13">
      <c r="M428" s="50"/>
    </row>
    <row r="429" spans="1:13">
      <c r="M429" s="50"/>
    </row>
    <row r="433" spans="2:7">
      <c r="B433" s="51"/>
      <c r="C433" s="51"/>
      <c r="D433" s="51"/>
      <c r="E433" s="51"/>
      <c r="F433" s="51"/>
      <c r="G433" s="51"/>
    </row>
    <row r="574" spans="2:83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</row>
    <row r="578" spans="2:83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</row>
    <row r="582" spans="2:83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</row>
    <row r="612" spans="1:14" s="201" customFormat="1" ht="12.6" customHeight="1">
      <c r="A612" s="210"/>
      <c r="C612" s="208" t="s">
        <v>544</v>
      </c>
      <c r="D612" s="215">
        <f>CE90-(BE90+CD90)</f>
        <v>107993.04000000004</v>
      </c>
      <c r="E612" s="217">
        <f>SUM(C624:D647)+SUM(C668:D713)</f>
        <v>70453546.07870461</v>
      </c>
      <c r="F612" s="217">
        <f>CE64-(AX64+BD64+BE64+BG64+BJ64+BN64+BP64+BQ64+CB64+CC64+CD64)</f>
        <v>10766460.869999999</v>
      </c>
      <c r="G612" s="215">
        <f>CE91-(AX91+AY91+BD91+BE91+BG91+BJ91+BN91+BP91+BQ91+CB91+CC91+CD91)</f>
        <v>32563</v>
      </c>
      <c r="H612" s="220">
        <f>CE60-(AX60+AY60+AZ60+BD60+BE60+BG60+BJ60+BN60+BO60+BP60+BQ60+BR60+CB60+CC60+CD60)</f>
        <v>284.91998342911188</v>
      </c>
      <c r="I612" s="215">
        <f>CE92-(AX92+AY92+AZ92+BD92+BE92+BF92+BG92+BJ92+BN92+BO92+BP92+BQ92+BR92+CB92+CC92+CD92)</f>
        <v>24798.999999999993</v>
      </c>
      <c r="J612" s="215">
        <f>CE93-(AX93+AY93+AZ93+BA93+BD93+BE93+BF93+BG93+BJ93+BN93+BO93+BP93+BQ93+BR93+CB93+CC93+CD93)</f>
        <v>239981.7038561106</v>
      </c>
      <c r="K612" s="215">
        <f>CE89-(AW89+AX89+AY89+AZ89+BA89+BB89+BC89+BD89+BE89+BF89+BG89+BH89+BI89+BJ89+BK89+BL89+BM89+BN89+BO89+BP89+BQ89+BR89+BS89+BT89+BU89+BV89+BW89+BX89+CB89+CC89+CD89)</f>
        <v>213206393.81</v>
      </c>
      <c r="L612" s="221">
        <f>CE94-(AW94+AX94+AY94+AZ94+BA94+BB94+BC94+BD94+BE94+BF94+BG94+BH94+BI94+BJ94+BK94+BL94+BM94+BN94+BO94+BP94+BQ94+BR94+BS94+BT94+BU94+BV94+BW94+BX94+BY94+BZ94+CA94+CB94+CC94+CD94)</f>
        <v>79.621643888642609</v>
      </c>
    </row>
    <row r="613" spans="1:14" s="201" customFormat="1" ht="12.6" customHeight="1">
      <c r="A613" s="210"/>
      <c r="C613" s="208" t="s">
        <v>545</v>
      </c>
      <c r="D613" s="216" t="s">
        <v>546</v>
      </c>
      <c r="E613" s="218" t="s">
        <v>547</v>
      </c>
      <c r="F613" s="219" t="s">
        <v>548</v>
      </c>
      <c r="G613" s="216" t="s">
        <v>549</v>
      </c>
      <c r="H613" s="219" t="s">
        <v>550</v>
      </c>
      <c r="I613" s="216" t="s">
        <v>551</v>
      </c>
      <c r="J613" s="216" t="s">
        <v>552</v>
      </c>
      <c r="K613" s="208" t="s">
        <v>553</v>
      </c>
      <c r="L613" s="209" t="s">
        <v>554</v>
      </c>
    </row>
    <row r="614" spans="1:14" s="201" customFormat="1" ht="12.6" customHeight="1">
      <c r="A614" s="210">
        <v>8430</v>
      </c>
      <c r="B614" s="209" t="s">
        <v>167</v>
      </c>
      <c r="C614" s="215">
        <f>BE85</f>
        <v>6409528.3399999999</v>
      </c>
      <c r="D614" s="215"/>
      <c r="E614" s="217"/>
      <c r="F614" s="217"/>
      <c r="G614" s="215"/>
      <c r="H614" s="217"/>
      <c r="I614" s="215"/>
      <c r="J614" s="215"/>
      <c r="N614" s="211" t="s">
        <v>555</v>
      </c>
    </row>
    <row r="615" spans="1:14" s="201" customFormat="1" ht="12.6" customHeight="1">
      <c r="A615" s="210"/>
      <c r="B615" s="209" t="s">
        <v>556</v>
      </c>
      <c r="C615" s="215">
        <f>CD69-CD84</f>
        <v>453306.60000000003</v>
      </c>
      <c r="D615" s="215">
        <f>SUM(C614:C615)</f>
        <v>6862834.9399999995</v>
      </c>
      <c r="E615" s="217"/>
      <c r="F615" s="217"/>
      <c r="G615" s="215"/>
      <c r="H615" s="217"/>
      <c r="I615" s="215"/>
      <c r="J615" s="215"/>
      <c r="N615" s="211" t="s">
        <v>557</v>
      </c>
    </row>
    <row r="616" spans="1:14" s="201" customFormat="1" ht="12.6" customHeight="1">
      <c r="A616" s="210">
        <v>8310</v>
      </c>
      <c r="B616" s="214" t="s">
        <v>558</v>
      </c>
      <c r="C616" s="215">
        <f>AX85</f>
        <v>0</v>
      </c>
      <c r="D616" s="215">
        <f>(D615/D612)*AX90</f>
        <v>0</v>
      </c>
      <c r="E616" s="217"/>
      <c r="F616" s="217"/>
      <c r="G616" s="215"/>
      <c r="H616" s="217"/>
      <c r="I616" s="215"/>
      <c r="J616" s="215"/>
      <c r="N616" s="211" t="s">
        <v>559</v>
      </c>
    </row>
    <row r="617" spans="1:14" s="201" customFormat="1" ht="12.6" customHeight="1">
      <c r="A617" s="210">
        <v>8510</v>
      </c>
      <c r="B617" s="214" t="s">
        <v>172</v>
      </c>
      <c r="C617" s="215">
        <f>BJ85</f>
        <v>0</v>
      </c>
      <c r="D617" s="215">
        <f>(D615/D612)*BJ90</f>
        <v>0</v>
      </c>
      <c r="E617" s="217"/>
      <c r="F617" s="217"/>
      <c r="G617" s="215"/>
      <c r="H617" s="217"/>
      <c r="I617" s="215"/>
      <c r="J617" s="215"/>
      <c r="N617" s="211" t="s">
        <v>560</v>
      </c>
    </row>
    <row r="618" spans="1:14" s="201" customFormat="1" ht="12.6" customHeight="1">
      <c r="A618" s="210">
        <v>8470</v>
      </c>
      <c r="B618" s="214" t="s">
        <v>561</v>
      </c>
      <c r="C618" s="215">
        <f>BG85</f>
        <v>0</v>
      </c>
      <c r="D618" s="215">
        <f>(D615/D612)*BG90</f>
        <v>0</v>
      </c>
      <c r="E618" s="217"/>
      <c r="F618" s="217"/>
      <c r="G618" s="215"/>
      <c r="H618" s="217"/>
      <c r="I618" s="215"/>
      <c r="J618" s="215"/>
      <c r="N618" s="211" t="s">
        <v>562</v>
      </c>
    </row>
    <row r="619" spans="1:14" s="201" customFormat="1" ht="12.6" customHeight="1">
      <c r="A619" s="210">
        <v>8610</v>
      </c>
      <c r="B619" s="214" t="s">
        <v>563</v>
      </c>
      <c r="C619" s="215">
        <f>BN85</f>
        <v>13865034.710000001</v>
      </c>
      <c r="D619" s="215">
        <f>(D615/D612)*BN90</f>
        <v>1361628.4492520185</v>
      </c>
      <c r="E619" s="217"/>
      <c r="F619" s="217"/>
      <c r="G619" s="215"/>
      <c r="H619" s="217"/>
      <c r="I619" s="215"/>
      <c r="J619" s="215"/>
      <c r="N619" s="211" t="s">
        <v>564</v>
      </c>
    </row>
    <row r="620" spans="1:14" s="201" customFormat="1" ht="12.6" customHeight="1">
      <c r="A620" s="210">
        <v>8790</v>
      </c>
      <c r="B620" s="214" t="s">
        <v>565</v>
      </c>
      <c r="C620" s="215">
        <f>CC85</f>
        <v>333360.68000000005</v>
      </c>
      <c r="D620" s="215">
        <f>(D615/D612)*CC90</f>
        <v>220275.61204338347</v>
      </c>
      <c r="E620" s="217"/>
      <c r="F620" s="217"/>
      <c r="G620" s="215"/>
      <c r="H620" s="217"/>
      <c r="I620" s="215"/>
      <c r="J620" s="215"/>
      <c r="N620" s="211" t="s">
        <v>566</v>
      </c>
    </row>
    <row r="621" spans="1:14" s="201" customFormat="1" ht="12.6" customHeight="1">
      <c r="A621" s="210">
        <v>8630</v>
      </c>
      <c r="B621" s="214" t="s">
        <v>567</v>
      </c>
      <c r="C621" s="215">
        <f>BP85</f>
        <v>0</v>
      </c>
      <c r="D621" s="215">
        <f>(D615/D612)*BP90</f>
        <v>0</v>
      </c>
      <c r="E621" s="217"/>
      <c r="F621" s="217"/>
      <c r="G621" s="215"/>
      <c r="H621" s="217"/>
      <c r="I621" s="215"/>
      <c r="J621" s="215"/>
      <c r="N621" s="211" t="s">
        <v>568</v>
      </c>
    </row>
    <row r="622" spans="1:14" s="201" customFormat="1" ht="12.6" customHeight="1">
      <c r="A622" s="210">
        <v>8770</v>
      </c>
      <c r="B622" s="209" t="s">
        <v>569</v>
      </c>
      <c r="C622" s="215">
        <f>CB85</f>
        <v>0</v>
      </c>
      <c r="D622" s="215">
        <f>(D615/D612)*CB90</f>
        <v>0</v>
      </c>
      <c r="E622" s="217"/>
      <c r="F622" s="217"/>
      <c r="G622" s="215"/>
      <c r="H622" s="217"/>
      <c r="I622" s="215"/>
      <c r="J622" s="215"/>
      <c r="N622" s="211" t="s">
        <v>570</v>
      </c>
    </row>
    <row r="623" spans="1:14" s="201" customFormat="1" ht="12.6" customHeight="1">
      <c r="A623" s="210">
        <v>8640</v>
      </c>
      <c r="B623" s="214" t="s">
        <v>571</v>
      </c>
      <c r="C623" s="215">
        <f>BQ85</f>
        <v>0</v>
      </c>
      <c r="D623" s="215">
        <f>(D615/D612)*BQ90</f>
        <v>0</v>
      </c>
      <c r="E623" s="217">
        <f>SUM(C616:D623)</f>
        <v>15780299.451295402</v>
      </c>
      <c r="F623" s="217"/>
      <c r="G623" s="215"/>
      <c r="H623" s="217"/>
      <c r="I623" s="215"/>
      <c r="J623" s="215"/>
      <c r="N623" s="211" t="s">
        <v>572</v>
      </c>
    </row>
    <row r="624" spans="1:14" s="201" customFormat="1" ht="12.6" customHeight="1">
      <c r="A624" s="210">
        <v>8420</v>
      </c>
      <c r="B624" s="214" t="s">
        <v>166</v>
      </c>
      <c r="C624" s="215">
        <f>BD85</f>
        <v>42540</v>
      </c>
      <c r="D624" s="215">
        <f>(D615/D612)*BD90</f>
        <v>416018.82088524953</v>
      </c>
      <c r="E624" s="217">
        <f>(E623/E612)*SUM(C624:D624)</f>
        <v>102708.74799571504</v>
      </c>
      <c r="F624" s="217">
        <f>SUM(C624:E624)</f>
        <v>561267.56888096454</v>
      </c>
      <c r="G624" s="215"/>
      <c r="H624" s="217"/>
      <c r="I624" s="215"/>
      <c r="J624" s="215"/>
      <c r="N624" s="211" t="s">
        <v>573</v>
      </c>
    </row>
    <row r="625" spans="1:14" s="201" customFormat="1" ht="12.6" customHeight="1">
      <c r="A625" s="210">
        <v>8320</v>
      </c>
      <c r="B625" s="214" t="s">
        <v>162</v>
      </c>
      <c r="C625" s="215">
        <f>AY85</f>
        <v>1443004.1600000001</v>
      </c>
      <c r="D625" s="215">
        <f>(D615/D612)*AY90</f>
        <v>353715.51527244336</v>
      </c>
      <c r="E625" s="217">
        <f>(E623/E612)*SUM(C625:D625)</f>
        <v>402432.18523252365</v>
      </c>
      <c r="F625" s="217">
        <f>(F624/F612)*AY64</f>
        <v>491.21947071400882</v>
      </c>
      <c r="G625" s="215">
        <f>SUM(C625:F625)</f>
        <v>2199643.0799756814</v>
      </c>
      <c r="H625" s="217"/>
      <c r="I625" s="215"/>
      <c r="J625" s="215"/>
      <c r="N625" s="211" t="s">
        <v>574</v>
      </c>
    </row>
    <row r="626" spans="1:14" s="201" customFormat="1" ht="12.6" customHeight="1">
      <c r="A626" s="210">
        <v>8650</v>
      </c>
      <c r="B626" s="214" t="s">
        <v>179</v>
      </c>
      <c r="C626" s="215">
        <f>BR85</f>
        <v>43221.53</v>
      </c>
      <c r="D626" s="215">
        <f>(D615/D612)*BR90</f>
        <v>41283.24808776749</v>
      </c>
      <c r="E626" s="217">
        <f>(E623/E612)*SUM(C626:D626)</f>
        <v>18927.517172812764</v>
      </c>
      <c r="F626" s="217">
        <f>(F624/F612)*BR64</f>
        <v>0</v>
      </c>
      <c r="G626" s="215">
        <f>(G625/G612)*BR91</f>
        <v>0</v>
      </c>
      <c r="H626" s="217"/>
      <c r="I626" s="215"/>
      <c r="J626" s="215"/>
      <c r="N626" s="211" t="s">
        <v>575</v>
      </c>
    </row>
    <row r="627" spans="1:14" s="201" customFormat="1" ht="12.6" customHeight="1">
      <c r="A627" s="210">
        <v>8620</v>
      </c>
      <c r="B627" s="209" t="s">
        <v>576</v>
      </c>
      <c r="C627" s="215">
        <f>BO85</f>
        <v>0</v>
      </c>
      <c r="D627" s="215">
        <f>(D615/D612)*BO90</f>
        <v>0</v>
      </c>
      <c r="E627" s="217">
        <f>(E623/E612)*SUM(C627:D627)</f>
        <v>0</v>
      </c>
      <c r="F627" s="217">
        <f>(F624/F612)*BO64</f>
        <v>0</v>
      </c>
      <c r="G627" s="215">
        <f>(G625/G612)*BO91</f>
        <v>0</v>
      </c>
      <c r="H627" s="217"/>
      <c r="I627" s="215"/>
      <c r="J627" s="215"/>
      <c r="N627" s="211" t="s">
        <v>577</v>
      </c>
    </row>
    <row r="628" spans="1:14" s="201" customFormat="1" ht="12.6" customHeight="1">
      <c r="A628" s="210">
        <v>8330</v>
      </c>
      <c r="B628" s="214" t="s">
        <v>163</v>
      </c>
      <c r="C628" s="215">
        <f>AZ85</f>
        <v>0</v>
      </c>
      <c r="D628" s="215">
        <f>(D615/D612)*AZ90</f>
        <v>0</v>
      </c>
      <c r="E628" s="217">
        <f>(E623/E612)*SUM(C628:D628)</f>
        <v>0</v>
      </c>
      <c r="F628" s="217">
        <f>(F624/F612)*AZ64</f>
        <v>0</v>
      </c>
      <c r="G628" s="215">
        <f>(G625/G612)*AZ91</f>
        <v>0</v>
      </c>
      <c r="H628" s="217">
        <f>SUM(C626:G628)</f>
        <v>103432.29526058024</v>
      </c>
      <c r="I628" s="215"/>
      <c r="J628" s="215"/>
      <c r="N628" s="211" t="s">
        <v>578</v>
      </c>
    </row>
    <row r="629" spans="1:14" s="201" customFormat="1" ht="12.6" customHeight="1">
      <c r="A629" s="210">
        <v>8460</v>
      </c>
      <c r="B629" s="214" t="s">
        <v>168</v>
      </c>
      <c r="C629" s="215">
        <f>BF85</f>
        <v>1237265.3800000001</v>
      </c>
      <c r="D629" s="215">
        <f>(D615/D612)*BF90</f>
        <v>76821.043441493966</v>
      </c>
      <c r="E629" s="217">
        <f>(E623/E612)*SUM(C629:D629)</f>
        <v>294331.20717051381</v>
      </c>
      <c r="F629" s="217">
        <f>(F624/F612)*BF64</f>
        <v>8193.4352789930344</v>
      </c>
      <c r="G629" s="215">
        <f>(G625/G612)*BF91</f>
        <v>0</v>
      </c>
      <c r="H629" s="217">
        <f>(H628/H612)*BF60</f>
        <v>4782.2284687806668</v>
      </c>
      <c r="I629" s="215">
        <f>SUM(C629:H629)</f>
        <v>1621393.2943597815</v>
      </c>
      <c r="J629" s="215"/>
      <c r="N629" s="211" t="s">
        <v>579</v>
      </c>
    </row>
    <row r="630" spans="1:14" s="201" customFormat="1" ht="12.6" customHeight="1">
      <c r="A630" s="210">
        <v>8350</v>
      </c>
      <c r="B630" s="214" t="s">
        <v>580</v>
      </c>
      <c r="C630" s="215">
        <f>BA85</f>
        <v>6366</v>
      </c>
      <c r="D630" s="215">
        <f>(D615/D612)*BA90</f>
        <v>62258.185919838885</v>
      </c>
      <c r="E630" s="217">
        <f>(E623/E612)*SUM(C630:D630)</f>
        <v>15370.556397639566</v>
      </c>
      <c r="F630" s="217">
        <f>(F624/F612)*BA64</f>
        <v>0</v>
      </c>
      <c r="G630" s="215">
        <f>(G625/G612)*BA91</f>
        <v>0</v>
      </c>
      <c r="H630" s="217">
        <f>(H628/H612)*BA60</f>
        <v>0</v>
      </c>
      <c r="I630" s="215">
        <f>(I629/I612)*BA92</f>
        <v>7595.1938751578809</v>
      </c>
      <c r="J630" s="215">
        <f>SUM(C630:I630)</f>
        <v>91589.936192636334</v>
      </c>
      <c r="N630" s="211" t="s">
        <v>581</v>
      </c>
    </row>
    <row r="631" spans="1:14" s="201" customFormat="1" ht="12.6" customHeight="1">
      <c r="A631" s="210">
        <v>8200</v>
      </c>
      <c r="B631" s="214" t="s">
        <v>582</v>
      </c>
      <c r="C631" s="215">
        <f>AW85</f>
        <v>0</v>
      </c>
      <c r="D631" s="215">
        <f>(D615/D612)*AW90</f>
        <v>0</v>
      </c>
      <c r="E631" s="217">
        <f>(E623/E612)*SUM(C631:D631)</f>
        <v>0</v>
      </c>
      <c r="F631" s="217">
        <f>(F624/F612)*AW64</f>
        <v>0</v>
      </c>
      <c r="G631" s="215">
        <f>(G625/G612)*AW91</f>
        <v>0</v>
      </c>
      <c r="H631" s="217">
        <f>(H628/H612)*AW60</f>
        <v>0</v>
      </c>
      <c r="I631" s="215">
        <f>(I629/I612)*AW92</f>
        <v>0</v>
      </c>
      <c r="J631" s="215">
        <f>(J630/J612)*AW93</f>
        <v>0</v>
      </c>
      <c r="N631" s="211" t="s">
        <v>583</v>
      </c>
    </row>
    <row r="632" spans="1:14" s="201" customFormat="1" ht="12.6" customHeight="1">
      <c r="A632" s="210">
        <v>8360</v>
      </c>
      <c r="B632" s="214" t="s">
        <v>584</v>
      </c>
      <c r="C632" s="215">
        <f>BB85</f>
        <v>0</v>
      </c>
      <c r="D632" s="215">
        <f>(D615/D612)*BB90</f>
        <v>0</v>
      </c>
      <c r="E632" s="217">
        <f>(E623/E612)*SUM(C632:D632)</f>
        <v>0</v>
      </c>
      <c r="F632" s="217">
        <f>(F624/F612)*BB64</f>
        <v>0</v>
      </c>
      <c r="G632" s="215">
        <f>(G625/G612)*BB91</f>
        <v>0</v>
      </c>
      <c r="H632" s="217">
        <f>(H628/H612)*BB60</f>
        <v>0</v>
      </c>
      <c r="I632" s="215">
        <f>(I629/I612)*BB92</f>
        <v>0</v>
      </c>
      <c r="J632" s="215">
        <f>(J630/J612)*BB93</f>
        <v>0</v>
      </c>
      <c r="N632" s="211" t="s">
        <v>585</v>
      </c>
    </row>
    <row r="633" spans="1:14" s="201" customFormat="1" ht="12.6" customHeight="1">
      <c r="A633" s="210">
        <v>8370</v>
      </c>
      <c r="B633" s="214" t="s">
        <v>586</v>
      </c>
      <c r="C633" s="215">
        <f>BC85</f>
        <v>0</v>
      </c>
      <c r="D633" s="215">
        <f>(D615/D612)*BC90</f>
        <v>0</v>
      </c>
      <c r="E633" s="217">
        <f>(E623/E612)*SUM(C633:D633)</f>
        <v>0</v>
      </c>
      <c r="F633" s="217">
        <f>(F624/F612)*BC64</f>
        <v>0</v>
      </c>
      <c r="G633" s="215">
        <f>(G625/G612)*BC91</f>
        <v>0</v>
      </c>
      <c r="H633" s="217">
        <f>(H628/H612)*BC60</f>
        <v>0</v>
      </c>
      <c r="I633" s="215">
        <f>(I629/I612)*BC92</f>
        <v>0</v>
      </c>
      <c r="J633" s="215">
        <f>(J630/J612)*BC93</f>
        <v>0</v>
      </c>
      <c r="N633" s="211" t="s">
        <v>587</v>
      </c>
    </row>
    <row r="634" spans="1:14" s="201" customFormat="1" ht="12.6" customHeight="1">
      <c r="A634" s="210">
        <v>8490</v>
      </c>
      <c r="B634" s="214" t="s">
        <v>588</v>
      </c>
      <c r="C634" s="215">
        <f>BI85</f>
        <v>19946</v>
      </c>
      <c r="D634" s="215">
        <f>(D615/D612)*BI90</f>
        <v>195062.60051555722</v>
      </c>
      <c r="E634" s="217">
        <f>(E623/E612)*SUM(C634:D634)</f>
        <v>48157.974858344038</v>
      </c>
      <c r="F634" s="217">
        <f>(F624/F612)*BI64</f>
        <v>0</v>
      </c>
      <c r="G634" s="215">
        <f>(G625/G612)*BI91</f>
        <v>0</v>
      </c>
      <c r="H634" s="217">
        <f>(H628/H612)*BI60</f>
        <v>0</v>
      </c>
      <c r="I634" s="215">
        <f>(I629/I612)*BI92</f>
        <v>23796.682264653475</v>
      </c>
      <c r="J634" s="215">
        <f>(J630/J612)*BI93</f>
        <v>0</v>
      </c>
      <c r="N634" s="211" t="s">
        <v>589</v>
      </c>
    </row>
    <row r="635" spans="1:14" s="201" customFormat="1" ht="12.6" customHeight="1">
      <c r="A635" s="210">
        <v>8530</v>
      </c>
      <c r="B635" s="214" t="s">
        <v>590</v>
      </c>
      <c r="C635" s="215">
        <f>BK85</f>
        <v>0</v>
      </c>
      <c r="D635" s="215">
        <f>(D615/D612)*BK90</f>
        <v>0</v>
      </c>
      <c r="E635" s="217">
        <f>(E623/E612)*SUM(C635:D635)</f>
        <v>0</v>
      </c>
      <c r="F635" s="217">
        <f>(F624/F612)*BK64</f>
        <v>0</v>
      </c>
      <c r="G635" s="215">
        <f>(G625/G612)*BK91</f>
        <v>0</v>
      </c>
      <c r="H635" s="217">
        <f>(H628/H612)*BK60</f>
        <v>0</v>
      </c>
      <c r="I635" s="215">
        <f>(I629/I612)*BK92</f>
        <v>0</v>
      </c>
      <c r="J635" s="215">
        <f>(J630/J612)*BK93</f>
        <v>0</v>
      </c>
      <c r="N635" s="211" t="s">
        <v>591</v>
      </c>
    </row>
    <row r="636" spans="1:14" s="201" customFormat="1" ht="12.6" customHeight="1">
      <c r="A636" s="210">
        <v>8480</v>
      </c>
      <c r="B636" s="214" t="s">
        <v>592</v>
      </c>
      <c r="C636" s="215">
        <f>BH85</f>
        <v>0</v>
      </c>
      <c r="D636" s="215">
        <f>(D615/D612)*BH90</f>
        <v>0</v>
      </c>
      <c r="E636" s="217">
        <f>(E623/E612)*SUM(C636:D636)</f>
        <v>0</v>
      </c>
      <c r="F636" s="217">
        <f>(F624/F612)*BH64</f>
        <v>0</v>
      </c>
      <c r="G636" s="215">
        <f>(G625/G612)*BH91</f>
        <v>0</v>
      </c>
      <c r="H636" s="217">
        <f>(H628/H612)*BH60</f>
        <v>0</v>
      </c>
      <c r="I636" s="215">
        <f>(I629/I612)*BH92</f>
        <v>0</v>
      </c>
      <c r="J636" s="215">
        <f>(J630/J612)*BH93</f>
        <v>0</v>
      </c>
      <c r="N636" s="211" t="s">
        <v>593</v>
      </c>
    </row>
    <row r="637" spans="1:14" s="201" customFormat="1" ht="12.6" customHeight="1">
      <c r="A637" s="210">
        <v>8560</v>
      </c>
      <c r="B637" s="214" t="s">
        <v>174</v>
      </c>
      <c r="C637" s="215">
        <f>BL85</f>
        <v>162434.70000000001</v>
      </c>
      <c r="D637" s="215">
        <f>(D615/D612)*BL90</f>
        <v>0</v>
      </c>
      <c r="E637" s="217">
        <f>(E623/E612)*SUM(C637:D637)</f>
        <v>36382.387402017659</v>
      </c>
      <c r="F637" s="217">
        <f>(F624/F612)*BL64</f>
        <v>0</v>
      </c>
      <c r="G637" s="215">
        <f>(G625/G612)*BL91</f>
        <v>0</v>
      </c>
      <c r="H637" s="217">
        <f>(H628/H612)*BL60</f>
        <v>826.08792981428269</v>
      </c>
      <c r="I637" s="215">
        <f>(I629/I612)*BL92</f>
        <v>0</v>
      </c>
      <c r="J637" s="215">
        <f>(J630/J612)*BL93</f>
        <v>0</v>
      </c>
      <c r="N637" s="211" t="s">
        <v>594</v>
      </c>
    </row>
    <row r="638" spans="1:14" s="201" customFormat="1" ht="12.6" customHeight="1">
      <c r="A638" s="210">
        <v>8590</v>
      </c>
      <c r="B638" s="214" t="s">
        <v>595</v>
      </c>
      <c r="C638" s="215">
        <f>BM85</f>
        <v>0</v>
      </c>
      <c r="D638" s="215">
        <f>(D615/D612)*BM90</f>
        <v>0</v>
      </c>
      <c r="E638" s="217">
        <f>(E623/E612)*SUM(C638:D638)</f>
        <v>0</v>
      </c>
      <c r="F638" s="217">
        <f>(F624/F612)*BM64</f>
        <v>0</v>
      </c>
      <c r="G638" s="215">
        <f>(G625/G612)*BM91</f>
        <v>0</v>
      </c>
      <c r="H638" s="217">
        <f>(H628/H612)*BM60</f>
        <v>0</v>
      </c>
      <c r="I638" s="215">
        <f>(I629/I612)*BM92</f>
        <v>0</v>
      </c>
      <c r="J638" s="215">
        <f>(J630/J612)*BM93</f>
        <v>0</v>
      </c>
      <c r="N638" s="211" t="s">
        <v>596</v>
      </c>
    </row>
    <row r="639" spans="1:14" s="201" customFormat="1" ht="12.6" customHeight="1">
      <c r="A639" s="210">
        <v>8660</v>
      </c>
      <c r="B639" s="214" t="s">
        <v>597</v>
      </c>
      <c r="C639" s="215">
        <f>BS85</f>
        <v>54357.990000000005</v>
      </c>
      <c r="D639" s="215">
        <f>(D615/D612)*BS90</f>
        <v>146755.93205209885</v>
      </c>
      <c r="E639" s="217">
        <f>(E623/E612)*SUM(C639:D639)</f>
        <v>45045.822253734223</v>
      </c>
      <c r="F639" s="217">
        <f>(F624/F612)*BS64</f>
        <v>0</v>
      </c>
      <c r="G639" s="215">
        <f>(G625/G612)*BS91</f>
        <v>0</v>
      </c>
      <c r="H639" s="217">
        <f>(H628/H612)*BS60</f>
        <v>238.30170436136743</v>
      </c>
      <c r="I639" s="215">
        <f>(I629/I612)*BS92</f>
        <v>17903.505214564917</v>
      </c>
      <c r="J639" s="215">
        <f>(J630/J612)*BS93</f>
        <v>0</v>
      </c>
      <c r="N639" s="211" t="s">
        <v>598</v>
      </c>
    </row>
    <row r="640" spans="1:14" s="201" customFormat="1" ht="12.6" customHeight="1">
      <c r="A640" s="210">
        <v>8670</v>
      </c>
      <c r="B640" s="214" t="s">
        <v>599</v>
      </c>
      <c r="C640" s="215">
        <f>BT85</f>
        <v>119016.64000000001</v>
      </c>
      <c r="D640" s="215">
        <f>(D615/D612)*BT90</f>
        <v>0</v>
      </c>
      <c r="E640" s="217">
        <f>(E623/E612)*SUM(C640:D640)</f>
        <v>26657.539945384029</v>
      </c>
      <c r="F640" s="217">
        <f>(F624/F612)*BT64</f>
        <v>31.648797611580751</v>
      </c>
      <c r="G640" s="215">
        <f>(G625/G612)*BT91</f>
        <v>0</v>
      </c>
      <c r="H640" s="217">
        <f>(H628/H612)*BT60</f>
        <v>313.87101064701051</v>
      </c>
      <c r="I640" s="215">
        <f>(I629/I612)*BT92</f>
        <v>0</v>
      </c>
      <c r="J640" s="215">
        <f>(J630/J612)*BT93</f>
        <v>0</v>
      </c>
      <c r="N640" s="211" t="s">
        <v>600</v>
      </c>
    </row>
    <row r="641" spans="1:14" s="201" customFormat="1" ht="12.6" customHeight="1">
      <c r="A641" s="210">
        <v>8680</v>
      </c>
      <c r="B641" s="214" t="s">
        <v>601</v>
      </c>
      <c r="C641" s="215">
        <f>BU85</f>
        <v>0</v>
      </c>
      <c r="D641" s="215">
        <f>(D615/D612)*BU90</f>
        <v>0</v>
      </c>
      <c r="E641" s="217">
        <f>(E623/E612)*SUM(C641:D641)</f>
        <v>0</v>
      </c>
      <c r="F641" s="217">
        <f>(F624/F612)*BU64</f>
        <v>0</v>
      </c>
      <c r="G641" s="215">
        <f>(G625/G612)*BU91</f>
        <v>0</v>
      </c>
      <c r="H641" s="217">
        <f>(H628/H612)*BU60</f>
        <v>0</v>
      </c>
      <c r="I641" s="215">
        <f>(I629/I612)*BU92</f>
        <v>0</v>
      </c>
      <c r="J641" s="215">
        <f>(J630/J612)*BU93</f>
        <v>0</v>
      </c>
      <c r="N641" s="211" t="s">
        <v>602</v>
      </c>
    </row>
    <row r="642" spans="1:14" s="201" customFormat="1" ht="12.6" customHeight="1">
      <c r="A642" s="210">
        <v>8690</v>
      </c>
      <c r="B642" s="214" t="s">
        <v>603</v>
      </c>
      <c r="C642" s="215">
        <f>BV85</f>
        <v>0</v>
      </c>
      <c r="D642" s="215">
        <f>(D615/D612)*BV90</f>
        <v>0</v>
      </c>
      <c r="E642" s="217">
        <f>(E623/E612)*SUM(C642:D642)</f>
        <v>0</v>
      </c>
      <c r="F642" s="217">
        <f>(F624/F612)*BV64</f>
        <v>0</v>
      </c>
      <c r="G642" s="215">
        <f>(G625/G612)*BV91</f>
        <v>0</v>
      </c>
      <c r="H642" s="217">
        <f>(H628/H612)*BV60</f>
        <v>0</v>
      </c>
      <c r="I642" s="215">
        <f>(I629/I612)*BV92</f>
        <v>0</v>
      </c>
      <c r="J642" s="215">
        <f>(J630/J612)*BV93</f>
        <v>0</v>
      </c>
      <c r="N642" s="211" t="s">
        <v>604</v>
      </c>
    </row>
    <row r="643" spans="1:14" s="201" customFormat="1" ht="12.6" customHeight="1">
      <c r="A643" s="210">
        <v>8700</v>
      </c>
      <c r="B643" s="214" t="s">
        <v>605</v>
      </c>
      <c r="C643" s="215">
        <f>BW85</f>
        <v>78481.63</v>
      </c>
      <c r="D643" s="215">
        <f>(D615/D612)*BW90</f>
        <v>187082.76974668732</v>
      </c>
      <c r="E643" s="217">
        <f>(E623/E612)*SUM(C643:D643)</f>
        <v>59481.544717774334</v>
      </c>
      <c r="F643" s="217">
        <f>(F624/F612)*BW64</f>
        <v>0</v>
      </c>
      <c r="G643" s="215">
        <f>(G625/G612)*BW91</f>
        <v>0</v>
      </c>
      <c r="H643" s="217">
        <f>(H628/H612)*BW60</f>
        <v>119.35102194123985</v>
      </c>
      <c r="I643" s="215">
        <f>(I629/I612)*BW92</f>
        <v>22823.181978947207</v>
      </c>
      <c r="J643" s="215">
        <f>(J630/J612)*BW93</f>
        <v>0</v>
      </c>
      <c r="N643" s="211" t="s">
        <v>606</v>
      </c>
    </row>
    <row r="644" spans="1:14" s="201" customFormat="1" ht="12.6" customHeight="1">
      <c r="A644" s="210">
        <v>8710</v>
      </c>
      <c r="B644" s="214" t="s">
        <v>607</v>
      </c>
      <c r="C644" s="215">
        <f>BX85</f>
        <v>831654.9</v>
      </c>
      <c r="D644" s="215">
        <f>(D615/D612)*BX90</f>
        <v>0</v>
      </c>
      <c r="E644" s="217">
        <f>(E623/E612)*SUM(C644:D644)</f>
        <v>186275.41256016266</v>
      </c>
      <c r="F644" s="217">
        <f>(F624/F612)*BX64</f>
        <v>-489.1701967326033</v>
      </c>
      <c r="G644" s="215">
        <f>(G625/G612)*BX91</f>
        <v>0</v>
      </c>
      <c r="H644" s="217">
        <f>(H628/H612)*BX60</f>
        <v>1602.8709048289027</v>
      </c>
      <c r="I644" s="215">
        <f>(I629/I612)*BX92</f>
        <v>0</v>
      </c>
      <c r="J644" s="215">
        <f>(J630/J612)*BX93</f>
        <v>0</v>
      </c>
      <c r="K644" s="217">
        <f>SUM(C631:J644)</f>
        <v>2263960.1746823979</v>
      </c>
      <c r="L644" s="217"/>
      <c r="N644" s="211" t="s">
        <v>608</v>
      </c>
    </row>
    <row r="645" spans="1:14" s="201" customFormat="1" ht="12.6" customHeight="1">
      <c r="A645" s="210">
        <v>8720</v>
      </c>
      <c r="B645" s="214" t="s">
        <v>609</v>
      </c>
      <c r="C645" s="215">
        <f>BY85</f>
        <v>1355553.2</v>
      </c>
      <c r="D645" s="215">
        <f>(D615/D612)*BY90</f>
        <v>32904.965945792421</v>
      </c>
      <c r="E645" s="217">
        <f>(E623/E612)*SUM(C645:D645)</f>
        <v>310989.11060835363</v>
      </c>
      <c r="F645" s="217">
        <f>(F624/F612)*BY64</f>
        <v>227.17904164660033</v>
      </c>
      <c r="G645" s="215">
        <f>(G625/G612)*BY91</f>
        <v>0</v>
      </c>
      <c r="H645" s="217">
        <f>(H628/H612)*BY60</f>
        <v>2537.7320720743414</v>
      </c>
      <c r="I645" s="215">
        <f>(I629/I612)*BY92</f>
        <v>4014.2447474384744</v>
      </c>
      <c r="J645" s="215">
        <f>(J630/J612)*BY93</f>
        <v>0</v>
      </c>
      <c r="K645" s="217">
        <v>0</v>
      </c>
      <c r="L645" s="217"/>
      <c r="N645" s="211" t="s">
        <v>610</v>
      </c>
    </row>
    <row r="646" spans="1:14" s="201" customFormat="1" ht="12.6" customHeight="1">
      <c r="A646" s="210">
        <v>8730</v>
      </c>
      <c r="B646" s="214" t="s">
        <v>611</v>
      </c>
      <c r="C646" s="215">
        <f>BZ85</f>
        <v>509809.69</v>
      </c>
      <c r="D646" s="215">
        <f>(D615/D612)*BZ90</f>
        <v>0</v>
      </c>
      <c r="E646" s="217">
        <f>(E623/E612)*SUM(C646:D646)</f>
        <v>114188.00073434142</v>
      </c>
      <c r="F646" s="217">
        <f>(F624/F612)*BZ64</f>
        <v>0</v>
      </c>
      <c r="G646" s="215">
        <f>(G625/G612)*BZ91</f>
        <v>0</v>
      </c>
      <c r="H646" s="217">
        <f>(H628/H612)*BZ60</f>
        <v>604.56513985002596</v>
      </c>
      <c r="I646" s="215">
        <f>(I629/I612)*BZ92</f>
        <v>0</v>
      </c>
      <c r="J646" s="215">
        <f>(J630/J612)*BZ93</f>
        <v>0</v>
      </c>
      <c r="K646" s="217">
        <v>0</v>
      </c>
      <c r="L646" s="217"/>
      <c r="N646" s="211" t="s">
        <v>612</v>
      </c>
    </row>
    <row r="647" spans="1:14" s="201" customFormat="1" ht="12.6" customHeight="1">
      <c r="A647" s="210">
        <v>8740</v>
      </c>
      <c r="B647" s="214" t="s">
        <v>613</v>
      </c>
      <c r="C647" s="215">
        <f>CA85</f>
        <v>355512.33</v>
      </c>
      <c r="D647" s="215">
        <f>(D615/D612)*CA90</f>
        <v>0</v>
      </c>
      <c r="E647" s="217">
        <f>(E623/E612)*SUM(C647:D647)</f>
        <v>79628.227935619332</v>
      </c>
      <c r="F647" s="217">
        <f>(F624/F612)*CA64</f>
        <v>0.22155722261442626</v>
      </c>
      <c r="G647" s="215">
        <f>(G625/G612)*CA91</f>
        <v>0</v>
      </c>
      <c r="H647" s="217">
        <f>(H628/H612)*CA60</f>
        <v>758.72776165249684</v>
      </c>
      <c r="I647" s="215">
        <f>(I629/I612)*CA92</f>
        <v>0</v>
      </c>
      <c r="J647" s="215">
        <f>(J630/J612)*CA93</f>
        <v>0</v>
      </c>
      <c r="K647" s="217">
        <v>0</v>
      </c>
      <c r="L647" s="217">
        <f>SUM(C645:K647)</f>
        <v>2766728.1955439914</v>
      </c>
      <c r="N647" s="211" t="s">
        <v>614</v>
      </c>
    </row>
    <row r="648" spans="1:14" s="201" customFormat="1" ht="12.6" customHeight="1">
      <c r="A648" s="210"/>
      <c r="B648" s="210"/>
      <c r="C648" s="201">
        <f>SUM(C614:C647)</f>
        <v>27320394.479999993</v>
      </c>
      <c r="L648" s="213"/>
    </row>
    <row r="666" spans="1:14" s="201" customFormat="1" ht="12.6" customHeight="1">
      <c r="C666" s="208" t="s">
        <v>615</v>
      </c>
      <c r="M666" s="208" t="s">
        <v>616</v>
      </c>
    </row>
    <row r="667" spans="1:14" s="201" customFormat="1" ht="12.6" customHeight="1">
      <c r="C667" s="208" t="s">
        <v>545</v>
      </c>
      <c r="D667" s="208" t="s">
        <v>546</v>
      </c>
      <c r="E667" s="209" t="s">
        <v>547</v>
      </c>
      <c r="F667" s="208" t="s">
        <v>548</v>
      </c>
      <c r="G667" s="208" t="s">
        <v>549</v>
      </c>
      <c r="H667" s="208" t="s">
        <v>550</v>
      </c>
      <c r="I667" s="208" t="s">
        <v>551</v>
      </c>
      <c r="J667" s="208" t="s">
        <v>552</v>
      </c>
      <c r="K667" s="208" t="s">
        <v>553</v>
      </c>
      <c r="L667" s="209" t="s">
        <v>554</v>
      </c>
      <c r="M667" s="208" t="s">
        <v>617</v>
      </c>
    </row>
    <row r="668" spans="1:14" s="201" customFormat="1" ht="12.6" customHeight="1">
      <c r="A668" s="210">
        <v>6010</v>
      </c>
      <c r="B668" s="209" t="s">
        <v>344</v>
      </c>
      <c r="C668" s="215">
        <f>C85</f>
        <v>0</v>
      </c>
      <c r="D668" s="215">
        <f>(D615/D612)*C90</f>
        <v>0</v>
      </c>
      <c r="E668" s="217">
        <f>(E623/E612)*SUM(C668:D668)</f>
        <v>0</v>
      </c>
      <c r="F668" s="217">
        <f>(F624/F612)*C64</f>
        <v>0</v>
      </c>
      <c r="G668" s="215">
        <f>(G625/G612)*C91</f>
        <v>0</v>
      </c>
      <c r="H668" s="217">
        <f>(H628/H612)*C60</f>
        <v>0</v>
      </c>
      <c r="I668" s="215">
        <f>(I629/I612)*C92</f>
        <v>0</v>
      </c>
      <c r="J668" s="215">
        <f>(J630/J612)*C93</f>
        <v>0</v>
      </c>
      <c r="K668" s="215">
        <f>(K644/K612)*C89</f>
        <v>0</v>
      </c>
      <c r="L668" s="215">
        <f>(L647/L612)*C94</f>
        <v>0</v>
      </c>
      <c r="M668" s="201">
        <f t="shared" ref="M668:M713" si="0">ROUND(SUM(D668:L668),0)</f>
        <v>0</v>
      </c>
      <c r="N668" s="209" t="s">
        <v>618</v>
      </c>
    </row>
    <row r="669" spans="1:14" s="201" customFormat="1" ht="12.6" customHeight="1">
      <c r="A669" s="210">
        <v>6030</v>
      </c>
      <c r="B669" s="209" t="s">
        <v>345</v>
      </c>
      <c r="C669" s="215">
        <f>D85</f>
        <v>0</v>
      </c>
      <c r="D669" s="215">
        <f>(D615/D612)*D90</f>
        <v>0</v>
      </c>
      <c r="E669" s="217">
        <f>(E623/E612)*SUM(C669:D669)</f>
        <v>0</v>
      </c>
      <c r="F669" s="217">
        <f>(F624/F612)*D64</f>
        <v>0</v>
      </c>
      <c r="G669" s="215">
        <f>(G625/G612)*D91</f>
        <v>0</v>
      </c>
      <c r="H669" s="217">
        <f>(H628/H612)*D60</f>
        <v>0</v>
      </c>
      <c r="I669" s="215">
        <f>(I629/I612)*D92</f>
        <v>0</v>
      </c>
      <c r="J669" s="215">
        <f>(J630/J612)*D93</f>
        <v>0</v>
      </c>
      <c r="K669" s="215">
        <f>(K644/K612)*D89</f>
        <v>0</v>
      </c>
      <c r="L669" s="215">
        <f>(L647/L612)*D94</f>
        <v>0</v>
      </c>
      <c r="M669" s="201">
        <f t="shared" si="0"/>
        <v>0</v>
      </c>
      <c r="N669" s="209" t="s">
        <v>619</v>
      </c>
    </row>
    <row r="670" spans="1:14" s="201" customFormat="1" ht="12.6" customHeight="1">
      <c r="A670" s="210">
        <v>6070</v>
      </c>
      <c r="B670" s="209" t="s">
        <v>620</v>
      </c>
      <c r="C670" s="215">
        <f>E85</f>
        <v>7588160.5500000007</v>
      </c>
      <c r="D670" s="215">
        <f>(D615/D612)*E90</f>
        <v>764555.10379595926</v>
      </c>
      <c r="E670" s="217">
        <f>(E623/E612)*SUM(C670:D670)</f>
        <v>1870854.7913426247</v>
      </c>
      <c r="F670" s="217">
        <f>(F624/F612)*E64</f>
        <v>18350.613025240094</v>
      </c>
      <c r="G670" s="215">
        <f>(G625/G612)*E91</f>
        <v>1555009.7872137143</v>
      </c>
      <c r="H670" s="217">
        <f>(H628/H612)*E60</f>
        <v>17905.044184567581</v>
      </c>
      <c r="I670" s="215">
        <f>(I629/I612)*E92</f>
        <v>318614.84401892225</v>
      </c>
      <c r="J670" s="215">
        <f>(J630/J612)*E93</f>
        <v>28933.052362892566</v>
      </c>
      <c r="K670" s="215">
        <f>(K644/K612)*E89</f>
        <v>140839.96687554964</v>
      </c>
      <c r="L670" s="215">
        <f>(L647/L612)*E94</f>
        <v>923646.72980902332</v>
      </c>
      <c r="M670" s="201">
        <f t="shared" si="0"/>
        <v>5638710</v>
      </c>
      <c r="N670" s="209" t="s">
        <v>621</v>
      </c>
    </row>
    <row r="671" spans="1:14" s="201" customFormat="1" ht="12.6" customHeight="1">
      <c r="A671" s="210">
        <v>6100</v>
      </c>
      <c r="B671" s="209" t="s">
        <v>622</v>
      </c>
      <c r="C671" s="215">
        <f>F85</f>
        <v>0</v>
      </c>
      <c r="D671" s="215">
        <f>(D615/D612)*F90</f>
        <v>0</v>
      </c>
      <c r="E671" s="217">
        <f>(E623/E612)*SUM(C671:D671)</f>
        <v>0</v>
      </c>
      <c r="F671" s="217">
        <f>(F624/F612)*F64</f>
        <v>0</v>
      </c>
      <c r="G671" s="215">
        <f>(G625/G612)*F91</f>
        <v>0</v>
      </c>
      <c r="H671" s="217">
        <f>(H628/H612)*F60</f>
        <v>0</v>
      </c>
      <c r="I671" s="215">
        <f>(I629/I612)*F92</f>
        <v>0</v>
      </c>
      <c r="J671" s="215">
        <f>(J630/J612)*F93</f>
        <v>0</v>
      </c>
      <c r="K671" s="215">
        <f>(K644/K612)*F89</f>
        <v>0</v>
      </c>
      <c r="L671" s="215">
        <f>(L647/L612)*F94</f>
        <v>0</v>
      </c>
      <c r="M671" s="201">
        <f t="shared" si="0"/>
        <v>0</v>
      </c>
      <c r="N671" s="209" t="s">
        <v>623</v>
      </c>
    </row>
    <row r="672" spans="1:14" s="201" customFormat="1" ht="12.6" customHeight="1">
      <c r="A672" s="210">
        <v>6120</v>
      </c>
      <c r="B672" s="209" t="s">
        <v>624</v>
      </c>
      <c r="C672" s="215">
        <f>G85</f>
        <v>4166635.7100000004</v>
      </c>
      <c r="D672" s="215">
        <f>(D615/D612)*G90</f>
        <v>0</v>
      </c>
      <c r="E672" s="217">
        <f>(E623/E612)*SUM(C672:D672)</f>
        <v>933249.82016958762</v>
      </c>
      <c r="F672" s="217">
        <f>(F624/F612)*G64</f>
        <v>4698.9841967404373</v>
      </c>
      <c r="G672" s="215">
        <f>(G625/G612)*G91</f>
        <v>0</v>
      </c>
      <c r="H672" s="217">
        <f>(H628/H612)*G60</f>
        <v>6198.0355747135054</v>
      </c>
      <c r="I672" s="215">
        <f>(I629/I612)*G92</f>
        <v>0</v>
      </c>
      <c r="J672" s="215">
        <f>(J630/J612)*G93</f>
        <v>9593.348023419001</v>
      </c>
      <c r="K672" s="215">
        <f>(K644/K612)*G89</f>
        <v>102972.37586747801</v>
      </c>
      <c r="L672" s="215">
        <f>(L647/L612)*G94</f>
        <v>335118.9946048024</v>
      </c>
      <c r="M672" s="201">
        <f t="shared" si="0"/>
        <v>1391832</v>
      </c>
      <c r="N672" s="209" t="s">
        <v>625</v>
      </c>
    </row>
    <row r="673" spans="1:14" s="201" customFormat="1" ht="12.6" customHeight="1">
      <c r="A673" s="210">
        <v>6140</v>
      </c>
      <c r="B673" s="209" t="s">
        <v>626</v>
      </c>
      <c r="C673" s="215">
        <f>H85</f>
        <v>0</v>
      </c>
      <c r="D673" s="215">
        <f>(D615/D612)*H90</f>
        <v>0</v>
      </c>
      <c r="E673" s="217">
        <f>(E623/E612)*SUM(C673:D673)</f>
        <v>0</v>
      </c>
      <c r="F673" s="217">
        <f>(F624/F612)*H64</f>
        <v>0</v>
      </c>
      <c r="G673" s="215">
        <f>(G625/G612)*H91</f>
        <v>0</v>
      </c>
      <c r="H673" s="217">
        <f>(H628/H612)*H60</f>
        <v>0</v>
      </c>
      <c r="I673" s="215">
        <f>(I629/I612)*H92</f>
        <v>0</v>
      </c>
      <c r="J673" s="215">
        <f>(J630/J612)*H93</f>
        <v>0</v>
      </c>
      <c r="K673" s="215">
        <f>(K644/K612)*H89</f>
        <v>0</v>
      </c>
      <c r="L673" s="215">
        <f>(L647/L612)*H94</f>
        <v>0</v>
      </c>
      <c r="M673" s="201">
        <f t="shared" si="0"/>
        <v>0</v>
      </c>
      <c r="N673" s="209" t="s">
        <v>627</v>
      </c>
    </row>
    <row r="674" spans="1:14" s="201" customFormat="1" ht="12.6" customHeight="1">
      <c r="A674" s="210">
        <v>6150</v>
      </c>
      <c r="B674" s="209" t="s">
        <v>628</v>
      </c>
      <c r="C674" s="215">
        <f>I85</f>
        <v>0</v>
      </c>
      <c r="D674" s="215">
        <f>(D615/D612)*I90</f>
        <v>0</v>
      </c>
      <c r="E674" s="217">
        <f>(E623/E612)*SUM(C674:D674)</f>
        <v>0</v>
      </c>
      <c r="F674" s="217">
        <f>(F624/F612)*I64</f>
        <v>0</v>
      </c>
      <c r="G674" s="215">
        <f>(G625/G612)*I91</f>
        <v>0</v>
      </c>
      <c r="H674" s="217">
        <f>(H628/H612)*I60</f>
        <v>0</v>
      </c>
      <c r="I674" s="215">
        <f>(I629/I612)*I92</f>
        <v>0</v>
      </c>
      <c r="J674" s="215">
        <f>(J630/J612)*I93</f>
        <v>0</v>
      </c>
      <c r="K674" s="215">
        <f>(K644/K612)*I89</f>
        <v>0</v>
      </c>
      <c r="L674" s="215">
        <f>(L647/L612)*I94</f>
        <v>0</v>
      </c>
      <c r="M674" s="201">
        <f t="shared" si="0"/>
        <v>0</v>
      </c>
      <c r="N674" s="209" t="s">
        <v>629</v>
      </c>
    </row>
    <row r="675" spans="1:14" s="201" customFormat="1" ht="12.6" customHeight="1">
      <c r="A675" s="210">
        <v>6170</v>
      </c>
      <c r="B675" s="209" t="s">
        <v>125</v>
      </c>
      <c r="C675" s="215">
        <f>J85</f>
        <v>0</v>
      </c>
      <c r="D675" s="215">
        <f>(D615/D612)*J90</f>
        <v>0</v>
      </c>
      <c r="E675" s="217">
        <f>(E623/E612)*SUM(C675:D675)</f>
        <v>0</v>
      </c>
      <c r="F675" s="217">
        <f>(F624/F612)*J64</f>
        <v>0</v>
      </c>
      <c r="G675" s="215">
        <f>(G625/G612)*J91</f>
        <v>0</v>
      </c>
      <c r="H675" s="217">
        <f>(H628/H612)*J60</f>
        <v>0</v>
      </c>
      <c r="I675" s="215">
        <f>(I629/I612)*J92</f>
        <v>0</v>
      </c>
      <c r="J675" s="215">
        <f>(J630/J612)*J93</f>
        <v>0</v>
      </c>
      <c r="K675" s="215">
        <f>(K644/K612)*J89</f>
        <v>0</v>
      </c>
      <c r="L675" s="215">
        <f>(L647/L612)*J94</f>
        <v>0</v>
      </c>
      <c r="M675" s="201">
        <f t="shared" si="0"/>
        <v>0</v>
      </c>
      <c r="N675" s="209" t="s">
        <v>630</v>
      </c>
    </row>
    <row r="676" spans="1:14" s="201" customFormat="1" ht="12.6" customHeight="1">
      <c r="A676" s="210">
        <v>6200</v>
      </c>
      <c r="B676" s="209" t="s">
        <v>350</v>
      </c>
      <c r="C676" s="215">
        <f>K85</f>
        <v>0</v>
      </c>
      <c r="D676" s="215">
        <f>(D615/D612)*K90</f>
        <v>0</v>
      </c>
      <c r="E676" s="217">
        <f>(E623/E612)*SUM(C676:D676)</f>
        <v>0</v>
      </c>
      <c r="F676" s="217">
        <f>(F624/F612)*K64</f>
        <v>0</v>
      </c>
      <c r="G676" s="215">
        <f>(G625/G612)*K91</f>
        <v>0</v>
      </c>
      <c r="H676" s="217">
        <f>(H628/H612)*K60</f>
        <v>0</v>
      </c>
      <c r="I676" s="215">
        <f>(I629/I612)*K92</f>
        <v>0</v>
      </c>
      <c r="J676" s="215">
        <f>(J630/J612)*K93</f>
        <v>0</v>
      </c>
      <c r="K676" s="215">
        <f>(K644/K612)*K89</f>
        <v>0</v>
      </c>
      <c r="L676" s="215">
        <f>(L647/L612)*K94</f>
        <v>0</v>
      </c>
      <c r="M676" s="201">
        <f t="shared" si="0"/>
        <v>0</v>
      </c>
      <c r="N676" s="209" t="s">
        <v>631</v>
      </c>
    </row>
    <row r="677" spans="1:14" s="201" customFormat="1" ht="12.6" customHeight="1">
      <c r="A677" s="210">
        <v>6210</v>
      </c>
      <c r="B677" s="209" t="s">
        <v>351</v>
      </c>
      <c r="C677" s="215">
        <f>L85</f>
        <v>1524</v>
      </c>
      <c r="D677" s="215">
        <f>(D615/D612)*L90</f>
        <v>0</v>
      </c>
      <c r="E677" s="217">
        <f>(E623/E612)*SUM(C677:D677)</f>
        <v>341.34799030425711</v>
      </c>
      <c r="F677" s="217">
        <f>(F624/F612)*L64</f>
        <v>0</v>
      </c>
      <c r="G677" s="215">
        <f>(G625/G612)*L91</f>
        <v>0</v>
      </c>
      <c r="H677" s="217">
        <f>(H628/H612)*L60</f>
        <v>0</v>
      </c>
      <c r="I677" s="215">
        <f>(I629/I612)*L92</f>
        <v>0</v>
      </c>
      <c r="J677" s="215">
        <f>(J630/J612)*L93</f>
        <v>0</v>
      </c>
      <c r="K677" s="215">
        <f>(K644/K612)*L89</f>
        <v>74049.028249204464</v>
      </c>
      <c r="L677" s="215">
        <f>(L647/L612)*L94</f>
        <v>0</v>
      </c>
      <c r="M677" s="201">
        <f t="shared" si="0"/>
        <v>74390</v>
      </c>
      <c r="N677" s="209" t="s">
        <v>632</v>
      </c>
    </row>
    <row r="678" spans="1:14" s="201" customFormat="1" ht="12.6" customHeight="1">
      <c r="A678" s="210">
        <v>6330</v>
      </c>
      <c r="B678" s="209" t="s">
        <v>633</v>
      </c>
      <c r="C678" s="215">
        <f>M85</f>
        <v>28156.74</v>
      </c>
      <c r="D678" s="215">
        <f>(D615/D612)*M90</f>
        <v>0</v>
      </c>
      <c r="E678" s="217">
        <f>(E623/E612)*SUM(C678:D678)</f>
        <v>6306.5922654327351</v>
      </c>
      <c r="F678" s="217">
        <f>(F624/F612)*M64</f>
        <v>0</v>
      </c>
      <c r="G678" s="215">
        <f>(G625/G612)*M91</f>
        <v>0</v>
      </c>
      <c r="H678" s="217">
        <f>(H628/H612)*M60</f>
        <v>101.53497250722292</v>
      </c>
      <c r="I678" s="215">
        <f>(I629/I612)*M92</f>
        <v>0</v>
      </c>
      <c r="J678" s="215">
        <f>(J630/J612)*M93</f>
        <v>0</v>
      </c>
      <c r="K678" s="215">
        <f>(K644/K612)*M89</f>
        <v>289.32585827863682</v>
      </c>
      <c r="L678" s="215">
        <f>(L647/L612)*M94</f>
        <v>0</v>
      </c>
      <c r="M678" s="201">
        <f t="shared" si="0"/>
        <v>6697</v>
      </c>
      <c r="N678" s="209" t="s">
        <v>634</v>
      </c>
    </row>
    <row r="679" spans="1:14" s="201" customFormat="1" ht="12.6" customHeight="1">
      <c r="A679" s="210">
        <v>6400</v>
      </c>
      <c r="B679" s="209" t="s">
        <v>635</v>
      </c>
      <c r="C679" s="215">
        <f>N85</f>
        <v>772560.54</v>
      </c>
      <c r="D679" s="215">
        <f>(D615/D612)*N90</f>
        <v>0</v>
      </c>
      <c r="E679" s="217">
        <f>(E623/E612)*SUM(C679:D679)</f>
        <v>173039.36201927272</v>
      </c>
      <c r="F679" s="217">
        <f>(F624/F612)*N64</f>
        <v>0</v>
      </c>
      <c r="G679" s="215">
        <f>(G625/G612)*N91</f>
        <v>0</v>
      </c>
      <c r="H679" s="217">
        <f>(H628/H612)*N60</f>
        <v>0</v>
      </c>
      <c r="I679" s="215">
        <f>(I629/I612)*N92</f>
        <v>0</v>
      </c>
      <c r="J679" s="215">
        <f>(J630/J612)*N93</f>
        <v>0</v>
      </c>
      <c r="K679" s="215">
        <f>(K644/K612)*N89</f>
        <v>0</v>
      </c>
      <c r="L679" s="215">
        <f>(L647/L612)*N94</f>
        <v>0</v>
      </c>
      <c r="M679" s="201">
        <f t="shared" si="0"/>
        <v>173039</v>
      </c>
      <c r="N679" s="209" t="s">
        <v>636</v>
      </c>
    </row>
    <row r="680" spans="1:14" s="201" customFormat="1" ht="12.6" customHeight="1">
      <c r="A680" s="210">
        <v>7010</v>
      </c>
      <c r="B680" s="209" t="s">
        <v>637</v>
      </c>
      <c r="C680" s="215">
        <f>O85</f>
        <v>0</v>
      </c>
      <c r="D680" s="215">
        <f>(D615/D612)*O90</f>
        <v>0</v>
      </c>
      <c r="E680" s="217">
        <f>(E623/E612)*SUM(C680:D680)</f>
        <v>0</v>
      </c>
      <c r="F680" s="217">
        <f>(F624/F612)*O64</f>
        <v>0</v>
      </c>
      <c r="G680" s="215">
        <f>(G625/G612)*O91</f>
        <v>0</v>
      </c>
      <c r="H680" s="217">
        <f>(H628/H612)*O60</f>
        <v>0</v>
      </c>
      <c r="I680" s="215">
        <f>(I629/I612)*O92</f>
        <v>0</v>
      </c>
      <c r="J680" s="215">
        <f>(J630/J612)*O93</f>
        <v>0</v>
      </c>
      <c r="K680" s="215">
        <f>(K644/K612)*O89</f>
        <v>0</v>
      </c>
      <c r="L680" s="215">
        <f>(L647/L612)*O94</f>
        <v>0</v>
      </c>
      <c r="M680" s="201">
        <f t="shared" si="0"/>
        <v>0</v>
      </c>
      <c r="N680" s="209" t="s">
        <v>638</v>
      </c>
    </row>
    <row r="681" spans="1:14" s="201" customFormat="1" ht="12.6" customHeight="1">
      <c r="A681" s="210">
        <v>7020</v>
      </c>
      <c r="B681" s="209" t="s">
        <v>639</v>
      </c>
      <c r="C681" s="215">
        <f>P85</f>
        <v>2358643.86</v>
      </c>
      <c r="D681" s="215">
        <f>(D615/D612)*P90</f>
        <v>204877.08696888419</v>
      </c>
      <c r="E681" s="217">
        <f>(E623/E612)*SUM(C681:D681)</f>
        <v>574181.57700176816</v>
      </c>
      <c r="F681" s="217">
        <f>(F624/F612)*P64</f>
        <v>39475.748572258359</v>
      </c>
      <c r="G681" s="215">
        <f>(G625/G612)*P91</f>
        <v>0</v>
      </c>
      <c r="H681" s="217">
        <f>(H628/H612)*P60</f>
        <v>3372.9857647279346</v>
      </c>
      <c r="I681" s="215">
        <f>(I629/I612)*P92</f>
        <v>97875.910402314985</v>
      </c>
      <c r="J681" s="215">
        <f>(J630/J612)*P93</f>
        <v>4990.5699312113065</v>
      </c>
      <c r="K681" s="215">
        <f>(K644/K612)*P89</f>
        <v>110916.5635308616</v>
      </c>
      <c r="L681" s="215">
        <f>(L647/L612)*P94</f>
        <v>90445.517030510833</v>
      </c>
      <c r="M681" s="201">
        <f t="shared" si="0"/>
        <v>1126136</v>
      </c>
      <c r="N681" s="209" t="s">
        <v>640</v>
      </c>
    </row>
    <row r="682" spans="1:14" s="201" customFormat="1" ht="12.6" customHeight="1">
      <c r="A682" s="210">
        <v>7030</v>
      </c>
      <c r="B682" s="209" t="s">
        <v>641</v>
      </c>
      <c r="C682" s="215">
        <f>Q85</f>
        <v>625923.37999999989</v>
      </c>
      <c r="D682" s="215">
        <f>(D615/D612)*Q90</f>
        <v>0</v>
      </c>
      <c r="E682" s="217">
        <f>(E623/E612)*SUM(C682:D682)</f>
        <v>140195.33323323345</v>
      </c>
      <c r="F682" s="217">
        <f>(F624/F612)*Q64</f>
        <v>144.63151230047339</v>
      </c>
      <c r="G682" s="215">
        <f>(G625/G612)*Q91</f>
        <v>0</v>
      </c>
      <c r="H682" s="217">
        <f>(H628/H612)*Q60</f>
        <v>1192.1070479440666</v>
      </c>
      <c r="I682" s="215">
        <f>(I629/I612)*Q92</f>
        <v>0</v>
      </c>
      <c r="J682" s="215">
        <f>(J630/J612)*Q93</f>
        <v>1855.9419858125993</v>
      </c>
      <c r="K682" s="215">
        <f>(K644/K612)*Q89</f>
        <v>5980.1797707507658</v>
      </c>
      <c r="L682" s="215">
        <f>(L647/L612)*Q94</f>
        <v>114108.3327552726</v>
      </c>
      <c r="M682" s="201">
        <f t="shared" si="0"/>
        <v>263477</v>
      </c>
      <c r="N682" s="209" t="s">
        <v>642</v>
      </c>
    </row>
    <row r="683" spans="1:14" s="201" customFormat="1" ht="12.6" customHeight="1">
      <c r="A683" s="210">
        <v>7040</v>
      </c>
      <c r="B683" s="209" t="s">
        <v>133</v>
      </c>
      <c r="C683" s="215">
        <f>R85</f>
        <v>499515.82</v>
      </c>
      <c r="D683" s="215">
        <f>(D615/D612)*R90</f>
        <v>2339.2336593302671</v>
      </c>
      <c r="E683" s="217">
        <f>(E623/E612)*SUM(C683:D683)</f>
        <v>112406.30839281333</v>
      </c>
      <c r="F683" s="217">
        <f>(F624/F612)*R64</f>
        <v>1099.980000480535</v>
      </c>
      <c r="G683" s="215">
        <f>(G625/G612)*R91</f>
        <v>0</v>
      </c>
      <c r="H683" s="217">
        <f>(H628/H612)*R60</f>
        <v>0</v>
      </c>
      <c r="I683" s="215">
        <f>(I629/I612)*R92</f>
        <v>1117.5218636599477</v>
      </c>
      <c r="J683" s="215">
        <f>(J630/J612)*R93</f>
        <v>0</v>
      </c>
      <c r="K683" s="215">
        <f>(K644/K612)*R89</f>
        <v>25841.311000897036</v>
      </c>
      <c r="L683" s="215">
        <f>(L647/L612)*R94</f>
        <v>0</v>
      </c>
      <c r="M683" s="201">
        <f t="shared" si="0"/>
        <v>142804</v>
      </c>
      <c r="N683" s="209" t="s">
        <v>643</v>
      </c>
    </row>
    <row r="684" spans="1:14" s="201" customFormat="1" ht="12.6" customHeight="1">
      <c r="A684" s="210">
        <v>7050</v>
      </c>
      <c r="B684" s="209" t="s">
        <v>644</v>
      </c>
      <c r="C684" s="215">
        <f>S85</f>
        <v>299503.32</v>
      </c>
      <c r="D684" s="215">
        <f>(D615/D612)*S90</f>
        <v>173949.76165005073</v>
      </c>
      <c r="E684" s="217">
        <f>(E623/E612)*SUM(C684:D684)</f>
        <v>106044.7886644371</v>
      </c>
      <c r="F684" s="217">
        <f>(F624/F612)*S64</f>
        <v>6817.0013892453399</v>
      </c>
      <c r="G684" s="215">
        <f>(G625/G612)*S91</f>
        <v>0</v>
      </c>
      <c r="H684" s="217">
        <f>(H628/H612)*S60</f>
        <v>580.15776061986969</v>
      </c>
      <c r="I684" s="215">
        <f>(I629/I612)*S92</f>
        <v>61879.98306203456</v>
      </c>
      <c r="J684" s="215">
        <f>(J630/J612)*S93</f>
        <v>0</v>
      </c>
      <c r="K684" s="215">
        <f>(K644/K612)*S89</f>
        <v>0</v>
      </c>
      <c r="L684" s="215">
        <f>(L647/L612)*S94</f>
        <v>0</v>
      </c>
      <c r="M684" s="201">
        <f t="shared" si="0"/>
        <v>349272</v>
      </c>
      <c r="N684" s="209" t="s">
        <v>645</v>
      </c>
    </row>
    <row r="685" spans="1:14" s="201" customFormat="1" ht="12.6" customHeight="1">
      <c r="A685" s="210">
        <v>7060</v>
      </c>
      <c r="B685" s="209" t="s">
        <v>646</v>
      </c>
      <c r="C685" s="215">
        <f>T85</f>
        <v>1160705.45</v>
      </c>
      <c r="D685" s="215">
        <f>(D615/D612)*T90</f>
        <v>0</v>
      </c>
      <c r="E685" s="217">
        <f>(E623/E612)*SUM(C685:D685)</f>
        <v>259976.68811856848</v>
      </c>
      <c r="F685" s="217">
        <f>(F624/F612)*T64</f>
        <v>4364.4781446593997</v>
      </c>
      <c r="G685" s="215">
        <f>(G625/G612)*T91</f>
        <v>0</v>
      </c>
      <c r="H685" s="217">
        <f>(H628/H612)*T60</f>
        <v>2788.4893140624667</v>
      </c>
      <c r="I685" s="215">
        <f>(I629/I612)*T92</f>
        <v>0</v>
      </c>
      <c r="J685" s="215">
        <f>(J630/J612)*T93</f>
        <v>0</v>
      </c>
      <c r="K685" s="215">
        <f>(K644/K612)*T89</f>
        <v>28054.616120586026</v>
      </c>
      <c r="L685" s="215">
        <f>(L647/L612)*T94</f>
        <v>208458.08363695035</v>
      </c>
      <c r="M685" s="201">
        <f t="shared" si="0"/>
        <v>503642</v>
      </c>
      <c r="N685" s="209" t="s">
        <v>647</v>
      </c>
    </row>
    <row r="686" spans="1:14" s="201" customFormat="1" ht="12.6" customHeight="1">
      <c r="A686" s="210">
        <v>7070</v>
      </c>
      <c r="B686" s="209" t="s">
        <v>136</v>
      </c>
      <c r="C686" s="215">
        <f>U85</f>
        <v>3411334.06</v>
      </c>
      <c r="D686" s="215">
        <f>(D615/D612)*U90</f>
        <v>62820.593360346167</v>
      </c>
      <c r="E686" s="217">
        <f>(E623/E612)*SUM(C686:D686)</f>
        <v>778146.7906369667</v>
      </c>
      <c r="F686" s="217">
        <f>(F624/F612)*U64</f>
        <v>739.15816346402482</v>
      </c>
      <c r="G686" s="215">
        <f>(G625/G612)*U91</f>
        <v>0</v>
      </c>
      <c r="H686" s="217">
        <f>(H628/H612)*U60</f>
        <v>3648.4169787218029</v>
      </c>
      <c r="I686" s="215">
        <f>(I629/I612)*U92</f>
        <v>26179.373409852342</v>
      </c>
      <c r="J686" s="215">
        <f>(J630/J612)*U93</f>
        <v>0</v>
      </c>
      <c r="K686" s="215">
        <f>(K644/K612)*U89</f>
        <v>160593.14856477201</v>
      </c>
      <c r="L686" s="215">
        <f>(L647/L612)*U94</f>
        <v>0</v>
      </c>
      <c r="M686" s="201">
        <f t="shared" si="0"/>
        <v>1032127</v>
      </c>
      <c r="N686" s="209" t="s">
        <v>648</v>
      </c>
    </row>
    <row r="687" spans="1:14" s="201" customFormat="1" ht="12.6" customHeight="1">
      <c r="A687" s="210">
        <v>7110</v>
      </c>
      <c r="B687" s="209" t="s">
        <v>649</v>
      </c>
      <c r="C687" s="215">
        <f>V85</f>
        <v>0</v>
      </c>
      <c r="D687" s="215">
        <f>(D615/D612)*V90</f>
        <v>0</v>
      </c>
      <c r="E687" s="217">
        <f>(E623/E612)*SUM(C687:D687)</f>
        <v>0</v>
      </c>
      <c r="F687" s="217">
        <f>(F624/F612)*V64</f>
        <v>0</v>
      </c>
      <c r="G687" s="215">
        <f>(G625/G612)*V91</f>
        <v>0</v>
      </c>
      <c r="H687" s="217">
        <f>(H628/H612)*V60</f>
        <v>0</v>
      </c>
      <c r="I687" s="215">
        <f>(I629/I612)*V92</f>
        <v>0</v>
      </c>
      <c r="J687" s="215">
        <f>(J630/J612)*V93</f>
        <v>0</v>
      </c>
      <c r="K687" s="215">
        <f>(K644/K612)*V89</f>
        <v>0</v>
      </c>
      <c r="L687" s="215">
        <f>(L647/L612)*V94</f>
        <v>0</v>
      </c>
      <c r="M687" s="201">
        <f t="shared" si="0"/>
        <v>0</v>
      </c>
      <c r="N687" s="209" t="s">
        <v>650</v>
      </c>
    </row>
    <row r="688" spans="1:14" s="201" customFormat="1" ht="12.6" customHeight="1">
      <c r="A688" s="210">
        <v>7120</v>
      </c>
      <c r="B688" s="209" t="s">
        <v>651</v>
      </c>
      <c r="C688" s="215">
        <f>W85</f>
        <v>787994.88</v>
      </c>
      <c r="D688" s="215">
        <f>(D615/D612)*W90</f>
        <v>0</v>
      </c>
      <c r="E688" s="217">
        <f>(E623/E612)*SUM(C688:D688)</f>
        <v>176496.37051052772</v>
      </c>
      <c r="F688" s="217">
        <f>(F624/F612)*W64</f>
        <v>1201.3619789933362</v>
      </c>
      <c r="G688" s="215">
        <f>(G625/G612)*W91</f>
        <v>0</v>
      </c>
      <c r="H688" s="217">
        <f>(H628/H612)*W60</f>
        <v>0</v>
      </c>
      <c r="I688" s="215">
        <f>(I629/I612)*W92</f>
        <v>0</v>
      </c>
      <c r="J688" s="215">
        <f>(J630/J612)*W93</f>
        <v>0</v>
      </c>
      <c r="K688" s="215">
        <f>(K644/K612)*W89</f>
        <v>56647.032488735429</v>
      </c>
      <c r="L688" s="215">
        <f>(L647/L612)*W94</f>
        <v>0</v>
      </c>
      <c r="M688" s="201">
        <f t="shared" si="0"/>
        <v>234345</v>
      </c>
      <c r="N688" s="209" t="s">
        <v>652</v>
      </c>
    </row>
    <row r="689" spans="1:14" s="201" customFormat="1" ht="12.6" customHeight="1">
      <c r="A689" s="210">
        <v>7130</v>
      </c>
      <c r="B689" s="209" t="s">
        <v>653</v>
      </c>
      <c r="C689" s="215">
        <f>X85</f>
        <v>896522.53</v>
      </c>
      <c r="D689" s="215">
        <f>(D615/D612)*X90</f>
        <v>35255.002911889489</v>
      </c>
      <c r="E689" s="217">
        <f>(E623/E612)*SUM(C689:D689)</f>
        <v>208701.04217200278</v>
      </c>
      <c r="F689" s="217">
        <f>(F624/F612)*X64</f>
        <v>4895.7103284664627</v>
      </c>
      <c r="G689" s="215">
        <f>(G625/G612)*X91</f>
        <v>0</v>
      </c>
      <c r="H689" s="217">
        <f>(H628/H612)*X60</f>
        <v>930.17839845372725</v>
      </c>
      <c r="I689" s="215">
        <f>(I629/I612)*X92</f>
        <v>14691.900162445407</v>
      </c>
      <c r="J689" s="215">
        <f>(J630/J612)*X93</f>
        <v>0</v>
      </c>
      <c r="K689" s="215">
        <f>(K644/K612)*X89</f>
        <v>301056.49327980046</v>
      </c>
      <c r="L689" s="215">
        <f>(L647/L612)*X94</f>
        <v>203.86401379377043</v>
      </c>
      <c r="M689" s="201">
        <f t="shared" si="0"/>
        <v>565734</v>
      </c>
      <c r="N689" s="209" t="s">
        <v>654</v>
      </c>
    </row>
    <row r="690" spans="1:14" s="201" customFormat="1" ht="12.6" customHeight="1">
      <c r="A690" s="210">
        <v>7140</v>
      </c>
      <c r="B690" s="209" t="s">
        <v>655</v>
      </c>
      <c r="C690" s="215">
        <f>Y85</f>
        <v>2112836.1</v>
      </c>
      <c r="D690" s="215">
        <f>(D615/D612)*Y90</f>
        <v>395842.6922652885</v>
      </c>
      <c r="E690" s="217">
        <f>(E623/E612)*SUM(C690:D690)</f>
        <v>561897.94229571335</v>
      </c>
      <c r="F690" s="217">
        <f>(F624/F612)*Y64</f>
        <v>4475.2520641666051</v>
      </c>
      <c r="G690" s="215">
        <f>(G625/G612)*Y91</f>
        <v>577623.31409489457</v>
      </c>
      <c r="H690" s="217">
        <f>(H628/H612)*Y60</f>
        <v>4117.2406995756701</v>
      </c>
      <c r="I690" s="215">
        <f>(I629/I612)*Y92</f>
        <v>164960.45481346204</v>
      </c>
      <c r="J690" s="215">
        <f>(J630/J612)*Y93</f>
        <v>13337.109367937157</v>
      </c>
      <c r="K690" s="215">
        <f>(K644/K612)*Y89</f>
        <v>116312.9807314254</v>
      </c>
      <c r="L690" s="215">
        <f>(L647/L612)*Y94</f>
        <v>519.28791263714402</v>
      </c>
      <c r="M690" s="201">
        <f t="shared" si="0"/>
        <v>1839086</v>
      </c>
      <c r="N690" s="209" t="s">
        <v>656</v>
      </c>
    </row>
    <row r="691" spans="1:14" s="201" customFormat="1" ht="12.6" customHeight="1">
      <c r="A691" s="210">
        <v>7150</v>
      </c>
      <c r="B691" s="209" t="s">
        <v>657</v>
      </c>
      <c r="C691" s="215">
        <f>Z85</f>
        <v>1970313.44</v>
      </c>
      <c r="D691" s="215">
        <f>(D615/D612)*Z90</f>
        <v>352504.27393729438</v>
      </c>
      <c r="E691" s="217">
        <f>(E623/E612)*SUM(C691:D691)</f>
        <v>520268.47670316545</v>
      </c>
      <c r="F691" s="217">
        <f>(F624/F612)*Z64</f>
        <v>1893.1887426624635</v>
      </c>
      <c r="G691" s="215">
        <f>(G625/G612)*Z91</f>
        <v>0</v>
      </c>
      <c r="H691" s="217">
        <f>(H628/H612)*Z60</f>
        <v>3209.0417907106789</v>
      </c>
      <c r="I691" s="215">
        <f>(I629/I612)*Z92</f>
        <v>146899.93396016627</v>
      </c>
      <c r="J691" s="215">
        <f>(J630/J612)*Z93</f>
        <v>2553.1427481021597</v>
      </c>
      <c r="K691" s="215">
        <f>(K644/K612)*Z89</f>
        <v>76581.656861760741</v>
      </c>
      <c r="L691" s="215">
        <f>(L647/L612)*Z94</f>
        <v>51498.147335638161</v>
      </c>
      <c r="M691" s="201">
        <f t="shared" si="0"/>
        <v>1155408</v>
      </c>
      <c r="N691" s="209" t="s">
        <v>658</v>
      </c>
    </row>
    <row r="692" spans="1:14" s="201" customFormat="1" ht="12.6" customHeight="1">
      <c r="A692" s="210">
        <v>7160</v>
      </c>
      <c r="B692" s="209" t="s">
        <v>659</v>
      </c>
      <c r="C692" s="215">
        <f>AA85</f>
        <v>357570.86</v>
      </c>
      <c r="D692" s="215">
        <f>(D615/D612)*AA90</f>
        <v>73933.38309158996</v>
      </c>
      <c r="E692" s="217">
        <f>(E623/E612)*SUM(C692:D692)</f>
        <v>96649.019807791236</v>
      </c>
      <c r="F692" s="217">
        <f>(F624/F612)*AA64</f>
        <v>3766.6552433344582</v>
      </c>
      <c r="G692" s="215">
        <f>(G625/G612)*AA91</f>
        <v>0</v>
      </c>
      <c r="H692" s="217">
        <f>(H628/H612)*AA60</f>
        <v>387.5135532332618</v>
      </c>
      <c r="I692" s="215">
        <f>(I629/I612)*AA92</f>
        <v>30810.432373759602</v>
      </c>
      <c r="J692" s="215">
        <f>(J630/J612)*AA93</f>
        <v>0</v>
      </c>
      <c r="K692" s="215">
        <f>(K644/K612)*AA89</f>
        <v>14973.23117028514</v>
      </c>
      <c r="L692" s="215">
        <f>(L647/L612)*AA94</f>
        <v>0</v>
      </c>
      <c r="M692" s="201">
        <f t="shared" si="0"/>
        <v>220520</v>
      </c>
      <c r="N692" s="209" t="s">
        <v>660</v>
      </c>
    </row>
    <row r="693" spans="1:14" s="201" customFormat="1" ht="12.6" customHeight="1">
      <c r="A693" s="210">
        <v>7170</v>
      </c>
      <c r="B693" s="209" t="s">
        <v>142</v>
      </c>
      <c r="C693" s="215">
        <f>AB85</f>
        <v>8717725.7000000011</v>
      </c>
      <c r="D693" s="215">
        <f>(D615/D612)*AB90</f>
        <v>80674.646514077176</v>
      </c>
      <c r="E693" s="217">
        <f>(E623/E612)*SUM(C693:D693)</f>
        <v>1970679.9712433463</v>
      </c>
      <c r="F693" s="217">
        <f>(F624/F612)*AB64</f>
        <v>379376.3879914002</v>
      </c>
      <c r="G693" s="215">
        <f>(G625/G612)*AB91</f>
        <v>0</v>
      </c>
      <c r="H693" s="217">
        <f>(H628/H612)*AB60</f>
        <v>2683.6733329679469</v>
      </c>
      <c r="I693" s="215">
        <f>(I629/I612)*AB92</f>
        <v>28698.77896050147</v>
      </c>
      <c r="J693" s="215">
        <f>(J630/J612)*AB93</f>
        <v>0</v>
      </c>
      <c r="K693" s="215">
        <f>(K644/K612)*AB89</f>
        <v>273025.40422438266</v>
      </c>
      <c r="L693" s="215">
        <f>(L647/L612)*AB94</f>
        <v>0</v>
      </c>
      <c r="M693" s="201">
        <f t="shared" si="0"/>
        <v>2735139</v>
      </c>
      <c r="N693" s="209" t="s">
        <v>661</v>
      </c>
    </row>
    <row r="694" spans="1:14" s="201" customFormat="1" ht="12.6" customHeight="1">
      <c r="A694" s="210">
        <v>7180</v>
      </c>
      <c r="B694" s="209" t="s">
        <v>662</v>
      </c>
      <c r="C694" s="215">
        <f>AC85</f>
        <v>1405137.09</v>
      </c>
      <c r="D694" s="215">
        <f>(D615/D612)*AC90</f>
        <v>59203.392059366022</v>
      </c>
      <c r="E694" s="217">
        <f>(E623/E612)*SUM(C694:D694)</f>
        <v>327985.35477173992</v>
      </c>
      <c r="F694" s="217">
        <f>(F624/F612)*AC64</f>
        <v>3259.332472369721</v>
      </c>
      <c r="G694" s="215">
        <f>(G625/G612)*AC91</f>
        <v>0</v>
      </c>
      <c r="H694" s="217">
        <f>(H628/H612)*AC60</f>
        <v>3225.762833960498</v>
      </c>
      <c r="I694" s="215">
        <f>(I629/I612)*AC92</f>
        <v>21060.706626426658</v>
      </c>
      <c r="J694" s="215">
        <f>(J630/J612)*AC93</f>
        <v>0</v>
      </c>
      <c r="K694" s="215">
        <f>(K644/K612)*AC89</f>
        <v>41746.099334330058</v>
      </c>
      <c r="L694" s="215">
        <f>(L647/L612)*AC94</f>
        <v>0</v>
      </c>
      <c r="M694" s="201">
        <f t="shared" si="0"/>
        <v>456481</v>
      </c>
      <c r="N694" s="209" t="s">
        <v>663</v>
      </c>
    </row>
    <row r="695" spans="1:14" s="201" customFormat="1" ht="12.6" customHeight="1">
      <c r="A695" s="210">
        <v>7190</v>
      </c>
      <c r="B695" s="209" t="s">
        <v>144</v>
      </c>
      <c r="C695" s="215">
        <f>AD85</f>
        <v>0</v>
      </c>
      <c r="D695" s="215">
        <f>(D615/D612)*AD90</f>
        <v>0</v>
      </c>
      <c r="E695" s="217">
        <f>(E623/E612)*SUM(C695:D695)</f>
        <v>0</v>
      </c>
      <c r="F695" s="217">
        <f>(F624/F612)*AD64</f>
        <v>0</v>
      </c>
      <c r="G695" s="215">
        <f>(G625/G612)*AD91</f>
        <v>0</v>
      </c>
      <c r="H695" s="217">
        <f>(H628/H612)*AD60</f>
        <v>0</v>
      </c>
      <c r="I695" s="215">
        <f>(I629/I612)*AD92</f>
        <v>0</v>
      </c>
      <c r="J695" s="215">
        <f>(J630/J612)*AD93</f>
        <v>0</v>
      </c>
      <c r="K695" s="215">
        <f>(K644/K612)*AD89</f>
        <v>0</v>
      </c>
      <c r="L695" s="215">
        <f>(L647/L612)*AD94</f>
        <v>0</v>
      </c>
      <c r="M695" s="201">
        <f t="shared" si="0"/>
        <v>0</v>
      </c>
      <c r="N695" s="209" t="s">
        <v>664</v>
      </c>
    </row>
    <row r="696" spans="1:14" s="201" customFormat="1" ht="12.6" customHeight="1">
      <c r="A696" s="210">
        <v>7200</v>
      </c>
      <c r="B696" s="209" t="s">
        <v>665</v>
      </c>
      <c r="C696" s="215">
        <f>AE85</f>
        <v>1551548.8599999999</v>
      </c>
      <c r="D696" s="215">
        <f>(D615/D612)*AE90</f>
        <v>272777.7764641628</v>
      </c>
      <c r="E696" s="217">
        <f>(E623/E612)*SUM(C696:D696)</f>
        <v>408615.63714932214</v>
      </c>
      <c r="F696" s="217">
        <f>(F624/F612)*AE64</f>
        <v>841.01192853321675</v>
      </c>
      <c r="G696" s="215">
        <f>(G625/G612)*AE91</f>
        <v>0</v>
      </c>
      <c r="H696" s="217">
        <f>(H628/H612)*AE60</f>
        <v>4093.9286235194731</v>
      </c>
      <c r="I696" s="215">
        <f>(I629/I612)*AE92</f>
        <v>97036.546800562544</v>
      </c>
      <c r="J696" s="215">
        <f>(J630/J612)*AE93</f>
        <v>0</v>
      </c>
      <c r="K696" s="215">
        <f>(K644/K612)*AE89</f>
        <v>47824.798770112175</v>
      </c>
      <c r="L696" s="215">
        <f>(L647/L612)*AE94</f>
        <v>0</v>
      </c>
      <c r="M696" s="201">
        <f t="shared" si="0"/>
        <v>831190</v>
      </c>
      <c r="N696" s="209" t="s">
        <v>666</v>
      </c>
    </row>
    <row r="697" spans="1:14" s="201" customFormat="1" ht="12.6" customHeight="1">
      <c r="A697" s="210">
        <v>7220</v>
      </c>
      <c r="B697" s="209" t="s">
        <v>667</v>
      </c>
      <c r="C697" s="215">
        <f>AF85</f>
        <v>0</v>
      </c>
      <c r="D697" s="215">
        <f>(D615/D612)*AF90</f>
        <v>0</v>
      </c>
      <c r="E697" s="217">
        <f>(E623/E612)*SUM(C697:D697)</f>
        <v>0</v>
      </c>
      <c r="F697" s="217">
        <f>(F624/F612)*AF64</f>
        <v>0</v>
      </c>
      <c r="G697" s="215">
        <f>(G625/G612)*AF91</f>
        <v>0</v>
      </c>
      <c r="H697" s="217">
        <f>(H628/H612)*AF60</f>
        <v>0</v>
      </c>
      <c r="I697" s="215">
        <f>(I629/I612)*AF92</f>
        <v>0</v>
      </c>
      <c r="J697" s="215">
        <f>(J630/J612)*AF93</f>
        <v>0</v>
      </c>
      <c r="K697" s="215">
        <f>(K644/K612)*AF89</f>
        <v>0</v>
      </c>
      <c r="L697" s="215">
        <f>(L647/L612)*AF94</f>
        <v>0</v>
      </c>
      <c r="M697" s="201">
        <f t="shared" si="0"/>
        <v>0</v>
      </c>
      <c r="N697" s="209" t="s">
        <v>668</v>
      </c>
    </row>
    <row r="698" spans="1:14" s="201" customFormat="1" ht="12.6" customHeight="1">
      <c r="A698" s="210">
        <v>7230</v>
      </c>
      <c r="B698" s="209" t="s">
        <v>669</v>
      </c>
      <c r="C698" s="215">
        <f>AG85</f>
        <v>5934872.5399999991</v>
      </c>
      <c r="D698" s="215">
        <f>(D615/D612)*AG90</f>
        <v>484527.03751400259</v>
      </c>
      <c r="E698" s="217">
        <f>(E623/E612)*SUM(C698:D698)</f>
        <v>1437827.5227981638</v>
      </c>
      <c r="F698" s="217">
        <f>(F624/F612)*AG64</f>
        <v>26769.590950299058</v>
      </c>
      <c r="G698" s="215">
        <f>(G625/G612)*AG91</f>
        <v>67009.978667072312</v>
      </c>
      <c r="H698" s="217">
        <f>(H628/H612)*AG60</f>
        <v>9955.5581422600608</v>
      </c>
      <c r="I698" s="215">
        <f>(I629/I612)*AG92</f>
        <v>231473.05349193147</v>
      </c>
      <c r="J698" s="215">
        <f>(J630/J612)*AG93</f>
        <v>26961.404214976243</v>
      </c>
      <c r="K698" s="215">
        <f>(K644/K612)*AG89</f>
        <v>460715.74539685826</v>
      </c>
      <c r="L698" s="215">
        <f>(L647/L612)*AG94</f>
        <v>669475.82927317207</v>
      </c>
      <c r="M698" s="201">
        <f t="shared" si="0"/>
        <v>3414716</v>
      </c>
      <c r="N698" s="209" t="s">
        <v>670</v>
      </c>
    </row>
    <row r="699" spans="1:14" s="201" customFormat="1" ht="12.6" customHeight="1">
      <c r="A699" s="210">
        <v>7240</v>
      </c>
      <c r="B699" s="209" t="s">
        <v>146</v>
      </c>
      <c r="C699" s="215">
        <f>AH85</f>
        <v>0</v>
      </c>
      <c r="D699" s="215">
        <f>(D615/D612)*AH90</f>
        <v>0</v>
      </c>
      <c r="E699" s="217">
        <f>(E623/E612)*SUM(C699:D699)</f>
        <v>0</v>
      </c>
      <c r="F699" s="217">
        <f>(F624/F612)*AH64</f>
        <v>0</v>
      </c>
      <c r="G699" s="215">
        <f>(G625/G612)*AH91</f>
        <v>0</v>
      </c>
      <c r="H699" s="217">
        <f>(H628/H612)*AH60</f>
        <v>0</v>
      </c>
      <c r="I699" s="215">
        <f>(I629/I612)*AH92</f>
        <v>0</v>
      </c>
      <c r="J699" s="215">
        <f>(J630/J612)*AH93</f>
        <v>0</v>
      </c>
      <c r="K699" s="215">
        <f>(K644/K612)*AH89</f>
        <v>0</v>
      </c>
      <c r="L699" s="215">
        <f>(L647/L612)*AH94</f>
        <v>0</v>
      </c>
      <c r="M699" s="201">
        <f t="shared" si="0"/>
        <v>0</v>
      </c>
      <c r="N699" s="209" t="s">
        <v>671</v>
      </c>
    </row>
    <row r="700" spans="1:14" s="201" customFormat="1" ht="12.6" customHeight="1">
      <c r="A700" s="210">
        <v>7250</v>
      </c>
      <c r="B700" s="209" t="s">
        <v>672</v>
      </c>
      <c r="C700" s="215">
        <f>AI85</f>
        <v>544027.14</v>
      </c>
      <c r="D700" s="215">
        <f>(D615/D612)*AI90</f>
        <v>0</v>
      </c>
      <c r="E700" s="217">
        <f>(E623/E612)*SUM(C700:D700)</f>
        <v>121852.0806495884</v>
      </c>
      <c r="F700" s="217">
        <f>(F624/F612)*AI64</f>
        <v>3369.7847429208009</v>
      </c>
      <c r="G700" s="215">
        <f>(G625/G612)*AI91</f>
        <v>0</v>
      </c>
      <c r="H700" s="217">
        <f>(H628/H612)*AI60</f>
        <v>1295.1961536693339</v>
      </c>
      <c r="I700" s="215">
        <f>(I629/I612)*AI92</f>
        <v>0</v>
      </c>
      <c r="J700" s="215">
        <f>(J630/J612)*AI93</f>
        <v>1892.3540061324575</v>
      </c>
      <c r="K700" s="215">
        <f>(K644/K612)*AI89</f>
        <v>0</v>
      </c>
      <c r="L700" s="215">
        <f>(L647/L612)*AI94</f>
        <v>91950.846144607567</v>
      </c>
      <c r="M700" s="201">
        <f t="shared" si="0"/>
        <v>220360</v>
      </c>
      <c r="N700" s="209" t="s">
        <v>673</v>
      </c>
    </row>
    <row r="701" spans="1:14" s="201" customFormat="1" ht="12.6" customHeight="1">
      <c r="A701" s="210">
        <v>7260</v>
      </c>
      <c r="B701" s="209" t="s">
        <v>148</v>
      </c>
      <c r="C701" s="215">
        <f>AJ85</f>
        <v>13722213.48</v>
      </c>
      <c r="D701" s="215">
        <f>(D615/D612)*AJ90</f>
        <v>805767.81264542579</v>
      </c>
      <c r="E701" s="217">
        <f>(E623/E612)*SUM(C701:D701)</f>
        <v>3254000.798833569</v>
      </c>
      <c r="F701" s="217">
        <f>(F624/F612)*AJ64</f>
        <v>47272.860206194258</v>
      </c>
      <c r="G701" s="215">
        <f>(G625/G612)*AJ91</f>
        <v>0</v>
      </c>
      <c r="H701" s="217">
        <f>(H628/H612)*AJ60</f>
        <v>25963.694120414792</v>
      </c>
      <c r="I701" s="215">
        <f>(I629/I612)*AJ92</f>
        <v>303961.04633298004</v>
      </c>
      <c r="J701" s="215">
        <f>(J630/J612)*AJ93</f>
        <v>1473.0135521528234</v>
      </c>
      <c r="K701" s="215">
        <f>(K644/K612)*AJ89</f>
        <v>225531.02085126596</v>
      </c>
      <c r="L701" s="215">
        <f>(L647/L612)*AJ94</f>
        <v>281302.56302758347</v>
      </c>
      <c r="M701" s="201">
        <f t="shared" si="0"/>
        <v>4945273</v>
      </c>
      <c r="N701" s="209" t="s">
        <v>674</v>
      </c>
    </row>
    <row r="702" spans="1:14" s="201" customFormat="1" ht="12.6" customHeight="1">
      <c r="A702" s="210">
        <v>7310</v>
      </c>
      <c r="B702" s="209" t="s">
        <v>675</v>
      </c>
      <c r="C702" s="215">
        <f>AK85</f>
        <v>0</v>
      </c>
      <c r="D702" s="215">
        <f>(D615/D612)*AK90</f>
        <v>0</v>
      </c>
      <c r="E702" s="217">
        <f>(E623/E612)*SUM(C702:D702)</f>
        <v>0</v>
      </c>
      <c r="F702" s="217">
        <f>(F624/F612)*AK64</f>
        <v>0</v>
      </c>
      <c r="G702" s="215">
        <f>(G625/G612)*AK91</f>
        <v>0</v>
      </c>
      <c r="H702" s="217">
        <f>(H628/H612)*AK60</f>
        <v>0</v>
      </c>
      <c r="I702" s="215">
        <f>(I629/I612)*AK92</f>
        <v>0</v>
      </c>
      <c r="J702" s="215">
        <f>(J630/J612)*AK93</f>
        <v>0</v>
      </c>
      <c r="K702" s="215">
        <f>(K644/K612)*AK89</f>
        <v>0</v>
      </c>
      <c r="L702" s="215">
        <f>(L647/L612)*AK94</f>
        <v>0</v>
      </c>
      <c r="M702" s="201">
        <f t="shared" si="0"/>
        <v>0</v>
      </c>
      <c r="N702" s="209" t="s">
        <v>676</v>
      </c>
    </row>
    <row r="703" spans="1:14" s="201" customFormat="1" ht="12.6" customHeight="1">
      <c r="A703" s="210">
        <v>7320</v>
      </c>
      <c r="B703" s="209" t="s">
        <v>677</v>
      </c>
      <c r="C703" s="215">
        <f>AL85</f>
        <v>0</v>
      </c>
      <c r="D703" s="215">
        <f>(D615/D612)*AL90</f>
        <v>0</v>
      </c>
      <c r="E703" s="217">
        <f>(E623/E612)*SUM(C703:D703)</f>
        <v>0</v>
      </c>
      <c r="F703" s="217">
        <f>(F624/F612)*AL64</f>
        <v>0</v>
      </c>
      <c r="G703" s="215">
        <f>(G625/G612)*AL91</f>
        <v>0</v>
      </c>
      <c r="H703" s="217">
        <f>(H628/H612)*AL60</f>
        <v>0</v>
      </c>
      <c r="I703" s="215">
        <f>(I629/I612)*AL92</f>
        <v>0</v>
      </c>
      <c r="J703" s="215">
        <f>(J630/J612)*AL93</f>
        <v>0</v>
      </c>
      <c r="K703" s="215">
        <f>(K644/K612)*AL89</f>
        <v>0</v>
      </c>
      <c r="L703" s="215">
        <f>(L647/L612)*AL94</f>
        <v>0</v>
      </c>
      <c r="M703" s="201">
        <f t="shared" si="0"/>
        <v>0</v>
      </c>
      <c r="N703" s="209" t="s">
        <v>678</v>
      </c>
    </row>
    <row r="704" spans="1:14" s="201" customFormat="1" ht="12.6" customHeight="1">
      <c r="A704" s="210">
        <v>7330</v>
      </c>
      <c r="B704" s="209" t="s">
        <v>679</v>
      </c>
      <c r="C704" s="215">
        <f>AM85</f>
        <v>0</v>
      </c>
      <c r="D704" s="215">
        <f>(D615/D612)*AM90</f>
        <v>0</v>
      </c>
      <c r="E704" s="217">
        <f>(E623/E612)*SUM(C704:D704)</f>
        <v>0</v>
      </c>
      <c r="F704" s="217">
        <f>(F624/F612)*AM64</f>
        <v>0</v>
      </c>
      <c r="G704" s="215">
        <f>(G625/G612)*AM91</f>
        <v>0</v>
      </c>
      <c r="H704" s="217">
        <f>(H628/H612)*AM60</f>
        <v>0</v>
      </c>
      <c r="I704" s="215">
        <f>(I629/I612)*AM92</f>
        <v>0</v>
      </c>
      <c r="J704" s="215">
        <f>(J630/J612)*AM93</f>
        <v>0</v>
      </c>
      <c r="K704" s="215">
        <f>(K644/K612)*AM89</f>
        <v>0</v>
      </c>
      <c r="L704" s="215">
        <f>(L647/L612)*AM94</f>
        <v>0</v>
      </c>
      <c r="M704" s="201">
        <f t="shared" si="0"/>
        <v>0</v>
      </c>
      <c r="N704" s="209" t="s">
        <v>680</v>
      </c>
    </row>
    <row r="705" spans="1:14" s="201" customFormat="1" ht="12.6" customHeight="1">
      <c r="A705" s="210">
        <v>7340</v>
      </c>
      <c r="B705" s="209" t="s">
        <v>681</v>
      </c>
      <c r="C705" s="215">
        <f>AN85</f>
        <v>0</v>
      </c>
      <c r="D705" s="215">
        <f>(D615/D612)*AN90</f>
        <v>0</v>
      </c>
      <c r="E705" s="217">
        <f>(E623/E612)*SUM(C705:D705)</f>
        <v>0</v>
      </c>
      <c r="F705" s="217">
        <f>(F624/F612)*AN64</f>
        <v>0</v>
      </c>
      <c r="G705" s="215">
        <f>(G625/G612)*AN91</f>
        <v>0</v>
      </c>
      <c r="H705" s="217">
        <f>(H628/H612)*AN60</f>
        <v>0</v>
      </c>
      <c r="I705" s="215">
        <f>(I629/I612)*AN92</f>
        <v>0</v>
      </c>
      <c r="J705" s="215">
        <f>(J630/J612)*AN93</f>
        <v>0</v>
      </c>
      <c r="K705" s="215">
        <f>(K644/K612)*AN89</f>
        <v>0</v>
      </c>
      <c r="L705" s="215">
        <f>(L647/L612)*AN94</f>
        <v>0</v>
      </c>
      <c r="M705" s="201">
        <f t="shared" si="0"/>
        <v>0</v>
      </c>
      <c r="N705" s="209" t="s">
        <v>682</v>
      </c>
    </row>
    <row r="706" spans="1:14" s="201" customFormat="1" ht="12.6" customHeight="1">
      <c r="A706" s="210">
        <v>7350</v>
      </c>
      <c r="B706" s="209" t="s">
        <v>683</v>
      </c>
      <c r="C706" s="215">
        <f>AO85</f>
        <v>0</v>
      </c>
      <c r="D706" s="215">
        <f>(D615/D612)*AO90</f>
        <v>0</v>
      </c>
      <c r="E706" s="217">
        <f>(E623/E612)*SUM(C706:D706)</f>
        <v>0</v>
      </c>
      <c r="F706" s="217">
        <f>(F624/F612)*AO64</f>
        <v>0</v>
      </c>
      <c r="G706" s="215">
        <f>(G625/G612)*AO91</f>
        <v>0</v>
      </c>
      <c r="H706" s="217">
        <f>(H628/H612)*AO60</f>
        <v>0</v>
      </c>
      <c r="I706" s="215">
        <f>(I629/I612)*AO92</f>
        <v>0</v>
      </c>
      <c r="J706" s="215">
        <f>(J630/J612)*AO93</f>
        <v>0</v>
      </c>
      <c r="K706" s="215">
        <f>(K644/K612)*AO89</f>
        <v>0</v>
      </c>
      <c r="L706" s="215">
        <f>(L647/L612)*AO94</f>
        <v>0</v>
      </c>
      <c r="M706" s="201">
        <f t="shared" si="0"/>
        <v>0</v>
      </c>
      <c r="N706" s="209" t="s">
        <v>684</v>
      </c>
    </row>
    <row r="707" spans="1:14" s="201" customFormat="1" ht="12.6" customHeight="1">
      <c r="A707" s="210">
        <v>7380</v>
      </c>
      <c r="B707" s="209" t="s">
        <v>685</v>
      </c>
      <c r="C707" s="215">
        <f>AP85</f>
        <v>25</v>
      </c>
      <c r="D707" s="215">
        <f>(D615/D612)*AP90</f>
        <v>0</v>
      </c>
      <c r="E707" s="217">
        <f>(E623/E612)*SUM(C707:D707)</f>
        <v>5.5995405233637978</v>
      </c>
      <c r="F707" s="217">
        <f>(F624/F612)*AP64</f>
        <v>1.3032777800848603</v>
      </c>
      <c r="G707" s="215">
        <f>(G625/G612)*AP91</f>
        <v>0</v>
      </c>
      <c r="H707" s="217">
        <f>(H628/H612)*AP60</f>
        <v>0</v>
      </c>
      <c r="I707" s="215">
        <f>(I629/I612)*AP92</f>
        <v>0</v>
      </c>
      <c r="J707" s="215">
        <f>(J630/J612)*AP93</f>
        <v>0</v>
      </c>
      <c r="K707" s="215">
        <f>(K644/K612)*AP89</f>
        <v>9.1957350632840118</v>
      </c>
      <c r="L707" s="215">
        <f>(L647/L612)*AP94</f>
        <v>0</v>
      </c>
      <c r="M707" s="201">
        <f t="shared" si="0"/>
        <v>16</v>
      </c>
      <c r="N707" s="209" t="s">
        <v>686</v>
      </c>
    </row>
    <row r="708" spans="1:14" s="201" customFormat="1" ht="12.6" customHeight="1">
      <c r="A708" s="210">
        <v>7390</v>
      </c>
      <c r="B708" s="209" t="s">
        <v>687</v>
      </c>
      <c r="C708" s="215">
        <f>AQ85</f>
        <v>0</v>
      </c>
      <c r="D708" s="215">
        <f>(D615/D612)*AQ90</f>
        <v>0</v>
      </c>
      <c r="E708" s="217">
        <f>(E623/E612)*SUM(C708:D708)</f>
        <v>0</v>
      </c>
      <c r="F708" s="217">
        <f>(F624/F612)*AQ64</f>
        <v>0</v>
      </c>
      <c r="G708" s="215">
        <f>(G625/G612)*AQ91</f>
        <v>0</v>
      </c>
      <c r="H708" s="217">
        <f>(H628/H612)*AQ60</f>
        <v>0</v>
      </c>
      <c r="I708" s="215">
        <f>(I629/I612)*AQ92</f>
        <v>0</v>
      </c>
      <c r="J708" s="215">
        <f>(J630/J612)*AQ93</f>
        <v>0</v>
      </c>
      <c r="K708" s="215">
        <f>(K644/K612)*AQ89</f>
        <v>0</v>
      </c>
      <c r="L708" s="215">
        <f>(L647/L612)*AQ94</f>
        <v>0</v>
      </c>
      <c r="M708" s="201">
        <f t="shared" si="0"/>
        <v>0</v>
      </c>
      <c r="N708" s="209" t="s">
        <v>688</v>
      </c>
    </row>
    <row r="709" spans="1:14" s="201" customFormat="1" ht="12.6" customHeight="1">
      <c r="A709" s="210">
        <v>7400</v>
      </c>
      <c r="B709" s="209" t="s">
        <v>689</v>
      </c>
      <c r="C709" s="215">
        <f>AR85</f>
        <v>0</v>
      </c>
      <c r="D709" s="215">
        <f>(D615/D612)*AR90</f>
        <v>0</v>
      </c>
      <c r="E709" s="217">
        <f>(E623/E612)*SUM(C709:D709)</f>
        <v>0</v>
      </c>
      <c r="F709" s="217">
        <f>(F624/F612)*AR64</f>
        <v>0</v>
      </c>
      <c r="G709" s="215">
        <f>(G625/G612)*AR91</f>
        <v>0</v>
      </c>
      <c r="H709" s="217">
        <f>(H628/H612)*AR60</f>
        <v>0</v>
      </c>
      <c r="I709" s="215">
        <f>(I629/I612)*AR92</f>
        <v>0</v>
      </c>
      <c r="J709" s="215">
        <f>(J630/J612)*AR93</f>
        <v>0</v>
      </c>
      <c r="K709" s="215">
        <f>(K644/K612)*AR89</f>
        <v>0</v>
      </c>
      <c r="L709" s="215">
        <f>(L647/L612)*AR94</f>
        <v>0</v>
      </c>
      <c r="M709" s="201">
        <f t="shared" si="0"/>
        <v>0</v>
      </c>
      <c r="N709" s="209" t="s">
        <v>690</v>
      </c>
    </row>
    <row r="710" spans="1:14" s="201" customFormat="1" ht="12.6" customHeight="1">
      <c r="A710" s="210">
        <v>7410</v>
      </c>
      <c r="B710" s="209" t="s">
        <v>156</v>
      </c>
      <c r="C710" s="215">
        <f>AS85</f>
        <v>0</v>
      </c>
      <c r="D710" s="215">
        <f>(D615/D612)*AS90</f>
        <v>0</v>
      </c>
      <c r="E710" s="217">
        <f>(E623/E612)*SUM(C710:D710)</f>
        <v>0</v>
      </c>
      <c r="F710" s="217">
        <f>(F624/F612)*AS64</f>
        <v>0</v>
      </c>
      <c r="G710" s="215">
        <f>(G625/G612)*AS91</f>
        <v>0</v>
      </c>
      <c r="H710" s="217">
        <f>(H628/H612)*AS60</f>
        <v>0</v>
      </c>
      <c r="I710" s="215">
        <f>(I629/I612)*AS92</f>
        <v>0</v>
      </c>
      <c r="J710" s="215">
        <f>(J630/J612)*AS93</f>
        <v>0</v>
      </c>
      <c r="K710" s="215">
        <f>(K644/K612)*AS89</f>
        <v>0</v>
      </c>
      <c r="L710" s="215">
        <f>(L647/L612)*AS94</f>
        <v>0</v>
      </c>
      <c r="M710" s="201">
        <f t="shared" si="0"/>
        <v>0</v>
      </c>
      <c r="N710" s="209" t="s">
        <v>691</v>
      </c>
    </row>
    <row r="711" spans="1:14" s="201" customFormat="1" ht="12.6" customHeight="1">
      <c r="A711" s="210">
        <v>7420</v>
      </c>
      <c r="B711" s="209" t="s">
        <v>692</v>
      </c>
      <c r="C711" s="215">
        <f>AT85</f>
        <v>0</v>
      </c>
      <c r="D711" s="215">
        <f>(D615/D612)*AT90</f>
        <v>0</v>
      </c>
      <c r="E711" s="217">
        <f>(E623/E612)*SUM(C711:D711)</f>
        <v>0</v>
      </c>
      <c r="F711" s="217">
        <f>(F624/F612)*AT64</f>
        <v>0</v>
      </c>
      <c r="G711" s="215">
        <f>(G625/G612)*AT91</f>
        <v>0</v>
      </c>
      <c r="H711" s="217">
        <f>(H628/H612)*AT60</f>
        <v>0</v>
      </c>
      <c r="I711" s="215">
        <f>(I629/I612)*AT92</f>
        <v>0</v>
      </c>
      <c r="J711" s="215">
        <f>(J630/J612)*AT93</f>
        <v>0</v>
      </c>
      <c r="K711" s="215">
        <f>(K644/K612)*AT89</f>
        <v>0</v>
      </c>
      <c r="L711" s="215">
        <f>(L647/L612)*AT94</f>
        <v>0</v>
      </c>
      <c r="M711" s="201">
        <f t="shared" si="0"/>
        <v>0</v>
      </c>
      <c r="N711" s="209" t="s">
        <v>693</v>
      </c>
    </row>
    <row r="712" spans="1:14" s="201" customFormat="1" ht="12.6" customHeight="1">
      <c r="A712" s="210">
        <v>7430</v>
      </c>
      <c r="B712" s="209" t="s">
        <v>694</v>
      </c>
      <c r="C712" s="215">
        <f>AU85</f>
        <v>0</v>
      </c>
      <c r="D712" s="215">
        <f>(D615/D612)*AU90</f>
        <v>0</v>
      </c>
      <c r="E712" s="217">
        <f>(E623/E612)*SUM(C712:D712)</f>
        <v>0</v>
      </c>
      <c r="F712" s="217">
        <f>(F624/F612)*AU64</f>
        <v>0</v>
      </c>
      <c r="G712" s="215">
        <f>(G625/G612)*AU91</f>
        <v>0</v>
      </c>
      <c r="H712" s="217">
        <f>(H628/H612)*AU60</f>
        <v>0</v>
      </c>
      <c r="I712" s="215">
        <f>(I629/I612)*AU92</f>
        <v>0</v>
      </c>
      <c r="J712" s="215">
        <f>(J630/J612)*AU93</f>
        <v>0</v>
      </c>
      <c r="K712" s="215">
        <f>(K644/K612)*AU89</f>
        <v>0</v>
      </c>
      <c r="L712" s="215">
        <f>(L647/L612)*AU94</f>
        <v>0</v>
      </c>
      <c r="M712" s="201">
        <f t="shared" si="0"/>
        <v>0</v>
      </c>
      <c r="N712" s="209" t="s">
        <v>695</v>
      </c>
    </row>
    <row r="713" spans="1:14" s="201" customFormat="1" ht="12.6" customHeight="1">
      <c r="A713" s="210">
        <v>7490</v>
      </c>
      <c r="B713" s="209" t="s">
        <v>696</v>
      </c>
      <c r="C713" s="215">
        <f>AV85</f>
        <v>0</v>
      </c>
      <c r="D713" s="215">
        <f>(D615/D612)*AV90</f>
        <v>0</v>
      </c>
      <c r="E713" s="217">
        <f>(E623/E612)*SUM(C713:D713)</f>
        <v>0</v>
      </c>
      <c r="F713" s="217">
        <f>(F624/F612)*AV64</f>
        <v>0</v>
      </c>
      <c r="G713" s="215">
        <f>(G625/G612)*AV91</f>
        <v>0</v>
      </c>
      <c r="H713" s="217">
        <f>(H628/H612)*AV60</f>
        <v>0</v>
      </c>
      <c r="I713" s="215">
        <f>(I629/I612)*AV92</f>
        <v>0</v>
      </c>
      <c r="J713" s="215">
        <f>(J630/J612)*AV93</f>
        <v>0</v>
      </c>
      <c r="K713" s="215">
        <f>(K644/K612)*AV89</f>
        <v>0</v>
      </c>
      <c r="L713" s="215">
        <f>(L647/L612)*AV94</f>
        <v>0</v>
      </c>
      <c r="M713" s="201">
        <f t="shared" si="0"/>
        <v>0</v>
      </c>
      <c r="N713" s="211" t="s">
        <v>697</v>
      </c>
    </row>
    <row r="714" spans="1:14" s="201" customFormat="1" ht="12.6" customHeight="1"/>
    <row r="715" spans="1:14" s="201" customFormat="1" ht="12.6" customHeight="1">
      <c r="C715" s="212">
        <f>SUM(C614:C647)+SUM(C668:C713)</f>
        <v>86233845.530000001</v>
      </c>
      <c r="D715" s="201">
        <f>SUM(D616:D647)+SUM(D668:D713)</f>
        <v>6862834.9399999995</v>
      </c>
      <c r="E715" s="201">
        <f>SUM(E624:E647)+SUM(E668:E713)</f>
        <v>15780299.451295402</v>
      </c>
      <c r="F715" s="201">
        <f>SUM(F625:F648)+SUM(F668:F713)</f>
        <v>561267.56888096454</v>
      </c>
      <c r="G715" s="201">
        <f>SUM(G626:G647)+SUM(G668:G713)</f>
        <v>2199643.0799756814</v>
      </c>
      <c r="H715" s="201">
        <f>SUM(H629:H647)+SUM(H668:H713)</f>
        <v>103432.29526058023</v>
      </c>
      <c r="I715" s="201">
        <f>SUM(I630:I647)+SUM(I668:I713)</f>
        <v>1621393.2943597813</v>
      </c>
      <c r="J715" s="201">
        <f>SUM(J631:J647)+SUM(J668:J713)</f>
        <v>91589.93619263632</v>
      </c>
      <c r="K715" s="201">
        <f>SUM(K668:K713)</f>
        <v>2263960.1746823979</v>
      </c>
      <c r="L715" s="201">
        <f>SUM(L668:L713)</f>
        <v>2766728.1955439919</v>
      </c>
      <c r="M715" s="201">
        <f>SUM(M668:M713)</f>
        <v>27320394</v>
      </c>
      <c r="N715" s="209" t="s">
        <v>698</v>
      </c>
    </row>
    <row r="716" spans="1:14" s="201" customFormat="1" ht="12.6" customHeight="1">
      <c r="C716" s="212">
        <f>CE85</f>
        <v>86233845.530000001</v>
      </c>
      <c r="D716" s="201">
        <f>D615</f>
        <v>6862834.9399999995</v>
      </c>
      <c r="E716" s="201">
        <f>E623</f>
        <v>15780299.451295402</v>
      </c>
      <c r="F716" s="201">
        <f>F624</f>
        <v>561267.56888096454</v>
      </c>
      <c r="G716" s="201">
        <f>G625</f>
        <v>2199643.0799756814</v>
      </c>
      <c r="H716" s="201">
        <f>H628</f>
        <v>103432.29526058024</v>
      </c>
      <c r="I716" s="201">
        <f>I629</f>
        <v>1621393.2943597815</v>
      </c>
      <c r="J716" s="201">
        <f>J630</f>
        <v>91589.936192636334</v>
      </c>
      <c r="K716" s="201">
        <f>K644</f>
        <v>2263960.1746823979</v>
      </c>
      <c r="L716" s="201">
        <f>L647</f>
        <v>2766728.1955439914</v>
      </c>
      <c r="M716" s="201">
        <f>C648</f>
        <v>27320394.479999993</v>
      </c>
      <c r="N716" s="209" t="s">
        <v>699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/>
  <cols>
    <col min="1" max="2" width="9" style="10" customWidth="1"/>
    <col min="3" max="3" width="38.77734375" style="10" bestFit="1" customWidth="1"/>
    <col min="4" max="10" width="9" style="10" customWidth="1"/>
    <col min="11" max="11" width="13.33203125" style="10" customWidth="1"/>
    <col min="12" max="12" width="12.109375" style="10" customWidth="1"/>
    <col min="13" max="17" width="9" style="10" customWidth="1"/>
    <col min="18" max="16384" width="9" style="10"/>
  </cols>
  <sheetData>
    <row r="1" spans="1:14" customFormat="1" ht="15.75" customHeight="1">
      <c r="A1" s="13" t="s">
        <v>1059</v>
      </c>
      <c r="B1" s="10" t="s">
        <v>1060</v>
      </c>
      <c r="C1" s="10" t="s">
        <v>1061</v>
      </c>
      <c r="D1" s="10" t="s">
        <v>1062</v>
      </c>
      <c r="E1" s="10" t="s">
        <v>1063</v>
      </c>
      <c r="F1" s="10" t="s">
        <v>1064</v>
      </c>
      <c r="G1" s="10" t="s">
        <v>1065</v>
      </c>
      <c r="H1" s="10" t="s">
        <v>1066</v>
      </c>
      <c r="I1" s="10" t="s">
        <v>1067</v>
      </c>
      <c r="J1" s="10" t="s">
        <v>1068</v>
      </c>
      <c r="K1" s="10" t="s">
        <v>1069</v>
      </c>
      <c r="L1" s="10" t="s">
        <v>1070</v>
      </c>
      <c r="M1" s="10" t="s">
        <v>1071</v>
      </c>
      <c r="N1" s="10" t="s">
        <v>1072</v>
      </c>
    </row>
    <row r="2" spans="1:14" customFormat="1" ht="15.75" customHeight="1">
      <c r="A2" s="10" t="str">
        <f>MONTH(data!C96) &amp; "-" &amp; DAY(data!C96)</f>
        <v>6-30</v>
      </c>
      <c r="B2" s="200" t="str">
        <f>RIGHT(data!C97, 3)</f>
        <v>206</v>
      </c>
      <c r="C2" s="10" t="str">
        <f>SUBSTITUTE(LEFT(data!C98,49),",","")</f>
        <v>PeaceHealth United General Medical Center</v>
      </c>
      <c r="D2" s="10" t="str">
        <f>LEFT(data!C99, 49)</f>
        <v>2000 Hospital Drive</v>
      </c>
      <c r="E2" s="10" t="str">
        <f>LEFT(data!C100, 100)</f>
        <v>Sedro-Woolley</v>
      </c>
      <c r="F2" s="10" t="str">
        <f>LEFT(data!C101, 2)</f>
        <v>WA</v>
      </c>
      <c r="G2" s="10" t="str">
        <f>LEFT(data!C102, 100)</f>
        <v>98284</v>
      </c>
      <c r="H2" s="10" t="str">
        <f>LEFT(data!C103, 100)</f>
        <v>Skagit</v>
      </c>
      <c r="I2" s="10" t="str">
        <f>LEFT(data!C104, 49)</f>
        <v>Charles Prosper</v>
      </c>
      <c r="J2" s="10" t="str">
        <f>LEFT(data!C105, 49)</f>
        <v>Krista Touros</v>
      </c>
      <c r="K2" s="10" t="str">
        <f>LEFT(data!C107, 49)</f>
        <v>360-856-6021</v>
      </c>
      <c r="L2" s="10" t="str">
        <f>LEFT(data!C108, 49)</f>
        <v>360-856-7204</v>
      </c>
      <c r="M2" s="10" t="str">
        <f>LEFT(data!C109, 49)</f>
        <v>Nichole McGeathey</v>
      </c>
      <c r="N2" s="10" t="str">
        <f>LEFT(data!C110, 49)</f>
        <v>NMcgeathey@peacehealth.org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A2" sqref="A2"/>
    </sheetView>
  </sheetViews>
  <sheetFormatPr defaultColWidth="8.6640625" defaultRowHeight="15.75"/>
  <cols>
    <col min="1" max="3" width="10.44140625" style="8" customWidth="1"/>
    <col min="4" max="4" width="10.5546875" style="8" bestFit="1" customWidth="1"/>
    <col min="5" max="5" width="9.6640625" style="8" bestFit="1" customWidth="1"/>
    <col min="6" max="6" width="9.5546875" style="8" bestFit="1" customWidth="1"/>
    <col min="7" max="7" width="10.5546875" style="8" bestFit="1" customWidth="1"/>
    <col min="8" max="8" width="8.6640625" style="8" bestFit="1" customWidth="1"/>
    <col min="9" max="9" width="10.5546875" style="8" bestFit="1" customWidth="1"/>
    <col min="10" max="10" width="9.6640625" style="8" bestFit="1" customWidth="1"/>
    <col min="11" max="11" width="10.5546875" style="8" bestFit="1" customWidth="1"/>
    <col min="12" max="12" width="9.5546875" style="8" bestFit="1" customWidth="1"/>
    <col min="13" max="13" width="26.44140625" style="8" bestFit="1" customWidth="1"/>
    <col min="14" max="14" width="21.109375" style="8" bestFit="1" customWidth="1"/>
    <col min="15" max="15" width="13" style="8" bestFit="1" customWidth="1"/>
    <col min="16" max="16" width="24.44140625" style="8" bestFit="1" customWidth="1"/>
    <col min="17" max="17" width="23.33203125" style="8" bestFit="1" customWidth="1"/>
    <col min="18" max="18" width="36.109375" style="8" bestFit="1" customWidth="1"/>
    <col min="19" max="19" width="19.44140625" style="8" bestFit="1" customWidth="1"/>
    <col min="20" max="20" width="9.77734375" style="8" bestFit="1" customWidth="1"/>
    <col min="21" max="22" width="10.5546875" style="8" bestFit="1" customWidth="1"/>
    <col min="23" max="24" width="9.5546875" style="8" bestFit="1" customWidth="1"/>
    <col min="25" max="25" width="10" style="8" bestFit="1" customWidth="1"/>
    <col min="26" max="27" width="11.5546875" style="8" bestFit="1" customWidth="1"/>
    <col min="28" max="28" width="10.5546875" style="8" bestFit="1" customWidth="1"/>
    <col min="29" max="29" width="11.5546875" style="8" bestFit="1" customWidth="1"/>
    <col min="30" max="30" width="10.5546875" style="8" bestFit="1" customWidth="1"/>
    <col min="31" max="31" width="9.33203125" style="8" bestFit="1" customWidth="1"/>
    <col min="32" max="32" width="9.5546875" style="8" bestFit="1" customWidth="1"/>
    <col min="33" max="33" width="8.21875" style="8" bestFit="1" customWidth="1"/>
    <col min="34" max="34" width="10.88671875" style="8" bestFit="1" customWidth="1"/>
    <col min="35" max="35" width="11.5546875" style="8" bestFit="1" customWidth="1"/>
    <col min="36" max="36" width="10.5546875" style="8" bestFit="1" customWidth="1"/>
    <col min="37" max="37" width="11.33203125" style="8" bestFit="1" customWidth="1"/>
    <col min="38" max="38" width="8.5546875" style="8" bestFit="1" customWidth="1"/>
    <col min="39" max="39" width="7.21875" style="8" bestFit="1" customWidth="1"/>
    <col min="40" max="40" width="9.77734375" style="8" bestFit="1" customWidth="1"/>
    <col min="41" max="41" width="9" style="8" bestFit="1" customWidth="1"/>
    <col min="42" max="42" width="7.21875" style="8" bestFit="1" customWidth="1"/>
    <col min="43" max="43" width="9.77734375" style="8" bestFit="1" customWidth="1"/>
    <col min="44" max="45" width="10.5546875" style="8" bestFit="1" customWidth="1"/>
    <col min="46" max="46" width="10" style="8" bestFit="1" customWidth="1"/>
    <col min="47" max="47" width="9.44140625" style="8" bestFit="1" customWidth="1"/>
    <col min="48" max="48" width="9.33203125" style="8" bestFit="1" customWidth="1"/>
    <col min="49" max="49" width="10.6640625" style="8" bestFit="1" customWidth="1"/>
    <col min="50" max="51" width="9.5546875" style="8" bestFit="1" customWidth="1"/>
    <col min="52" max="52" width="10.21875" style="8" bestFit="1" customWidth="1"/>
    <col min="53" max="54" width="11.5546875" style="8" bestFit="1" customWidth="1"/>
    <col min="55" max="55" width="10.88671875" style="8" bestFit="1" customWidth="1"/>
    <col min="56" max="57" width="10.5546875" style="8" bestFit="1" customWidth="1"/>
    <col min="58" max="58" width="9.5546875" style="8" bestFit="1" customWidth="1"/>
    <col min="59" max="59" width="9.88671875" style="8" bestFit="1" customWidth="1"/>
    <col min="60" max="60" width="9.6640625" style="8" bestFit="1" customWidth="1"/>
    <col min="61" max="61" width="11.109375" style="8" bestFit="1" customWidth="1"/>
    <col min="62" max="62" width="11.5546875" style="8" bestFit="1" customWidth="1"/>
    <col min="63" max="63" width="10.5546875" style="8" bestFit="1" customWidth="1"/>
    <col min="64" max="64" width="11.5546875" style="8" bestFit="1" customWidth="1"/>
    <col min="65" max="65" width="8.77734375" style="8" bestFit="1" customWidth="1"/>
    <col min="66" max="66" width="8.6640625" style="8" bestFit="1" customWidth="1"/>
    <col min="67" max="67" width="10" style="8" bestFit="1" customWidth="1"/>
    <col min="68" max="68" width="8.77734375" style="8" bestFit="1" customWidth="1"/>
    <col min="69" max="69" width="8.6640625" style="8" bestFit="1" customWidth="1"/>
    <col min="70" max="70" width="10" style="8" bestFit="1" customWidth="1"/>
    <col min="71" max="71" width="9" style="8" bestFit="1" customWidth="1"/>
    <col min="72" max="72" width="8.88671875" style="8" bestFit="1" customWidth="1"/>
    <col min="73" max="73" width="10.21875" style="8" bestFit="1" customWidth="1"/>
    <col min="74" max="75" width="11.5546875" style="8" bestFit="1" customWidth="1"/>
    <col min="76" max="76" width="8.21875" style="8" bestFit="1" customWidth="1"/>
    <col min="77" max="77" width="9" style="8" bestFit="1" customWidth="1"/>
    <col min="78" max="78" width="10.5546875" style="8" bestFit="1" customWidth="1"/>
    <col min="79" max="79" width="11.5546875" style="8" bestFit="1" customWidth="1"/>
    <col min="80" max="80" width="10.109375" style="8" bestFit="1" customWidth="1"/>
    <col min="81" max="82" width="21.44140625" style="8" bestFit="1" customWidth="1"/>
    <col min="83" max="83" width="7.6640625" style="8" bestFit="1" customWidth="1"/>
    <col min="84" max="84" width="9.5546875" style="8" bestFit="1" customWidth="1"/>
    <col min="85" max="89" width="8.6640625" style="8" customWidth="1"/>
    <col min="90" max="16384" width="8.6640625" style="8"/>
  </cols>
  <sheetData>
    <row r="1" spans="1:84" s="9" customFormat="1" ht="12.6" customHeight="1">
      <c r="A1" s="11" t="s">
        <v>1073</v>
      </c>
      <c r="B1" s="11" t="s">
        <v>1074</v>
      </c>
      <c r="C1" s="11" t="s">
        <v>1075</v>
      </c>
      <c r="D1" s="11" t="s">
        <v>1076</v>
      </c>
      <c r="E1" s="11" t="s">
        <v>1077</v>
      </c>
      <c r="F1" s="11" t="s">
        <v>1078</v>
      </c>
      <c r="G1" s="11" t="s">
        <v>1079</v>
      </c>
      <c r="H1" s="11" t="s">
        <v>1080</v>
      </c>
      <c r="I1" s="11" t="s">
        <v>1081</v>
      </c>
      <c r="J1" s="11" t="s">
        <v>1082</v>
      </c>
      <c r="K1" s="11" t="s">
        <v>1083</v>
      </c>
      <c r="L1" s="11" t="s">
        <v>1084</v>
      </c>
      <c r="M1" s="11" t="s">
        <v>1085</v>
      </c>
      <c r="N1" s="11" t="s">
        <v>1086</v>
      </c>
      <c r="O1" s="11" t="s">
        <v>1087</v>
      </c>
      <c r="P1" s="11" t="s">
        <v>1088</v>
      </c>
      <c r="Q1" s="11" t="s">
        <v>1089</v>
      </c>
      <c r="R1" s="11" t="s">
        <v>1090</v>
      </c>
      <c r="S1" s="11" t="s">
        <v>1091</v>
      </c>
      <c r="T1" s="11" t="s">
        <v>1092</v>
      </c>
      <c r="U1" s="11" t="s">
        <v>1093</v>
      </c>
      <c r="V1" s="11" t="s">
        <v>1094</v>
      </c>
      <c r="W1" s="11" t="s">
        <v>1095</v>
      </c>
      <c r="X1" s="11" t="s">
        <v>1096</v>
      </c>
      <c r="Y1" s="11" t="s">
        <v>1097</v>
      </c>
      <c r="Z1" s="11" t="s">
        <v>1098</v>
      </c>
      <c r="AA1" s="11" t="s">
        <v>1099</v>
      </c>
      <c r="AB1" s="11" t="s">
        <v>1100</v>
      </c>
      <c r="AC1" s="11" t="s">
        <v>1101</v>
      </c>
      <c r="AD1" s="11" t="s">
        <v>1102</v>
      </c>
      <c r="AE1" s="11" t="s">
        <v>1103</v>
      </c>
      <c r="AF1" s="11" t="s">
        <v>1104</v>
      </c>
      <c r="AG1" s="11" t="s">
        <v>1105</v>
      </c>
      <c r="AH1" s="11" t="s">
        <v>1106</v>
      </c>
      <c r="AI1" s="11" t="s">
        <v>1107</v>
      </c>
      <c r="AJ1" s="11" t="s">
        <v>1108</v>
      </c>
      <c r="AK1" s="11" t="s">
        <v>1109</v>
      </c>
      <c r="AL1" s="11" t="s">
        <v>1110</v>
      </c>
      <c r="AM1" s="11" t="s">
        <v>1111</v>
      </c>
      <c r="AN1" s="11" t="s">
        <v>1112</v>
      </c>
      <c r="AO1" s="11" t="s">
        <v>1113</v>
      </c>
      <c r="AP1" s="11" t="s">
        <v>1114</v>
      </c>
      <c r="AQ1" s="11" t="s">
        <v>1115</v>
      </c>
      <c r="AR1" s="11" t="s">
        <v>1116</v>
      </c>
      <c r="AS1" s="11" t="s">
        <v>1117</v>
      </c>
      <c r="AT1" s="11" t="s">
        <v>1118</v>
      </c>
      <c r="AU1" s="11" t="s">
        <v>1119</v>
      </c>
      <c r="AV1" s="11" t="s">
        <v>1120</v>
      </c>
      <c r="AW1" s="11" t="s">
        <v>1121</v>
      </c>
      <c r="AX1" s="11" t="s">
        <v>1122</v>
      </c>
      <c r="AY1" s="11" t="s">
        <v>1123</v>
      </c>
      <c r="AZ1" s="11" t="s">
        <v>1124</v>
      </c>
      <c r="BA1" s="11" t="s">
        <v>1125</v>
      </c>
      <c r="BB1" s="11" t="s">
        <v>1126</v>
      </c>
      <c r="BC1" s="11" t="s">
        <v>1127</v>
      </c>
      <c r="BD1" s="11" t="s">
        <v>1128</v>
      </c>
      <c r="BE1" s="11" t="s">
        <v>1129</v>
      </c>
      <c r="BF1" s="11" t="s">
        <v>1130</v>
      </c>
      <c r="BG1" s="11" t="s">
        <v>1131</v>
      </c>
      <c r="BH1" s="11" t="s">
        <v>1132</v>
      </c>
      <c r="BI1" s="11" t="s">
        <v>1133</v>
      </c>
      <c r="BJ1" s="11" t="s">
        <v>1134</v>
      </c>
      <c r="BK1" s="11" t="s">
        <v>1135</v>
      </c>
      <c r="BL1" s="11" t="s">
        <v>1136</v>
      </c>
      <c r="BM1" s="11" t="s">
        <v>1137</v>
      </c>
      <c r="BN1" s="11" t="s">
        <v>1138</v>
      </c>
      <c r="BO1" s="11" t="s">
        <v>1139</v>
      </c>
      <c r="BP1" s="11" t="s">
        <v>1140</v>
      </c>
      <c r="BQ1" s="11" t="s">
        <v>1141</v>
      </c>
      <c r="BR1" s="11" t="s">
        <v>1142</v>
      </c>
      <c r="BS1" s="11" t="s">
        <v>1143</v>
      </c>
      <c r="BT1" s="11" t="s">
        <v>1144</v>
      </c>
      <c r="BU1" s="11" t="s">
        <v>1145</v>
      </c>
      <c r="BV1" s="11" t="s">
        <v>1146</v>
      </c>
      <c r="BW1" s="11" t="s">
        <v>1147</v>
      </c>
      <c r="BX1" s="11" t="s">
        <v>1148</v>
      </c>
      <c r="BY1" s="11" t="s">
        <v>1149</v>
      </c>
      <c r="BZ1" s="11" t="s">
        <v>1150</v>
      </c>
      <c r="CA1" s="11" t="s">
        <v>1151</v>
      </c>
      <c r="CB1" s="11" t="s">
        <v>1152</v>
      </c>
      <c r="CC1" s="11" t="s">
        <v>1153</v>
      </c>
      <c r="CD1" s="11" t="s">
        <v>1154</v>
      </c>
      <c r="CE1" s="11" t="s">
        <v>1155</v>
      </c>
      <c r="CF1" s="11" t="s">
        <v>1156</v>
      </c>
    </row>
    <row r="2" spans="1:84" s="168" customFormat="1" ht="12.6" customHeight="1">
      <c r="A2" s="11" t="str">
        <f>RIGHT(data!C97,3)</f>
        <v>206</v>
      </c>
      <c r="B2" s="199" t="str">
        <f>RIGHT(data!C96,4)</f>
        <v>2024</v>
      </c>
      <c r="C2" s="11" t="s">
        <v>1157</v>
      </c>
      <c r="D2" s="198">
        <f>ROUND(N(data!C181),0)</f>
        <v>2570221</v>
      </c>
      <c r="E2" s="198">
        <f>ROUND(N(data!C182),0)</f>
        <v>54772</v>
      </c>
      <c r="F2" s="198">
        <f>ROUND(N(data!C183),0)</f>
        <v>185036</v>
      </c>
      <c r="G2" s="198">
        <f>ROUND(N(data!C184),0)</f>
        <v>4570918</v>
      </c>
      <c r="H2" s="198">
        <f>ROUND(N(data!C185),0)</f>
        <v>27847</v>
      </c>
      <c r="I2" s="198">
        <f>ROUND(N(data!C186),0)</f>
        <v>1767981</v>
      </c>
      <c r="J2" s="198">
        <f>ROUND(N(data!C187)+N(data!C188),0)</f>
        <v>508092</v>
      </c>
      <c r="K2" s="198">
        <f>ROUND(N(data!C191),0)</f>
        <v>895646</v>
      </c>
      <c r="L2" s="198">
        <f>ROUND(N(data!C192),0)</f>
        <v>703476</v>
      </c>
      <c r="M2" s="198">
        <f>ROUND(N(data!C195),0)</f>
        <v>466517</v>
      </c>
      <c r="N2" s="198">
        <f>ROUND(N(data!C196),0)</f>
        <v>270790</v>
      </c>
      <c r="O2" s="198">
        <f>ROUND(N(data!C199),0)</f>
        <v>52374</v>
      </c>
      <c r="P2" s="198">
        <f>ROUND(N(data!C200),0)</f>
        <v>993511</v>
      </c>
      <c r="Q2" s="198">
        <f>ROUND(N(data!C201),0)</f>
        <v>0</v>
      </c>
      <c r="R2" s="198">
        <f>ROUND(N(data!C204),0)</f>
        <v>0</v>
      </c>
      <c r="S2" s="198">
        <f>ROUND(N(data!C205),0)</f>
        <v>26117</v>
      </c>
      <c r="T2" s="198">
        <f>ROUND(N(data!B211),0)</f>
        <v>0</v>
      </c>
      <c r="U2" s="198">
        <f>ROUND(N(data!C211),0)</f>
        <v>0</v>
      </c>
      <c r="V2" s="198">
        <f>ROUND(N(data!D211),0)</f>
        <v>0</v>
      </c>
      <c r="W2" s="198">
        <f>ROUND(N(data!B212),0)</f>
        <v>123783</v>
      </c>
      <c r="X2" s="198">
        <f>ROUND(N(data!C212),0)</f>
        <v>0</v>
      </c>
      <c r="Y2" s="198">
        <f>ROUND(N(data!D212),0)</f>
        <v>0</v>
      </c>
      <c r="Z2" s="198">
        <f>ROUND(N(data!B213),0)</f>
        <v>16972955</v>
      </c>
      <c r="AA2" s="198">
        <f>ROUND(N(data!C213),0)</f>
        <v>0</v>
      </c>
      <c r="AB2" s="198">
        <f>ROUND(N(data!D213),0)</f>
        <v>0</v>
      </c>
      <c r="AC2" s="198">
        <f>ROUND(N(data!B214),0)</f>
        <v>0</v>
      </c>
      <c r="AD2" s="198">
        <f>ROUND(N(data!C214),0)</f>
        <v>0</v>
      </c>
      <c r="AE2" s="198">
        <f>ROUND(N(data!D214),0)</f>
        <v>0</v>
      </c>
      <c r="AF2" s="198">
        <f>ROUND(N(data!B215),0)</f>
        <v>2574702</v>
      </c>
      <c r="AG2" s="198">
        <f>ROUND(N(data!C215),0)</f>
        <v>33511</v>
      </c>
      <c r="AH2" s="198">
        <f>ROUND(N(data!D215),0)</f>
        <v>0</v>
      </c>
      <c r="AI2" s="198">
        <f>ROUND(N(data!B216),0)</f>
        <v>15462813</v>
      </c>
      <c r="AJ2" s="198">
        <f>ROUND(N(data!C216),0)</f>
        <v>382233</v>
      </c>
      <c r="AK2" s="198">
        <f>ROUND(N(data!D216),0)</f>
        <v>48489</v>
      </c>
      <c r="AL2" s="198">
        <f>ROUND(N(data!B217),0)</f>
        <v>0</v>
      </c>
      <c r="AM2" s="198">
        <f>ROUND(N(data!C217),0)</f>
        <v>0</v>
      </c>
      <c r="AN2" s="198">
        <f>ROUND(N(data!D217),0)</f>
        <v>0</v>
      </c>
      <c r="AO2" s="198">
        <f>ROUND(N(data!B218),0)</f>
        <v>8208418</v>
      </c>
      <c r="AP2" s="198">
        <f>ROUND(N(data!C218),0)</f>
        <v>391069</v>
      </c>
      <c r="AQ2" s="198">
        <f>ROUND(N(data!D218),0)</f>
        <v>0</v>
      </c>
      <c r="AR2" s="198">
        <f>ROUND(N(data!B219),0)</f>
        <v>5832601</v>
      </c>
      <c r="AS2" s="198">
        <f>ROUND(N(data!C219),0)</f>
        <v>614540</v>
      </c>
      <c r="AT2" s="198">
        <f>ROUND(N(data!D219),0)</f>
        <v>0</v>
      </c>
      <c r="AU2" s="198">
        <v>0</v>
      </c>
      <c r="AV2" s="198">
        <v>0</v>
      </c>
      <c r="AW2" s="198">
        <v>0</v>
      </c>
      <c r="AX2" s="198">
        <f>ROUND(N(data!B225),0)</f>
        <v>0</v>
      </c>
      <c r="AY2" s="198">
        <f>ROUND(N(data!C225),0)</f>
        <v>0</v>
      </c>
      <c r="AZ2" s="198">
        <f>ROUND(N(data!D225),0)</f>
        <v>0</v>
      </c>
      <c r="BA2" s="198">
        <f>ROUND(N(data!B226),0)</f>
        <v>9799</v>
      </c>
      <c r="BB2" s="198">
        <f>ROUND(N(data!C226),0)</f>
        <v>6189</v>
      </c>
      <c r="BC2" s="198">
        <f>ROUND(N(data!D226),0)</f>
        <v>0</v>
      </c>
      <c r="BD2" s="198">
        <f>ROUND(N(data!B227),0)</f>
        <v>3436404</v>
      </c>
      <c r="BE2" s="198">
        <f>ROUND(N(data!C227),0)</f>
        <v>673820</v>
      </c>
      <c r="BF2" s="198">
        <f>ROUND(N(data!D227),0)</f>
        <v>0</v>
      </c>
      <c r="BG2" s="198">
        <f>ROUND(N(data!B228),0)</f>
        <v>0</v>
      </c>
      <c r="BH2" s="198">
        <f>ROUND(N(data!C228),0)</f>
        <v>0</v>
      </c>
      <c r="BI2" s="198">
        <f>ROUND(N(data!D228),0)</f>
        <v>0</v>
      </c>
      <c r="BJ2" s="198">
        <f>ROUND(N(data!B229),0)</f>
        <v>470718</v>
      </c>
      <c r="BK2" s="198">
        <f>ROUND(N(data!C229),0)</f>
        <v>166218</v>
      </c>
      <c r="BL2" s="198">
        <f>ROUND(N(data!D229),0)</f>
        <v>0</v>
      </c>
      <c r="BM2" s="198">
        <f>ROUND(N(data!B230),0)</f>
        <v>8801341</v>
      </c>
      <c r="BN2" s="198">
        <f>ROUND(N(data!C230),0)</f>
        <v>1556729</v>
      </c>
      <c r="BO2" s="198">
        <f>ROUND(N(data!D230),0)</f>
        <v>45016</v>
      </c>
      <c r="BP2" s="198">
        <f>ROUND(N(data!B231),0)</f>
        <v>0</v>
      </c>
      <c r="BQ2" s="198">
        <f>ROUND(N(data!C231),0)</f>
        <v>0</v>
      </c>
      <c r="BR2" s="198">
        <f>ROUND(N(data!D231),0)</f>
        <v>0</v>
      </c>
      <c r="BS2" s="198">
        <f>ROUND(N(data!B232),0)</f>
        <v>1931939</v>
      </c>
      <c r="BT2" s="198">
        <f>ROUND(N(data!C232),0)</f>
        <v>666841</v>
      </c>
      <c r="BU2" s="198">
        <f>ROUND(N(data!D232),0)</f>
        <v>0</v>
      </c>
      <c r="BV2" s="198">
        <f>ROUND(N(data!C239),0)</f>
        <v>77264224</v>
      </c>
      <c r="BW2" s="198">
        <f>ROUND(N(data!C240),0)</f>
        <v>26172045</v>
      </c>
      <c r="BX2" s="198">
        <f>ROUND(N(data!C241),0)</f>
        <v>1103786</v>
      </c>
      <c r="BY2" s="198">
        <f>ROUND(N(data!C242),0)</f>
        <v>7290661</v>
      </c>
      <c r="BZ2" s="198">
        <f>ROUND(N(data!C243),0)</f>
        <v>18401360</v>
      </c>
      <c r="CA2" s="198">
        <f>ROUND(N(data!C244),0)</f>
        <v>552542</v>
      </c>
      <c r="CB2" s="198">
        <f>ROUND(N(data!C247),0)</f>
        <v>9767</v>
      </c>
      <c r="CC2" s="198">
        <f>ROUND(N(data!C249),0)</f>
        <v>907635</v>
      </c>
      <c r="CD2" s="198">
        <f>ROUND(N(data!C250),0)</f>
        <v>8040533</v>
      </c>
      <c r="CE2" s="198">
        <f>ROUND(N(data!C254)+N(data!C255),0)</f>
        <v>798589</v>
      </c>
      <c r="CF2" s="198">
        <f>ROUND(N(data!D237),0)</f>
        <v>2234319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A2" sqref="A2"/>
    </sheetView>
  </sheetViews>
  <sheetFormatPr defaultColWidth="8.6640625" defaultRowHeight="15.75"/>
  <cols>
    <col min="1" max="69" width="13.5546875" style="8" customWidth="1"/>
    <col min="70" max="70" width="32.77734375" style="8" bestFit="1" customWidth="1"/>
    <col min="71" max="71" width="33" style="8" bestFit="1" customWidth="1"/>
    <col min="72" max="75" width="8.6640625" style="8" customWidth="1"/>
    <col min="76" max="16384" width="8.6640625" style="8"/>
  </cols>
  <sheetData>
    <row r="1" spans="1:87" s="9" customFormat="1" ht="12.6" customHeight="1">
      <c r="A1" s="9" t="s">
        <v>1158</v>
      </c>
      <c r="B1" s="11" t="s">
        <v>1159</v>
      </c>
      <c r="C1" s="11" t="s">
        <v>1160</v>
      </c>
      <c r="D1" s="9" t="s">
        <v>1161</v>
      </c>
      <c r="E1" s="9" t="s">
        <v>1162</v>
      </c>
      <c r="F1" s="9" t="s">
        <v>1163</v>
      </c>
      <c r="G1" s="9" t="s">
        <v>1164</v>
      </c>
      <c r="H1" s="9" t="s">
        <v>1165</v>
      </c>
      <c r="I1" s="9" t="s">
        <v>1166</v>
      </c>
      <c r="J1" s="9" t="s">
        <v>1167</v>
      </c>
      <c r="K1" s="9" t="s">
        <v>1168</v>
      </c>
      <c r="L1" s="9" t="s">
        <v>1169</v>
      </c>
      <c r="M1" s="9" t="s">
        <v>1170</v>
      </c>
      <c r="N1" s="9" t="s">
        <v>1171</v>
      </c>
      <c r="O1" s="9" t="s">
        <v>1172</v>
      </c>
      <c r="P1" s="9" t="s">
        <v>1173</v>
      </c>
      <c r="Q1" s="9" t="s">
        <v>1174</v>
      </c>
      <c r="R1" s="9" t="s">
        <v>1175</v>
      </c>
      <c r="S1" s="9" t="s">
        <v>1176</v>
      </c>
      <c r="T1" s="9" t="s">
        <v>1177</v>
      </c>
      <c r="U1" s="9" t="s">
        <v>1178</v>
      </c>
      <c r="V1" s="9" t="s">
        <v>1179</v>
      </c>
      <c r="W1" s="9" t="s">
        <v>1180</v>
      </c>
      <c r="X1" s="9" t="s">
        <v>1181</v>
      </c>
      <c r="Y1" s="9" t="s">
        <v>1182</v>
      </c>
      <c r="Z1" s="9" t="s">
        <v>1183</v>
      </c>
      <c r="AA1" s="9" t="s">
        <v>1184</v>
      </c>
      <c r="AB1" s="9" t="s">
        <v>1185</v>
      </c>
      <c r="AC1" s="9" t="s">
        <v>1186</v>
      </c>
      <c r="AD1" s="9" t="s">
        <v>1187</v>
      </c>
      <c r="AE1" s="9" t="s">
        <v>1188</v>
      </c>
      <c r="AF1" s="9" t="s">
        <v>1189</v>
      </c>
      <c r="AG1" s="9" t="s">
        <v>1190</v>
      </c>
      <c r="AH1" s="9" t="s">
        <v>1191</v>
      </c>
      <c r="AI1" s="9" t="s">
        <v>1192</v>
      </c>
      <c r="AJ1" s="9" t="s">
        <v>1193</v>
      </c>
      <c r="AK1" s="9" t="s">
        <v>1194</v>
      </c>
      <c r="AL1" s="9" t="s">
        <v>1195</v>
      </c>
      <c r="AM1" s="9" t="s">
        <v>1196</v>
      </c>
      <c r="AN1" s="9" t="s">
        <v>1197</v>
      </c>
      <c r="AO1" s="9" t="s">
        <v>1198</v>
      </c>
      <c r="AP1" s="9" t="s">
        <v>1199</v>
      </c>
      <c r="AQ1" s="9" t="s">
        <v>1200</v>
      </c>
      <c r="AR1" s="9" t="s">
        <v>1201</v>
      </c>
      <c r="AS1" s="9" t="s">
        <v>1202</v>
      </c>
      <c r="AT1" s="9" t="s">
        <v>1203</v>
      </c>
      <c r="AU1" s="9" t="s">
        <v>1204</v>
      </c>
      <c r="AV1" s="9" t="s">
        <v>1205</v>
      </c>
      <c r="AW1" s="9" t="s">
        <v>1206</v>
      </c>
      <c r="AX1" s="9" t="s">
        <v>1207</v>
      </c>
      <c r="AY1" s="9" t="s">
        <v>1208</v>
      </c>
      <c r="AZ1" s="9" t="s">
        <v>1209</v>
      </c>
      <c r="BA1" s="9" t="s">
        <v>1210</v>
      </c>
      <c r="BB1" s="9" t="s">
        <v>1211</v>
      </c>
      <c r="BC1" s="9" t="s">
        <v>1212</v>
      </c>
      <c r="BD1" s="9" t="s">
        <v>1213</v>
      </c>
      <c r="BE1" s="9" t="s">
        <v>1214</v>
      </c>
      <c r="BF1" s="9" t="s">
        <v>1215</v>
      </c>
      <c r="BG1" s="9" t="s">
        <v>1216</v>
      </c>
      <c r="BH1" s="9" t="s">
        <v>1217</v>
      </c>
      <c r="BI1" s="9" t="s">
        <v>1218</v>
      </c>
      <c r="BJ1" s="9" t="s">
        <v>1219</v>
      </c>
      <c r="BK1" s="9" t="s">
        <v>1220</v>
      </c>
      <c r="BL1" s="9" t="s">
        <v>1221</v>
      </c>
      <c r="BM1" s="9" t="s">
        <v>1222</v>
      </c>
      <c r="BN1" s="9" t="s">
        <v>1223</v>
      </c>
      <c r="BO1" s="9" t="s">
        <v>1224</v>
      </c>
      <c r="BP1" s="9" t="s">
        <v>1225</v>
      </c>
      <c r="BQ1" s="9" t="s">
        <v>1226</v>
      </c>
      <c r="BR1" s="9" t="s">
        <v>1227</v>
      </c>
      <c r="BS1" s="9" t="s">
        <v>1228</v>
      </c>
    </row>
    <row r="2" spans="1:87" s="168" customFormat="1" ht="12.6" customHeight="1">
      <c r="A2" s="11" t="str">
        <f>RIGHT(data!C97,3)</f>
        <v>206</v>
      </c>
      <c r="B2" s="11" t="str">
        <f>RIGHT(data!C96,4)</f>
        <v>2024</v>
      </c>
      <c r="C2" s="11" t="s">
        <v>1157</v>
      </c>
      <c r="D2" s="197">
        <f>ROUND(N(data!C127),0)</f>
        <v>947</v>
      </c>
      <c r="E2" s="197">
        <f>ROUND(N(data!C128),0)</f>
        <v>227</v>
      </c>
      <c r="F2" s="197">
        <f>ROUND(N(data!C129),0)</f>
        <v>0</v>
      </c>
      <c r="G2" s="197">
        <f>ROUND(N(data!C130),0)</f>
        <v>0</v>
      </c>
      <c r="H2" s="197">
        <f>ROUND(N(data!D127),0)</f>
        <v>5120</v>
      </c>
      <c r="I2" s="197">
        <f>ROUND(N(data!D128),0)</f>
        <v>4182</v>
      </c>
      <c r="J2" s="197">
        <f>ROUND(N(data!D129),0)</f>
        <v>0</v>
      </c>
      <c r="K2" s="197">
        <f>ROUND(N(data!D130),0)</f>
        <v>0</v>
      </c>
      <c r="L2" s="197">
        <f>ROUND(N(data!C132),0)</f>
        <v>0</v>
      </c>
      <c r="M2" s="197">
        <f>ROUND(N(data!C133),0)</f>
        <v>0</v>
      </c>
      <c r="N2" s="197">
        <f>ROUND(N(data!C134),0)</f>
        <v>25</v>
      </c>
      <c r="O2" s="197">
        <f>ROUND(N(data!C135),0)</f>
        <v>0</v>
      </c>
      <c r="P2" s="197">
        <f>ROUND(N(data!C136),0)</f>
        <v>0</v>
      </c>
      <c r="Q2" s="197">
        <f>ROUND(N(data!C137),0)</f>
        <v>10</v>
      </c>
      <c r="R2" s="197">
        <f>ROUND(N(data!C138),0)</f>
        <v>0</v>
      </c>
      <c r="S2" s="197">
        <f>ROUND(N(data!C139),0)</f>
        <v>0</v>
      </c>
      <c r="T2" s="197">
        <f>ROUND(N(data!C140),0)</f>
        <v>0</v>
      </c>
      <c r="U2" s="197">
        <f>ROUND(N(data!C141),0)</f>
        <v>0</v>
      </c>
      <c r="V2" s="197">
        <f>ROUND(N(data!C142),0)</f>
        <v>0</v>
      </c>
      <c r="W2" s="197">
        <f>ROUND(N(data!C144),0)</f>
        <v>35</v>
      </c>
      <c r="X2" s="197">
        <f>ROUND(N(data!C145),0)</f>
        <v>0</v>
      </c>
      <c r="Y2" s="197">
        <f>ROUND(N(data!B154),0)</f>
        <v>718</v>
      </c>
      <c r="Z2" s="197">
        <f>ROUND(N(data!B155),0)</f>
        <v>4064</v>
      </c>
      <c r="AA2" s="197">
        <f>ROUND(N(data!B156),0)</f>
        <v>15299</v>
      </c>
      <c r="AB2" s="197">
        <f>ROUND(N(data!B157),0)</f>
        <v>24268520</v>
      </c>
      <c r="AC2" s="197">
        <f>ROUND(N(data!B158),0)</f>
        <v>95309880</v>
      </c>
      <c r="AD2" s="197">
        <f>ROUND(N(data!C154),0)</f>
        <v>118</v>
      </c>
      <c r="AE2" s="197">
        <f>ROUND(N(data!C155),0)</f>
        <v>478</v>
      </c>
      <c r="AF2" s="197">
        <f>ROUND(N(data!C156),0)</f>
        <v>7201</v>
      </c>
      <c r="AG2" s="197">
        <f>ROUND(N(data!C157),0)</f>
        <v>3890620</v>
      </c>
      <c r="AH2" s="197">
        <f>ROUND(N(data!C158),0)</f>
        <v>31980192</v>
      </c>
      <c r="AI2" s="197">
        <f>ROUND(N(data!D154),0)</f>
        <v>111</v>
      </c>
      <c r="AJ2" s="197">
        <f>ROUND(N(data!D155),0)</f>
        <v>578</v>
      </c>
      <c r="AK2" s="197">
        <f>ROUND(N(data!D156),0)</f>
        <v>11752</v>
      </c>
      <c r="AL2" s="197">
        <f>ROUND(N(data!D157),0)</f>
        <v>4257442</v>
      </c>
      <c r="AM2" s="197">
        <f>ROUND(N(data!D158),0)</f>
        <v>59762690</v>
      </c>
      <c r="AN2" s="197">
        <f>ROUND(N(data!B160),0)</f>
        <v>148</v>
      </c>
      <c r="AO2" s="197">
        <f>ROUND(N(data!B161),0)</f>
        <v>2640</v>
      </c>
      <c r="AP2" s="197">
        <f>ROUND(N(data!B162),0)</f>
        <v>0</v>
      </c>
      <c r="AQ2" s="197">
        <f>ROUND(N(data!B163),0)</f>
        <v>6826947</v>
      </c>
      <c r="AR2" s="197">
        <f>ROUND(N(data!B164),0)</f>
        <v>0</v>
      </c>
      <c r="AS2" s="197">
        <f>ROUND(N(data!C160),0)</f>
        <v>58</v>
      </c>
      <c r="AT2" s="197">
        <f>ROUND(N(data!C161),0)</f>
        <v>1088</v>
      </c>
      <c r="AU2" s="197">
        <f>ROUND(N(data!C162),0)</f>
        <v>0</v>
      </c>
      <c r="AV2" s="197">
        <f>ROUND(N(data!C163),0)</f>
        <v>2881686</v>
      </c>
      <c r="AW2" s="197">
        <f>ROUND(N(data!C164),0)</f>
        <v>0</v>
      </c>
      <c r="AX2" s="197">
        <f>ROUND(N(data!D160),0)</f>
        <v>21</v>
      </c>
      <c r="AY2" s="197">
        <f>ROUND(N(data!D161),0)</f>
        <v>454</v>
      </c>
      <c r="AZ2" s="197">
        <f>ROUND(N(data!D162),0)</f>
        <v>0</v>
      </c>
      <c r="BA2" s="197">
        <f>ROUND(N(data!D163),0)</f>
        <v>916658</v>
      </c>
      <c r="BB2" s="197">
        <f>ROUND(N(data!D164),0)</f>
        <v>0</v>
      </c>
      <c r="BC2" s="197">
        <f>ROUND(N(data!B166),0)</f>
        <v>0</v>
      </c>
      <c r="BD2" s="197">
        <f>ROUND(N(data!B167),0)</f>
        <v>0</v>
      </c>
      <c r="BE2" s="197">
        <f>ROUND(N(data!B168),0)</f>
        <v>0</v>
      </c>
      <c r="BF2" s="197">
        <f>ROUND(N(data!B169),0)</f>
        <v>0</v>
      </c>
      <c r="BG2" s="197">
        <f>ROUND(N(data!B170),0)</f>
        <v>0</v>
      </c>
      <c r="BH2" s="197">
        <f>ROUND(N(data!C166),0)</f>
        <v>0</v>
      </c>
      <c r="BI2" s="197">
        <f>ROUND(N(data!C167),0)</f>
        <v>0</v>
      </c>
      <c r="BJ2" s="197">
        <f>ROUND(N(data!C168),0)</f>
        <v>0</v>
      </c>
      <c r="BK2" s="197">
        <f>ROUND(N(data!C169),0)</f>
        <v>0</v>
      </c>
      <c r="BL2" s="197">
        <f>ROUND(N(data!C170),0)</f>
        <v>0</v>
      </c>
      <c r="BM2" s="197">
        <f>ROUND(N(data!D166),0)</f>
        <v>0</v>
      </c>
      <c r="BN2" s="197">
        <f>ROUND(N(data!D167),0)</f>
        <v>0</v>
      </c>
      <c r="BO2" s="197">
        <f>ROUND(N(data!D168),0)</f>
        <v>0</v>
      </c>
      <c r="BP2" s="197">
        <f>ROUND(N(data!D169),0)</f>
        <v>0</v>
      </c>
      <c r="BQ2" s="197">
        <f>ROUND(N(data!D170),0)</f>
        <v>0</v>
      </c>
      <c r="BR2" s="197">
        <f>ROUND(N(data!B173),0)</f>
        <v>0</v>
      </c>
      <c r="BS2" s="197">
        <f>ROUND(N(data!C173),0)</f>
        <v>0</v>
      </c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A2" sqref="A2"/>
    </sheetView>
  </sheetViews>
  <sheetFormatPr defaultColWidth="8.6640625" defaultRowHeight="15.75"/>
  <cols>
    <col min="1" max="1" width="13.44140625" style="8" bestFit="1" customWidth="1"/>
    <col min="2" max="2" width="5.21875" style="8" bestFit="1" customWidth="1"/>
    <col min="3" max="4" width="10.5546875" style="8" bestFit="1" customWidth="1"/>
    <col min="5" max="5" width="6.5546875" style="8" bestFit="1" customWidth="1"/>
    <col min="6" max="7" width="10.5546875" style="8" bestFit="1" customWidth="1"/>
    <col min="8" max="8" width="8.88671875" style="8" bestFit="1" customWidth="1"/>
    <col min="9" max="9" width="9.77734375" style="8" bestFit="1" customWidth="1"/>
    <col min="10" max="10" width="7.5546875" style="8" bestFit="1" customWidth="1"/>
    <col min="11" max="13" width="9.5546875" style="8" bestFit="1" customWidth="1"/>
    <col min="14" max="14" width="10.5546875" style="8" bestFit="1" customWidth="1"/>
    <col min="15" max="15" width="8.77734375" style="8" bestFit="1" customWidth="1"/>
    <col min="16" max="16" width="8.88671875" style="8" bestFit="1" customWidth="1"/>
    <col min="17" max="17" width="9.77734375" style="8" bestFit="1" customWidth="1"/>
    <col min="18" max="18" width="9.5546875" style="8" bestFit="1" customWidth="1"/>
    <col min="19" max="20" width="10.5546875" style="8" bestFit="1" customWidth="1"/>
    <col min="21" max="21" width="9.88671875" style="8" bestFit="1" customWidth="1"/>
    <col min="22" max="22" width="10.5546875" style="8" bestFit="1" customWidth="1"/>
    <col min="23" max="23" width="9.5546875" style="8" bestFit="1" customWidth="1"/>
    <col min="24" max="25" width="9.88671875" style="8" bestFit="1" customWidth="1"/>
    <col min="26" max="26" width="11.88671875" style="8" bestFit="1" customWidth="1"/>
    <col min="27" max="27" width="9.5546875" style="8" bestFit="1" customWidth="1"/>
    <col min="28" max="28" width="8.88671875" style="8" bestFit="1" customWidth="1"/>
    <col min="29" max="30" width="10.5546875" style="8" bestFit="1" customWidth="1"/>
    <col min="31" max="31" width="8.21875" style="8" bestFit="1" customWidth="1"/>
    <col min="32" max="32" width="8.77734375" style="8" bestFit="1" customWidth="1"/>
    <col min="33" max="33" width="10.5546875" style="8" bestFit="1" customWidth="1"/>
    <col min="34" max="34" width="8.21875" style="8" bestFit="1" customWidth="1"/>
    <col min="35" max="35" width="7.21875" style="8" bestFit="1" customWidth="1"/>
    <col min="36" max="37" width="9.5546875" style="8" bestFit="1" customWidth="1"/>
    <col min="38" max="38" width="8.6640625" style="8" bestFit="1" customWidth="1"/>
    <col min="39" max="39" width="10.5546875" style="8" bestFit="1" customWidth="1"/>
    <col min="40" max="40" width="9.5546875" style="8" bestFit="1" customWidth="1"/>
    <col min="41" max="41" width="7.5546875" style="8" bestFit="1" customWidth="1"/>
    <col min="42" max="42" width="6.5546875" style="8" bestFit="1" customWidth="1"/>
    <col min="43" max="44" width="9.5546875" style="8" bestFit="1" customWidth="1"/>
    <col min="45" max="45" width="6.77734375" style="8" bestFit="1" customWidth="1"/>
    <col min="46" max="46" width="7.77734375" style="8" bestFit="1" customWidth="1"/>
    <col min="47" max="47" width="10.5546875" style="8" bestFit="1" customWidth="1"/>
    <col min="48" max="48" width="8.44140625" style="8" bestFit="1" customWidth="1"/>
    <col min="49" max="49" width="8.5546875" style="8" bestFit="1" customWidth="1"/>
    <col min="50" max="50" width="8.21875" style="8" bestFit="1" customWidth="1"/>
    <col min="51" max="52" width="9.5546875" style="8" bestFit="1" customWidth="1"/>
    <col min="53" max="53" width="10.5546875" style="8" bestFit="1" customWidth="1"/>
    <col min="54" max="54" width="8.21875" style="8" bestFit="1" customWidth="1"/>
    <col min="55" max="57" width="10.5546875" style="8" bestFit="1" customWidth="1"/>
    <col min="58" max="59" width="7.5546875" style="8" bestFit="1" customWidth="1"/>
    <col min="60" max="60" width="8.5546875" style="8" bestFit="1" customWidth="1"/>
    <col min="61" max="61" width="7.5546875" style="8" bestFit="1" customWidth="1"/>
    <col min="62" max="62" width="7.44140625" style="8" bestFit="1" customWidth="1"/>
    <col min="63" max="63" width="11.88671875" style="8" customWidth="1"/>
    <col min="64" max="66" width="11.88671875" style="8" bestFit="1" customWidth="1"/>
    <col min="67" max="67" width="9.5546875" style="8" bestFit="1" customWidth="1"/>
    <col min="68" max="68" width="7.5546875" style="8" bestFit="1" customWidth="1"/>
    <col min="69" max="70" width="10.5546875" style="8" bestFit="1" customWidth="1"/>
    <col min="71" max="71" width="9.44140625" style="8" bestFit="1" customWidth="1"/>
    <col min="72" max="73" width="9.88671875" style="8" bestFit="1" customWidth="1"/>
    <col min="74" max="74" width="10.5546875" style="8" bestFit="1" customWidth="1"/>
    <col min="75" max="75" width="9.21875" style="8" bestFit="1" customWidth="1"/>
    <col min="76" max="76" width="9.88671875" style="8" bestFit="1" customWidth="1"/>
    <col min="77" max="77" width="10.21875" style="8" bestFit="1" customWidth="1"/>
    <col min="78" max="78" width="9.77734375" style="8" bestFit="1" customWidth="1"/>
    <col min="79" max="80" width="10.5546875" style="8" bestFit="1" customWidth="1"/>
    <col min="81" max="81" width="8.6640625" style="8" bestFit="1" customWidth="1"/>
    <col min="82" max="85" width="10.5546875" style="8" bestFit="1" customWidth="1"/>
    <col min="86" max="86" width="9" style="8" bestFit="1" customWidth="1"/>
    <col min="87" max="87" width="10.5546875" style="8" bestFit="1" customWidth="1"/>
    <col min="88" max="89" width="9.5546875" style="8" bestFit="1" customWidth="1"/>
    <col min="90" max="90" width="8.6640625" style="8" bestFit="1" customWidth="1"/>
    <col min="91" max="91" width="9" style="8" bestFit="1" customWidth="1"/>
    <col min="92" max="92" width="9.5546875" style="8" bestFit="1" customWidth="1"/>
    <col min="93" max="93" width="9" style="8" bestFit="1" customWidth="1"/>
    <col min="94" max="95" width="8.6640625" style="8" bestFit="1" customWidth="1"/>
    <col min="96" max="96" width="6.6640625" style="8" bestFit="1" customWidth="1"/>
    <col min="97" max="97" width="5.88671875" style="8" bestFit="1" customWidth="1"/>
    <col min="98" max="98" width="6.5546875" style="8" bestFit="1" customWidth="1"/>
    <col min="99" max="100" width="7.44140625" style="8" bestFit="1" customWidth="1"/>
    <col min="101" max="101" width="6.88671875" style="8" bestFit="1" customWidth="1"/>
    <col min="102" max="106" width="7.44140625" style="8" bestFit="1" customWidth="1"/>
    <col min="107" max="108" width="7.5546875" style="8" bestFit="1" customWidth="1"/>
    <col min="109" max="109" width="10.5546875" style="10" bestFit="1" customWidth="1"/>
    <col min="110" max="110" width="11.44140625" style="8" bestFit="1" customWidth="1"/>
    <col min="111" max="111" width="7.44140625" style="8" bestFit="1" customWidth="1"/>
    <col min="112" max="112" width="6.44140625" style="8" customWidth="1"/>
    <col min="113" max="116" width="8.6640625" style="8" customWidth="1"/>
    <col min="117" max="16384" width="8.6640625" style="8"/>
  </cols>
  <sheetData>
    <row r="1" spans="1:112" s="9" customFormat="1" ht="12.75" customHeight="1">
      <c r="A1" s="9" t="s">
        <v>1229</v>
      </c>
      <c r="B1" s="11" t="s">
        <v>1230</v>
      </c>
      <c r="C1" s="11" t="s">
        <v>1231</v>
      </c>
      <c r="D1" s="9" t="s">
        <v>1232</v>
      </c>
      <c r="E1" s="9" t="s">
        <v>1233</v>
      </c>
      <c r="F1" s="9" t="s">
        <v>1234</v>
      </c>
      <c r="G1" s="9" t="s">
        <v>1235</v>
      </c>
      <c r="H1" s="9" t="s">
        <v>1236</v>
      </c>
      <c r="I1" s="9" t="s">
        <v>1237</v>
      </c>
      <c r="J1" s="9" t="s">
        <v>1238</v>
      </c>
      <c r="K1" s="9" t="s">
        <v>1239</v>
      </c>
      <c r="L1" s="9" t="s">
        <v>1240</v>
      </c>
      <c r="M1" s="9" t="s">
        <v>1241</v>
      </c>
      <c r="N1" s="9" t="s">
        <v>1242</v>
      </c>
      <c r="O1" s="9" t="s">
        <v>1243</v>
      </c>
      <c r="P1" s="9" t="s">
        <v>1244</v>
      </c>
      <c r="Q1" s="9" t="s">
        <v>1245</v>
      </c>
      <c r="R1" s="9" t="s">
        <v>1246</v>
      </c>
      <c r="S1" s="9" t="s">
        <v>1247</v>
      </c>
      <c r="T1" s="9" t="s">
        <v>1248</v>
      </c>
      <c r="U1" s="9" t="s">
        <v>1249</v>
      </c>
      <c r="V1" s="9" t="s">
        <v>1250</v>
      </c>
      <c r="W1" s="9" t="s">
        <v>1251</v>
      </c>
      <c r="X1" s="9" t="s">
        <v>1252</v>
      </c>
      <c r="Y1" s="9" t="s">
        <v>1253</v>
      </c>
      <c r="Z1" s="9" t="s">
        <v>1254</v>
      </c>
      <c r="AA1" s="9" t="s">
        <v>1255</v>
      </c>
      <c r="AB1" s="9" t="s">
        <v>1256</v>
      </c>
      <c r="AC1" s="9" t="s">
        <v>1257</v>
      </c>
      <c r="AD1" s="9" t="s">
        <v>1258</v>
      </c>
      <c r="AE1" s="9" t="s">
        <v>1259</v>
      </c>
      <c r="AF1" s="9" t="s">
        <v>1260</v>
      </c>
      <c r="AG1" s="9" t="s">
        <v>1261</v>
      </c>
      <c r="AH1" s="9" t="s">
        <v>1262</v>
      </c>
      <c r="AI1" s="9" t="s">
        <v>1263</v>
      </c>
      <c r="AJ1" s="9" t="s">
        <v>1264</v>
      </c>
      <c r="AK1" s="9" t="s">
        <v>1265</v>
      </c>
      <c r="AL1" s="9" t="s">
        <v>1266</v>
      </c>
      <c r="AM1" s="9" t="s">
        <v>1267</v>
      </c>
      <c r="AN1" s="9" t="s">
        <v>1268</v>
      </c>
      <c r="AO1" s="9" t="s">
        <v>1269</v>
      </c>
      <c r="AP1" s="9" t="s">
        <v>1270</v>
      </c>
      <c r="AQ1" s="9" t="s">
        <v>1271</v>
      </c>
      <c r="AR1" s="9" t="s">
        <v>1272</v>
      </c>
      <c r="AS1" s="9" t="s">
        <v>1273</v>
      </c>
      <c r="AT1" s="9" t="s">
        <v>1274</v>
      </c>
      <c r="AU1" s="9" t="s">
        <v>1275</v>
      </c>
      <c r="AV1" s="9" t="s">
        <v>1276</v>
      </c>
      <c r="AW1" s="9" t="s">
        <v>1277</v>
      </c>
      <c r="AX1" s="9" t="s">
        <v>1278</v>
      </c>
      <c r="AY1" s="9" t="s">
        <v>1279</v>
      </c>
      <c r="AZ1" s="9" t="s">
        <v>1280</v>
      </c>
      <c r="BA1" s="9" t="s">
        <v>1281</v>
      </c>
      <c r="BB1" s="9" t="s">
        <v>1282</v>
      </c>
      <c r="BC1" s="9" t="s">
        <v>1283</v>
      </c>
      <c r="BD1" s="9" t="s">
        <v>1284</v>
      </c>
      <c r="BE1" s="9" t="s">
        <v>1285</v>
      </c>
      <c r="BF1" s="9" t="s">
        <v>1286</v>
      </c>
      <c r="BG1" s="9" t="s">
        <v>1287</v>
      </c>
      <c r="BH1" s="9" t="s">
        <v>1288</v>
      </c>
      <c r="BI1" s="9" t="s">
        <v>1289</v>
      </c>
      <c r="BJ1" s="9" t="s">
        <v>1290</v>
      </c>
      <c r="BK1" s="9" t="s">
        <v>1291</v>
      </c>
      <c r="BL1" s="9" t="s">
        <v>1292</v>
      </c>
      <c r="BM1" s="9" t="s">
        <v>1293</v>
      </c>
      <c r="BN1" s="9" t="s">
        <v>1294</v>
      </c>
      <c r="BO1" s="9" t="s">
        <v>1295</v>
      </c>
      <c r="BP1" s="9" t="s">
        <v>1296</v>
      </c>
      <c r="BQ1" s="9" t="s">
        <v>1297</v>
      </c>
      <c r="BR1" s="9" t="s">
        <v>1298</v>
      </c>
      <c r="BS1" s="9" t="s">
        <v>1299</v>
      </c>
      <c r="BT1" s="9" t="s">
        <v>1300</v>
      </c>
      <c r="BU1" s="9" t="s">
        <v>1301</v>
      </c>
      <c r="BV1" s="9" t="s">
        <v>1302</v>
      </c>
      <c r="BW1" s="9" t="s">
        <v>1303</v>
      </c>
      <c r="BX1" s="9" t="s">
        <v>1304</v>
      </c>
      <c r="BY1" s="9" t="s">
        <v>1305</v>
      </c>
      <c r="BZ1" s="9" t="s">
        <v>1306</v>
      </c>
      <c r="CA1" s="9" t="s">
        <v>1307</v>
      </c>
      <c r="CB1" s="9" t="s">
        <v>1308</v>
      </c>
      <c r="CC1" s="9" t="s">
        <v>1309</v>
      </c>
      <c r="CD1" s="9" t="s">
        <v>1310</v>
      </c>
      <c r="CE1" s="9" t="s">
        <v>1311</v>
      </c>
      <c r="CF1" s="9" t="s">
        <v>1312</v>
      </c>
      <c r="CG1" s="9" t="s">
        <v>1313</v>
      </c>
      <c r="CH1" s="9" t="s">
        <v>1314</v>
      </c>
      <c r="CI1" s="9" t="s">
        <v>1315</v>
      </c>
      <c r="CJ1" s="9" t="s">
        <v>1316</v>
      </c>
      <c r="CK1" s="9" t="s">
        <v>1317</v>
      </c>
      <c r="CL1" s="9" t="s">
        <v>1318</v>
      </c>
      <c r="CM1" s="9" t="s">
        <v>1319</v>
      </c>
      <c r="CN1" s="9" t="s">
        <v>1320</v>
      </c>
      <c r="CO1" s="9" t="s">
        <v>1321</v>
      </c>
      <c r="CP1" s="9" t="s">
        <v>1322</v>
      </c>
      <c r="CQ1" s="196" t="s">
        <v>1323</v>
      </c>
      <c r="CR1" s="196" t="s">
        <v>1324</v>
      </c>
      <c r="CS1" s="196" t="s">
        <v>1325</v>
      </c>
      <c r="CT1" s="196" t="s">
        <v>1326</v>
      </c>
      <c r="CU1" s="196" t="s">
        <v>1327</v>
      </c>
      <c r="CV1" s="196" t="s">
        <v>1328</v>
      </c>
      <c r="CW1" s="196" t="s">
        <v>1329</v>
      </c>
      <c r="CX1" s="196" t="s">
        <v>1330</v>
      </c>
      <c r="CY1" s="196" t="s">
        <v>1331</v>
      </c>
      <c r="CZ1" s="196" t="s">
        <v>1332</v>
      </c>
      <c r="DA1" s="196" t="s">
        <v>1333</v>
      </c>
      <c r="DB1" s="196" t="s">
        <v>1334</v>
      </c>
      <c r="DC1" s="196" t="s">
        <v>1335</v>
      </c>
      <c r="DD1" s="196" t="s">
        <v>1336</v>
      </c>
      <c r="DE1" s="9" t="s">
        <v>1337</v>
      </c>
      <c r="DF1" s="9" t="s">
        <v>1338</v>
      </c>
      <c r="DG1" s="9" t="s">
        <v>1339</v>
      </c>
      <c r="DH1" s="9" t="s">
        <v>1340</v>
      </c>
    </row>
    <row r="2" spans="1:112" s="168" customFormat="1" ht="12.6" customHeight="1">
      <c r="A2" s="198" t="str">
        <f>RIGHT(data!C97,3)</f>
        <v>206</v>
      </c>
      <c r="B2" s="199" t="str">
        <f>RIGHT(data!C96,4)</f>
        <v>2024</v>
      </c>
      <c r="C2" s="11" t="s">
        <v>1157</v>
      </c>
      <c r="D2" s="197">
        <f>ROUND(N(data!C181),0)</f>
        <v>2570221</v>
      </c>
      <c r="E2" s="197">
        <f>ROUND(N(data!C267),0)</f>
        <v>0</v>
      </c>
      <c r="F2" s="197">
        <f>ROUND(N(data!C268),0)</f>
        <v>39497286</v>
      </c>
      <c r="G2" s="197">
        <f>ROUND(N(data!C269),0)</f>
        <v>-26396680</v>
      </c>
      <c r="H2" s="197">
        <f>ROUND(N(data!C270),0)</f>
        <v>1001116</v>
      </c>
      <c r="I2" s="197">
        <f>ROUND(N(data!C271),0)</f>
        <v>0</v>
      </c>
      <c r="J2" s="197">
        <f>ROUND(N(data!C272),0)</f>
        <v>0</v>
      </c>
      <c r="K2" s="197">
        <f>ROUND(N(data!C273),0)</f>
        <v>0</v>
      </c>
      <c r="L2" s="197">
        <f>ROUND(N(data!C274),0)</f>
        <v>0</v>
      </c>
      <c r="M2" s="197">
        <f>ROUND(N(data!C275),0)</f>
        <v>0</v>
      </c>
      <c r="N2" s="197">
        <f>ROUND(N(data!C278),0)</f>
        <v>0</v>
      </c>
      <c r="O2" s="197">
        <f>ROUND(N(data!C279),0)</f>
        <v>0</v>
      </c>
      <c r="P2" s="197">
        <f>ROUND(N(data!C280),0)</f>
        <v>0</v>
      </c>
      <c r="Q2" s="197">
        <f>ROUND(N(data!C283),0)</f>
        <v>0</v>
      </c>
      <c r="R2" s="197">
        <f>ROUND(N(data!C284),0)</f>
        <v>123783</v>
      </c>
      <c r="S2" s="197">
        <f>ROUND(N(data!C285),0)</f>
        <v>16972955</v>
      </c>
      <c r="T2" s="197">
        <f>ROUND(N(data!C286),0)</f>
        <v>0</v>
      </c>
      <c r="U2" s="197">
        <f>ROUND(N(data!C287),0)</f>
        <v>2608212</v>
      </c>
      <c r="V2" s="197">
        <f>ROUND(N(data!C288),0)</f>
        <v>15796557</v>
      </c>
      <c r="W2" s="197">
        <f>ROUND(N(data!C289),0)</f>
        <v>8599487</v>
      </c>
      <c r="X2" s="197">
        <f>ROUND(N(data!C290),0)</f>
        <v>6447142</v>
      </c>
      <c r="Y2" s="197">
        <f>ROUND(N(data!C291),0)</f>
        <v>0</v>
      </c>
      <c r="Z2" s="197">
        <f>ROUND(N(data!C292),0)</f>
        <v>17674983</v>
      </c>
      <c r="AA2" s="197">
        <f>ROUND(N(data!C295),0)</f>
        <v>0</v>
      </c>
      <c r="AB2" s="197">
        <f>ROUND(N(data!C296),0)</f>
        <v>0</v>
      </c>
      <c r="AC2" s="197">
        <f>ROUND(N(data!C297),0)</f>
        <v>0</v>
      </c>
      <c r="AD2" s="197">
        <f>ROUND(N(data!C298),0)</f>
        <v>0</v>
      </c>
      <c r="AE2" s="197">
        <f>ROUND(N(data!C302),0)</f>
        <v>0</v>
      </c>
      <c r="AF2" s="197">
        <f>ROUND(N(data!C303),0)</f>
        <v>0</v>
      </c>
      <c r="AG2" s="197">
        <f>ROUND(N(data!C304),0)</f>
        <v>0</v>
      </c>
      <c r="AH2" s="197">
        <f>ROUND(N(data!C305),0)</f>
        <v>0</v>
      </c>
      <c r="AI2" s="197">
        <f>ROUND(N(data!C314),0)</f>
        <v>0</v>
      </c>
      <c r="AJ2" s="197">
        <f>ROUND(N(data!C315),0)</f>
        <v>0</v>
      </c>
      <c r="AK2" s="197">
        <f>ROUND(N(data!C316),0)</f>
        <v>0</v>
      </c>
      <c r="AL2" s="197">
        <f>ROUND(N(data!C317),0)</f>
        <v>0</v>
      </c>
      <c r="AM2" s="197">
        <f>ROUND(N(data!C318),0)</f>
        <v>0</v>
      </c>
      <c r="AN2" s="197">
        <f>ROUND(N(data!C319),0)</f>
        <v>1895483</v>
      </c>
      <c r="AO2" s="197">
        <f>ROUND(N(data!C320),0)</f>
        <v>0</v>
      </c>
      <c r="AP2" s="197">
        <f>ROUND(N(data!C321),0)</f>
        <v>0</v>
      </c>
      <c r="AQ2" s="197">
        <f>ROUND(N(data!C322),0)</f>
        <v>35325</v>
      </c>
      <c r="AR2" s="197">
        <f>ROUND(N(data!C323),0)</f>
        <v>0</v>
      </c>
      <c r="AS2" s="197">
        <f>ROUND(N(data!C326),0)</f>
        <v>0</v>
      </c>
      <c r="AT2" s="197">
        <f>ROUND(N(data!C327),0)</f>
        <v>0</v>
      </c>
      <c r="AU2" s="197">
        <f>ROUND(N(data!C328),0)</f>
        <v>0</v>
      </c>
      <c r="AV2" s="197">
        <f>ROUND(N(data!C331),0)</f>
        <v>0</v>
      </c>
      <c r="AW2" s="197">
        <f>ROUND(N(data!C332),0)</f>
        <v>0</v>
      </c>
      <c r="AX2" s="197">
        <f>ROUND(N(data!C333),0)</f>
        <v>0</v>
      </c>
      <c r="AY2" s="197">
        <f>ROUND(N(data!C334),0)</f>
        <v>0</v>
      </c>
      <c r="AZ2" s="197">
        <f>ROUND(N(data!C335),0)</f>
        <v>0</v>
      </c>
      <c r="BA2" s="197">
        <f>ROUND(N(data!C336),0)</f>
        <v>0</v>
      </c>
      <c r="BB2" s="197">
        <f>ROUND(N(data!C337),0)</f>
        <v>0</v>
      </c>
      <c r="BC2" s="197">
        <f>ROUND(N(data!C338),0)</f>
        <v>0</v>
      </c>
      <c r="BD2" s="197">
        <f>ROUND(N(data!C339),0)</f>
        <v>0</v>
      </c>
      <c r="BE2" s="197">
        <f>ROUND(N(data!C343),0)</f>
        <v>45044067</v>
      </c>
      <c r="BF2" s="197">
        <f>ROUND(N(data!C345),0)</f>
        <v>0</v>
      </c>
      <c r="BG2" s="197">
        <f>ROUND(N(data!C346),0)</f>
        <v>0</v>
      </c>
      <c r="BH2" s="197">
        <f>ROUND(N(data!C347),0)</f>
        <v>0</v>
      </c>
      <c r="BI2" s="197">
        <f>ROUND(N(data!C348),0)</f>
        <v>0</v>
      </c>
      <c r="BJ2" s="197">
        <f>ROUND(N(data!C349),0)</f>
        <v>0</v>
      </c>
      <c r="BK2" s="197">
        <f>ROUND(N(data!CE60),2)</f>
        <v>313.94</v>
      </c>
      <c r="BL2" s="197">
        <f>ROUND(N(data!C358),0)</f>
        <v>43041872</v>
      </c>
      <c r="BM2" s="197">
        <f>ROUND(N(data!C359),0)</f>
        <v>187052762</v>
      </c>
      <c r="BN2" s="197">
        <f>ROUND(N(data!C363),0)</f>
        <v>130784617</v>
      </c>
      <c r="BO2" s="197">
        <f>ROUND(N(data!C364),0)</f>
        <v>8948168</v>
      </c>
      <c r="BP2" s="197">
        <f>ROUND(N(data!C365),0)</f>
        <v>798589</v>
      </c>
      <c r="BQ2" s="197">
        <f>ROUND(N(data!D381),0)</f>
        <v>257813</v>
      </c>
      <c r="BR2" s="197">
        <f>ROUND(N(data!C370),0)</f>
        <v>12145</v>
      </c>
      <c r="BS2" s="197">
        <f>ROUND(N(data!C371),0)</f>
        <v>8030</v>
      </c>
      <c r="BT2" s="197">
        <f>ROUND(N(data!C372),0)</f>
        <v>0</v>
      </c>
      <c r="BU2" s="197">
        <f>ROUND(N(data!C373),0)</f>
        <v>0</v>
      </c>
      <c r="BV2" s="197">
        <f>ROUND(N(data!C374),0)</f>
        <v>22568</v>
      </c>
      <c r="BW2" s="197">
        <f>ROUND(N(data!C375),0)</f>
        <v>0</v>
      </c>
      <c r="BX2" s="197">
        <f>ROUND(N(data!C376),0)</f>
        <v>95710</v>
      </c>
      <c r="BY2" s="197">
        <f>ROUND(N(data!C377),0)</f>
        <v>0</v>
      </c>
      <c r="BZ2" s="197">
        <f>ROUND(N(data!C378),0)</f>
        <v>7928</v>
      </c>
      <c r="CA2" s="197">
        <f>ROUND(N(data!C379),0)</f>
        <v>0</v>
      </c>
      <c r="CB2" s="197">
        <f>ROUND(N(data!C380),0)</f>
        <v>111433</v>
      </c>
      <c r="CC2" s="197">
        <f>ROUND(N(data!C382),0)</f>
        <v>0</v>
      </c>
      <c r="CD2" s="197">
        <f>ROUND(N(data!C389),0)</f>
        <v>37452008</v>
      </c>
      <c r="CE2" s="197">
        <f>ROUND(N(data!C390),0)</f>
        <v>9684868</v>
      </c>
      <c r="CF2" s="197">
        <f>ROUND(N(data!C391),0)</f>
        <v>2625309</v>
      </c>
      <c r="CG2" s="197">
        <f>ROUND(N(data!C392),0)</f>
        <v>10996304</v>
      </c>
      <c r="CH2" s="197">
        <f>ROUND(N(data!C393),0)</f>
        <v>1103690</v>
      </c>
      <c r="CI2" s="197">
        <f>ROUND(N(data!C394),0)</f>
        <v>4863370</v>
      </c>
      <c r="CJ2" s="197">
        <f>ROUND(N(data!C395),0)</f>
        <v>5974296</v>
      </c>
      <c r="CK2" s="197">
        <f>ROUND(N(data!C396),0)</f>
        <v>1599122</v>
      </c>
      <c r="CL2" s="197">
        <f>ROUND(N(data!C397),0)</f>
        <v>0</v>
      </c>
      <c r="CM2" s="197">
        <f>ROUND(N(data!C398),0)</f>
        <v>1041882</v>
      </c>
      <c r="CN2" s="197">
        <f>ROUND(N(data!C399),0)</f>
        <v>26117</v>
      </c>
      <c r="CO2" s="197">
        <f>ROUND(N(data!C362),0)</f>
        <v>2234319</v>
      </c>
      <c r="CP2" s="197">
        <f>ROUND(N(data!D415),0)</f>
        <v>15244985</v>
      </c>
      <c r="CQ2" s="51">
        <f>ROUND(N(data!C401),0)</f>
        <v>48751</v>
      </c>
      <c r="CR2" s="51">
        <f>ROUND(N(data!C402),0)</f>
        <v>1168896</v>
      </c>
      <c r="CS2" s="51">
        <f>ROUND(N(data!C403),0)</f>
        <v>10164</v>
      </c>
      <c r="CT2" s="51">
        <f>ROUND(N(data!C404),0)</f>
        <v>737307</v>
      </c>
      <c r="CU2" s="51">
        <f>ROUND(N(data!C405),0)</f>
        <v>42383</v>
      </c>
      <c r="CV2" s="51">
        <f>ROUND(N(data!C406),0)</f>
        <v>0</v>
      </c>
      <c r="CW2" s="51">
        <f>ROUND(N(data!C407),0)</f>
        <v>1658849</v>
      </c>
      <c r="CX2" s="51">
        <f>ROUND(N(data!C408),0)</f>
        <v>1033982</v>
      </c>
      <c r="CY2" s="51">
        <f>ROUND(N(data!C409),0)</f>
        <v>10260420</v>
      </c>
      <c r="CZ2" s="51">
        <f>ROUND(N(data!C410),0)</f>
        <v>0</v>
      </c>
      <c r="DA2" s="51">
        <f>ROUND(N(data!C411),0)</f>
        <v>1249</v>
      </c>
      <c r="DB2" s="51">
        <f>ROUND(N(data!C412),0)</f>
        <v>0</v>
      </c>
      <c r="DC2" s="51">
        <f>ROUND(N(data!C413),0)</f>
        <v>0</v>
      </c>
      <c r="DD2" s="51">
        <f>ROUND(N(data!C414),0)</f>
        <v>282986</v>
      </c>
      <c r="DE2" s="51">
        <f>ROUND(N(data!C419),0)</f>
        <v>0</v>
      </c>
      <c r="DF2" s="197">
        <f>ROUND(N(data!D420),0)</f>
        <v>-94500</v>
      </c>
      <c r="DG2" s="197">
        <f>ROUND(N(data!C422),0)</f>
        <v>0</v>
      </c>
      <c r="DH2" s="19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A2" sqref="A2"/>
    </sheetView>
  </sheetViews>
  <sheetFormatPr defaultColWidth="8.6640625" defaultRowHeight="15.75"/>
  <cols>
    <col min="1" max="1" width="12.6640625" style="8" bestFit="1" customWidth="1"/>
    <col min="2" max="2" width="5.21875" style="8" bestFit="1" customWidth="1"/>
    <col min="3" max="3" width="13.88671875" style="8" bestFit="1" customWidth="1"/>
    <col min="4" max="4" width="10.5546875" style="8" bestFit="1" customWidth="1"/>
    <col min="5" max="37" width="12.5546875" style="8" customWidth="1"/>
    <col min="38" max="41" width="8.6640625" style="8" customWidth="1"/>
    <col min="42" max="16384" width="8.6640625" style="8"/>
  </cols>
  <sheetData>
    <row r="1" spans="1:89" s="9" customFormat="1" ht="12.6" customHeight="1">
      <c r="A1" s="9" t="s">
        <v>1341</v>
      </c>
      <c r="B1" s="11" t="s">
        <v>1342</v>
      </c>
      <c r="C1" s="9" t="s">
        <v>1343</v>
      </c>
      <c r="D1" s="11" t="s">
        <v>1344</v>
      </c>
      <c r="E1" s="9" t="s">
        <v>1345</v>
      </c>
      <c r="F1" s="9" t="s">
        <v>1346</v>
      </c>
      <c r="G1" s="9" t="s">
        <v>1347</v>
      </c>
      <c r="H1" s="9" t="s">
        <v>1348</v>
      </c>
      <c r="I1" s="9" t="s">
        <v>1349</v>
      </c>
      <c r="J1" s="9" t="s">
        <v>1350</v>
      </c>
      <c r="K1" s="9" t="s">
        <v>1351</v>
      </c>
      <c r="L1" s="9" t="s">
        <v>1352</v>
      </c>
      <c r="M1" s="9" t="s">
        <v>1353</v>
      </c>
      <c r="N1" s="9" t="s">
        <v>1354</v>
      </c>
      <c r="O1" s="9" t="s">
        <v>1355</v>
      </c>
      <c r="P1" s="9" t="s">
        <v>1323</v>
      </c>
      <c r="Q1" s="9" t="s">
        <v>1324</v>
      </c>
      <c r="R1" s="9" t="s">
        <v>1325</v>
      </c>
      <c r="S1" s="9" t="s">
        <v>1326</v>
      </c>
      <c r="T1" s="9" t="s">
        <v>1327</v>
      </c>
      <c r="U1" s="9" t="s">
        <v>1328</v>
      </c>
      <c r="V1" s="9" t="s">
        <v>1329</v>
      </c>
      <c r="W1" s="9" t="s">
        <v>1330</v>
      </c>
      <c r="X1" s="9" t="s">
        <v>1331</v>
      </c>
      <c r="Y1" s="9" t="s">
        <v>1332</v>
      </c>
      <c r="Z1" s="9" t="s">
        <v>1333</v>
      </c>
      <c r="AA1" s="9" t="s">
        <v>1334</v>
      </c>
      <c r="AB1" s="9" t="s">
        <v>1335</v>
      </c>
      <c r="AC1" s="9" t="s">
        <v>1336</v>
      </c>
      <c r="AD1" s="9" t="s">
        <v>1356</v>
      </c>
      <c r="AE1" s="9" t="s">
        <v>1357</v>
      </c>
      <c r="AF1" s="9" t="s">
        <v>1358</v>
      </c>
      <c r="AG1" s="9" t="s">
        <v>1359</v>
      </c>
      <c r="AH1" s="9" t="s">
        <v>1360</v>
      </c>
      <c r="AI1" s="9" t="s">
        <v>1361</v>
      </c>
      <c r="AJ1" s="9" t="s">
        <v>1362</v>
      </c>
      <c r="AK1" s="9" t="s">
        <v>1363</v>
      </c>
      <c r="AM1" s="13"/>
      <c r="AN1" s="13"/>
      <c r="AO1" s="13"/>
      <c r="AP1" s="13"/>
    </row>
    <row r="2" spans="1:89" s="168" customFormat="1" ht="12.6" customHeight="1">
      <c r="A2" s="11" t="str">
        <f>RIGHT(data!$C$97,3)</f>
        <v>206</v>
      </c>
      <c r="B2" s="199" t="str">
        <f>RIGHT(data!$C$96,4)</f>
        <v>2024</v>
      </c>
      <c r="C2" s="11" t="str">
        <f>data!C$55</f>
        <v>6010</v>
      </c>
      <c r="D2" s="11" t="s">
        <v>1157</v>
      </c>
      <c r="E2" s="197">
        <f>ROUND(N(data!C59), 0)</f>
        <v>0</v>
      </c>
      <c r="F2" s="316">
        <f>ROUND(N(data!C60), 2)</f>
        <v>0</v>
      </c>
      <c r="G2" s="197">
        <f>ROUND(N(data!C61), 0)</f>
        <v>0</v>
      </c>
      <c r="H2" s="197">
        <f>ROUND(N(data!C62), 0)</f>
        <v>0</v>
      </c>
      <c r="I2" s="197">
        <f>ROUND(N(data!C63), 0)</f>
        <v>0</v>
      </c>
      <c r="J2" s="197">
        <f>ROUND(N(data!C64), 0)</f>
        <v>0</v>
      </c>
      <c r="K2" s="197">
        <f>ROUND(N(data!C65), 0)</f>
        <v>0</v>
      </c>
      <c r="L2" s="197">
        <f>ROUND(N(data!C66), 0)</f>
        <v>0</v>
      </c>
      <c r="M2" s="197">
        <f>ROUND(N(data!C67), 0)</f>
        <v>0</v>
      </c>
      <c r="N2" s="197">
        <f>ROUND(N(data!C68), 0)</f>
        <v>0</v>
      </c>
      <c r="O2" s="197">
        <f>ROUND(N(data!C69), 0)</f>
        <v>0</v>
      </c>
      <c r="P2" s="197">
        <f>ROUND(N(data!C70), 0)</f>
        <v>0</v>
      </c>
      <c r="Q2" s="197">
        <f>ROUND(N(data!C71), 0)</f>
        <v>0</v>
      </c>
      <c r="R2" s="197">
        <f>ROUND(N(data!C72), 0)</f>
        <v>0</v>
      </c>
      <c r="S2" s="197">
        <f>ROUND(N(data!C73), 0)</f>
        <v>0</v>
      </c>
      <c r="T2" s="197">
        <f>ROUND(N(data!C74), 0)</f>
        <v>0</v>
      </c>
      <c r="U2" s="197">
        <f>ROUND(N(data!C75), 0)</f>
        <v>0</v>
      </c>
      <c r="V2" s="197">
        <f>ROUND(N(data!C76), 0)</f>
        <v>0</v>
      </c>
      <c r="W2" s="197">
        <f>ROUND(N(data!C77), 0)</f>
        <v>0</v>
      </c>
      <c r="X2" s="197">
        <f>ROUND(N(data!C78), 0)</f>
        <v>0</v>
      </c>
      <c r="Y2" s="197">
        <f>ROUND(N(data!C79), 0)</f>
        <v>0</v>
      </c>
      <c r="Z2" s="197">
        <f>ROUND(N(data!C80), 0)</f>
        <v>0</v>
      </c>
      <c r="AA2" s="197">
        <f>ROUND(N(data!C81), 0)</f>
        <v>0</v>
      </c>
      <c r="AB2" s="197">
        <f>ROUND(N(data!C82), 0)</f>
        <v>0</v>
      </c>
      <c r="AC2" s="197">
        <f>ROUND(N(data!C83), 0)</f>
        <v>0</v>
      </c>
      <c r="AD2" s="197">
        <f>ROUND(N(data!C84), 0)</f>
        <v>0</v>
      </c>
      <c r="AE2" s="197">
        <f>ROUND(N(data!C89), 0)</f>
        <v>0</v>
      </c>
      <c r="AF2" s="197">
        <f>ROUND(N(data!C87), 0)</f>
        <v>0</v>
      </c>
      <c r="AG2" s="197">
        <f>ROUND(N(data!C90), 0)</f>
        <v>0</v>
      </c>
      <c r="AH2" s="197">
        <f>ROUND(N(data!C91), 0)</f>
        <v>0</v>
      </c>
      <c r="AI2" s="197">
        <f>ROUND(N(data!C92), 0)</f>
        <v>0</v>
      </c>
      <c r="AJ2" s="197">
        <f>ROUND(N(data!C93), 0)</f>
        <v>0</v>
      </c>
      <c r="AK2" s="316">
        <f>ROUND(N(data!C94), 2)</f>
        <v>0</v>
      </c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</row>
    <row r="3" spans="1:89" s="10" customFormat="1" ht="12.6" customHeight="1">
      <c r="A3" s="11" t="str">
        <f>RIGHT(data!$C$97,3)</f>
        <v>206</v>
      </c>
      <c r="B3" s="199" t="str">
        <f>RIGHT(data!$C$96,4)</f>
        <v>2024</v>
      </c>
      <c r="C3" s="11" t="str">
        <f>data!D$55</f>
        <v>6030</v>
      </c>
      <c r="D3" s="11" t="s">
        <v>1157</v>
      </c>
      <c r="E3" s="197">
        <f>ROUND(N(data!D59), 0)</f>
        <v>0</v>
      </c>
      <c r="F3" s="316">
        <f>ROUND(N(data!D60), 2)</f>
        <v>0</v>
      </c>
      <c r="G3" s="197">
        <f>ROUND(N(data!D61), 0)</f>
        <v>0</v>
      </c>
      <c r="H3" s="197">
        <f>ROUND(N(data!D62), 0)</f>
        <v>0</v>
      </c>
      <c r="I3" s="197">
        <f>ROUND(N(data!D63), 0)</f>
        <v>0</v>
      </c>
      <c r="J3" s="197">
        <f>ROUND(N(data!D64), 0)</f>
        <v>0</v>
      </c>
      <c r="K3" s="197">
        <f>ROUND(N(data!D65), 0)</f>
        <v>0</v>
      </c>
      <c r="L3" s="197">
        <f>ROUND(N(data!D66), 0)</f>
        <v>0</v>
      </c>
      <c r="M3" s="197">
        <f>ROUND(N(data!D67), 0)</f>
        <v>0</v>
      </c>
      <c r="N3" s="197">
        <f>ROUND(N(data!D68), 0)</f>
        <v>0</v>
      </c>
      <c r="O3" s="197">
        <f>ROUND(N(data!D69), 0)</f>
        <v>0</v>
      </c>
      <c r="P3" s="197">
        <f>ROUND(N(data!D70), 0)</f>
        <v>0</v>
      </c>
      <c r="Q3" s="197">
        <f>ROUND(N(data!D71), 0)</f>
        <v>0</v>
      </c>
      <c r="R3" s="197">
        <f>ROUND(N(data!D72), 0)</f>
        <v>0</v>
      </c>
      <c r="S3" s="197">
        <f>ROUND(N(data!D73), 0)</f>
        <v>0</v>
      </c>
      <c r="T3" s="197">
        <f>ROUND(N(data!D74), 0)</f>
        <v>0</v>
      </c>
      <c r="U3" s="197">
        <f>ROUND(N(data!D75), 0)</f>
        <v>0</v>
      </c>
      <c r="V3" s="197">
        <f>ROUND(N(data!D76), 0)</f>
        <v>0</v>
      </c>
      <c r="W3" s="197">
        <f>ROUND(N(data!D77), 0)</f>
        <v>0</v>
      </c>
      <c r="X3" s="197">
        <f>ROUND(N(data!D78), 0)</f>
        <v>0</v>
      </c>
      <c r="Y3" s="197">
        <f>ROUND(N(data!D79), 0)</f>
        <v>0</v>
      </c>
      <c r="Z3" s="197">
        <f>ROUND(N(data!D80), 0)</f>
        <v>0</v>
      </c>
      <c r="AA3" s="197">
        <f>ROUND(N(data!D81), 0)</f>
        <v>0</v>
      </c>
      <c r="AB3" s="197">
        <f>ROUND(N(data!D82), 0)</f>
        <v>0</v>
      </c>
      <c r="AC3" s="197">
        <f>ROUND(N(data!D83), 0)</f>
        <v>0</v>
      </c>
      <c r="AD3" s="197">
        <f>ROUND(N(data!D84), 0)</f>
        <v>0</v>
      </c>
      <c r="AE3" s="197">
        <f>ROUND(N(data!D89), 0)</f>
        <v>0</v>
      </c>
      <c r="AF3" s="197">
        <f>ROUND(N(data!D87), 0)</f>
        <v>0</v>
      </c>
      <c r="AG3" s="197">
        <f>ROUND(N(data!D90), 0)</f>
        <v>0</v>
      </c>
      <c r="AH3" s="197">
        <f>ROUND(N(data!D91), 0)</f>
        <v>0</v>
      </c>
      <c r="AI3" s="197">
        <f>ROUND(N(data!D92), 0)</f>
        <v>0</v>
      </c>
      <c r="AJ3" s="197">
        <f>ROUND(N(data!D93), 0)</f>
        <v>0</v>
      </c>
      <c r="AK3" s="316">
        <f>ROUND(N(data!D94), 2)</f>
        <v>0</v>
      </c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</row>
    <row r="4" spans="1:89" s="10" customFormat="1" ht="12.6" customHeight="1">
      <c r="A4" s="11" t="str">
        <f>RIGHT(data!$C$97,3)</f>
        <v>206</v>
      </c>
      <c r="B4" s="199" t="str">
        <f>RIGHT(data!$C$96,4)</f>
        <v>2024</v>
      </c>
      <c r="C4" s="11" t="str">
        <f>data!E$55</f>
        <v>6070</v>
      </c>
      <c r="D4" s="11" t="s">
        <v>1157</v>
      </c>
      <c r="E4" s="197">
        <f>ROUND(N(data!E59), 0)</f>
        <v>3009</v>
      </c>
      <c r="F4" s="316">
        <f>ROUND(N(data!E60), 2)</f>
        <v>50.53</v>
      </c>
      <c r="G4" s="197">
        <f>ROUND(N(data!E61), 0)</f>
        <v>5360988</v>
      </c>
      <c r="H4" s="197">
        <f>ROUND(N(data!E62), 0)</f>
        <v>1337702</v>
      </c>
      <c r="I4" s="197">
        <f>ROUND(N(data!E63), 0)</f>
        <v>0</v>
      </c>
      <c r="J4" s="197">
        <f>ROUND(N(data!E64), 0)</f>
        <v>339019</v>
      </c>
      <c r="K4" s="197">
        <f>ROUND(N(data!E65), 0)</f>
        <v>0</v>
      </c>
      <c r="L4" s="197">
        <f>ROUND(N(data!E66), 0)</f>
        <v>19712</v>
      </c>
      <c r="M4" s="197">
        <f>ROUND(N(data!E67), 0)</f>
        <v>141862</v>
      </c>
      <c r="N4" s="197">
        <f>ROUND(N(data!E68), 0)</f>
        <v>49157</v>
      </c>
      <c r="O4" s="197">
        <f>ROUND(N(data!E69), 0)</f>
        <v>65638</v>
      </c>
      <c r="P4" s="197">
        <f>ROUND(N(data!E70), 0)</f>
        <v>0</v>
      </c>
      <c r="Q4" s="197">
        <f>ROUND(N(data!E71), 0)</f>
        <v>66851</v>
      </c>
      <c r="R4" s="197">
        <f>ROUND(N(data!E72), 0)</f>
        <v>0</v>
      </c>
      <c r="S4" s="197">
        <f>ROUND(N(data!E73), 0)</f>
        <v>0</v>
      </c>
      <c r="T4" s="197">
        <f>ROUND(N(data!E74), 0)</f>
        <v>0</v>
      </c>
      <c r="U4" s="197">
        <f>ROUND(N(data!E75), 0)</f>
        <v>0</v>
      </c>
      <c r="V4" s="197">
        <f>ROUND(N(data!E76), 0)</f>
        <v>0</v>
      </c>
      <c r="W4" s="197">
        <f>ROUND(N(data!E77), 0)</f>
        <v>0</v>
      </c>
      <c r="X4" s="197">
        <f>ROUND(N(data!E78), 0)</f>
        <v>0</v>
      </c>
      <c r="Y4" s="197">
        <f>ROUND(N(data!E79), 0)</f>
        <v>0</v>
      </c>
      <c r="Z4" s="197">
        <f>ROUND(N(data!E80), 0)</f>
        <v>0</v>
      </c>
      <c r="AA4" s="197">
        <f>ROUND(N(data!E81), 0)</f>
        <v>0</v>
      </c>
      <c r="AB4" s="197">
        <f>ROUND(N(data!E82), 0)</f>
        <v>0</v>
      </c>
      <c r="AC4" s="197">
        <f>ROUND(N(data!E83), 0)</f>
        <v>-1213</v>
      </c>
      <c r="AD4" s="197">
        <f>ROUND(N(data!E84), 0)</f>
        <v>0</v>
      </c>
      <c r="AE4" s="197">
        <f>ROUND(N(data!E89), 0)</f>
        <v>13783318</v>
      </c>
      <c r="AF4" s="197">
        <f>ROUND(N(data!E87), 0)</f>
        <v>11084062</v>
      </c>
      <c r="AG4" s="197">
        <f>ROUND(N(data!E90), 0)</f>
        <v>12031</v>
      </c>
      <c r="AH4" s="197">
        <f>ROUND(N(data!E91), 0)</f>
        <v>21546</v>
      </c>
      <c r="AI4" s="197">
        <f>ROUND(N(data!E92), 0)</f>
        <v>5599</v>
      </c>
      <c r="AJ4" s="197">
        <f>ROUND(N(data!E93), 0)</f>
        <v>83515</v>
      </c>
      <c r="AK4" s="316">
        <f>ROUND(N(data!E94), 2)</f>
        <v>30.67</v>
      </c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</row>
    <row r="5" spans="1:89" s="10" customFormat="1" ht="12.6" customHeight="1">
      <c r="A5" s="11" t="str">
        <f>RIGHT(data!$C$97,3)</f>
        <v>206</v>
      </c>
      <c r="B5" s="199" t="str">
        <f>RIGHT(data!$C$96,4)</f>
        <v>2024</v>
      </c>
      <c r="C5" s="11" t="str">
        <f>data!F$55</f>
        <v>6100</v>
      </c>
      <c r="D5" s="11" t="s">
        <v>1157</v>
      </c>
      <c r="E5" s="197">
        <f>ROUND(N(data!F59), 0)</f>
        <v>0</v>
      </c>
      <c r="F5" s="316">
        <f>ROUND(N(data!F60), 2)</f>
        <v>0</v>
      </c>
      <c r="G5" s="197">
        <f>ROUND(N(data!F61), 0)</f>
        <v>0</v>
      </c>
      <c r="H5" s="197">
        <f>ROUND(N(data!F62), 0)</f>
        <v>0</v>
      </c>
      <c r="I5" s="197">
        <f>ROUND(N(data!F63), 0)</f>
        <v>0</v>
      </c>
      <c r="J5" s="197">
        <f>ROUND(N(data!F64), 0)</f>
        <v>0</v>
      </c>
      <c r="K5" s="197">
        <f>ROUND(N(data!F65), 0)</f>
        <v>0</v>
      </c>
      <c r="L5" s="197">
        <f>ROUND(N(data!F66), 0)</f>
        <v>0</v>
      </c>
      <c r="M5" s="197">
        <f>ROUND(N(data!F67), 0)</f>
        <v>0</v>
      </c>
      <c r="N5" s="197">
        <f>ROUND(N(data!F68), 0)</f>
        <v>0</v>
      </c>
      <c r="O5" s="197">
        <f>ROUND(N(data!F69), 0)</f>
        <v>0</v>
      </c>
      <c r="P5" s="197">
        <f>ROUND(N(data!F70), 0)</f>
        <v>0</v>
      </c>
      <c r="Q5" s="197">
        <f>ROUND(N(data!F71), 0)</f>
        <v>0</v>
      </c>
      <c r="R5" s="197">
        <f>ROUND(N(data!F72), 0)</f>
        <v>0</v>
      </c>
      <c r="S5" s="197">
        <f>ROUND(N(data!F73), 0)</f>
        <v>0</v>
      </c>
      <c r="T5" s="197">
        <f>ROUND(N(data!F74), 0)</f>
        <v>0</v>
      </c>
      <c r="U5" s="197">
        <f>ROUND(N(data!F75), 0)</f>
        <v>0</v>
      </c>
      <c r="V5" s="197">
        <f>ROUND(N(data!F76), 0)</f>
        <v>0</v>
      </c>
      <c r="W5" s="197">
        <f>ROUND(N(data!F77), 0)</f>
        <v>0</v>
      </c>
      <c r="X5" s="197">
        <f>ROUND(N(data!F78), 0)</f>
        <v>0</v>
      </c>
      <c r="Y5" s="197">
        <f>ROUND(N(data!F79), 0)</f>
        <v>0</v>
      </c>
      <c r="Z5" s="197">
        <f>ROUND(N(data!F80), 0)</f>
        <v>0</v>
      </c>
      <c r="AA5" s="197">
        <f>ROUND(N(data!F81), 0)</f>
        <v>0</v>
      </c>
      <c r="AB5" s="197">
        <f>ROUND(N(data!F82), 0)</f>
        <v>0</v>
      </c>
      <c r="AC5" s="197">
        <f>ROUND(N(data!F83), 0)</f>
        <v>0</v>
      </c>
      <c r="AD5" s="197">
        <f>ROUND(N(data!F84), 0)</f>
        <v>0</v>
      </c>
      <c r="AE5" s="197">
        <f>ROUND(N(data!F89), 0)</f>
        <v>0</v>
      </c>
      <c r="AF5" s="197">
        <f>ROUND(N(data!F87), 0)</f>
        <v>0</v>
      </c>
      <c r="AG5" s="197">
        <f>ROUND(N(data!F90), 0)</f>
        <v>0</v>
      </c>
      <c r="AH5" s="197">
        <f>ROUND(N(data!F91), 0)</f>
        <v>0</v>
      </c>
      <c r="AI5" s="197">
        <f>ROUND(N(data!F92), 0)</f>
        <v>0</v>
      </c>
      <c r="AJ5" s="197">
        <f>ROUND(N(data!F93), 0)</f>
        <v>0</v>
      </c>
      <c r="AK5" s="316">
        <f>ROUND(N(data!F94), 2)</f>
        <v>0</v>
      </c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</row>
    <row r="6" spans="1:89" s="10" customFormat="1" ht="12.6" customHeight="1">
      <c r="A6" s="11" t="str">
        <f>RIGHT(data!$C$97,3)</f>
        <v>206</v>
      </c>
      <c r="B6" s="199" t="str">
        <f>RIGHT(data!$C$96,4)</f>
        <v>2024</v>
      </c>
      <c r="C6" s="11" t="str">
        <f>data!G$55</f>
        <v>6120</v>
      </c>
      <c r="D6" s="11" t="s">
        <v>1157</v>
      </c>
      <c r="E6" s="197">
        <f>ROUND(N(data!G59), 0)</f>
        <v>2930</v>
      </c>
      <c r="F6" s="316">
        <f>ROUND(N(data!G60), 2)</f>
        <v>18.420000000000002</v>
      </c>
      <c r="G6" s="197">
        <f>ROUND(N(data!G61), 0)</f>
        <v>1977425</v>
      </c>
      <c r="H6" s="197">
        <f>ROUND(N(data!G62), 0)</f>
        <v>559567</v>
      </c>
      <c r="I6" s="197">
        <f>ROUND(N(data!G63), 0)</f>
        <v>375</v>
      </c>
      <c r="J6" s="197">
        <f>ROUND(N(data!G64), 0)</f>
        <v>100865</v>
      </c>
      <c r="K6" s="197">
        <f>ROUND(N(data!G65), 0)</f>
        <v>0</v>
      </c>
      <c r="L6" s="197">
        <f>ROUND(N(data!G66), 0)</f>
        <v>1857596</v>
      </c>
      <c r="M6" s="197">
        <f>ROUND(N(data!G67), 0)</f>
        <v>8320</v>
      </c>
      <c r="N6" s="197">
        <f>ROUND(N(data!G68), 0)</f>
        <v>9245</v>
      </c>
      <c r="O6" s="197">
        <f>ROUND(N(data!G69), 0)</f>
        <v>9970</v>
      </c>
      <c r="P6" s="197">
        <f>ROUND(N(data!G70), 0)</f>
        <v>0</v>
      </c>
      <c r="Q6" s="197">
        <f>ROUND(N(data!G71), 0)</f>
        <v>5736</v>
      </c>
      <c r="R6" s="197">
        <f>ROUND(N(data!G72), 0)</f>
        <v>0</v>
      </c>
      <c r="S6" s="197">
        <f>ROUND(N(data!G73), 0)</f>
        <v>0</v>
      </c>
      <c r="T6" s="197">
        <f>ROUND(N(data!G74), 0)</f>
        <v>0</v>
      </c>
      <c r="U6" s="197">
        <f>ROUND(N(data!G75), 0)</f>
        <v>0</v>
      </c>
      <c r="V6" s="197">
        <f>ROUND(N(data!G76), 0)</f>
        <v>0</v>
      </c>
      <c r="W6" s="197">
        <f>ROUND(N(data!G77), 0)</f>
        <v>2776</v>
      </c>
      <c r="X6" s="197">
        <f>ROUND(N(data!G78), 0)</f>
        <v>0</v>
      </c>
      <c r="Y6" s="197">
        <f>ROUND(N(data!G79), 0)</f>
        <v>0</v>
      </c>
      <c r="Z6" s="197">
        <f>ROUND(N(data!G80), 0)</f>
        <v>0</v>
      </c>
      <c r="AA6" s="197">
        <f>ROUND(N(data!G81), 0)</f>
        <v>0</v>
      </c>
      <c r="AB6" s="197">
        <f>ROUND(N(data!G82), 0)</f>
        <v>0</v>
      </c>
      <c r="AC6" s="197">
        <f>ROUND(N(data!G83), 0)</f>
        <v>1458</v>
      </c>
      <c r="AD6" s="197">
        <f>ROUND(N(data!G84), 0)</f>
        <v>12145</v>
      </c>
      <c r="AE6" s="197">
        <f>ROUND(N(data!G89), 0)</f>
        <v>11551305</v>
      </c>
      <c r="AF6" s="197">
        <f>ROUND(N(data!G87), 0)</f>
        <v>11551305</v>
      </c>
      <c r="AG6" s="197">
        <f>ROUND(N(data!G90), 0)</f>
        <v>0</v>
      </c>
      <c r="AH6" s="197">
        <f>ROUND(N(data!G91), 0)</f>
        <v>8643</v>
      </c>
      <c r="AI6" s="197">
        <f>ROUND(N(data!G92), 0)</f>
        <v>0</v>
      </c>
      <c r="AJ6" s="197">
        <f>ROUND(N(data!G93), 0)</f>
        <v>25119</v>
      </c>
      <c r="AK6" s="316">
        <f>ROUND(N(data!G94), 2)</f>
        <v>10.66</v>
      </c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</row>
    <row r="7" spans="1:89" s="10" customFormat="1" ht="12.6" customHeight="1">
      <c r="A7" s="11" t="str">
        <f>RIGHT(data!$C$97,3)</f>
        <v>206</v>
      </c>
      <c r="B7" s="199" t="str">
        <f>RIGHT(data!$C$96,4)</f>
        <v>2024</v>
      </c>
      <c r="C7" s="11" t="str">
        <f>data!H$55</f>
        <v>6140</v>
      </c>
      <c r="D7" s="11" t="s">
        <v>1157</v>
      </c>
      <c r="E7" s="197">
        <f>ROUND(N(data!H59), 0)</f>
        <v>0</v>
      </c>
      <c r="F7" s="316">
        <f>ROUND(N(data!H60), 2)</f>
        <v>0</v>
      </c>
      <c r="G7" s="197">
        <f>ROUND(N(data!H61), 0)</f>
        <v>0</v>
      </c>
      <c r="H7" s="197">
        <f>ROUND(N(data!H62), 0)</f>
        <v>0</v>
      </c>
      <c r="I7" s="197">
        <f>ROUND(N(data!H63), 0)</f>
        <v>0</v>
      </c>
      <c r="J7" s="197">
        <f>ROUND(N(data!H64), 0)</f>
        <v>0</v>
      </c>
      <c r="K7" s="197">
        <f>ROUND(N(data!H65), 0)</f>
        <v>0</v>
      </c>
      <c r="L7" s="197">
        <f>ROUND(N(data!H66), 0)</f>
        <v>0</v>
      </c>
      <c r="M7" s="197">
        <f>ROUND(N(data!H67), 0)</f>
        <v>0</v>
      </c>
      <c r="N7" s="197">
        <f>ROUND(N(data!H68), 0)</f>
        <v>0</v>
      </c>
      <c r="O7" s="197">
        <f>ROUND(N(data!H69), 0)</f>
        <v>0</v>
      </c>
      <c r="P7" s="197">
        <f>ROUND(N(data!H70), 0)</f>
        <v>0</v>
      </c>
      <c r="Q7" s="197">
        <f>ROUND(N(data!H71), 0)</f>
        <v>0</v>
      </c>
      <c r="R7" s="197">
        <f>ROUND(N(data!H72), 0)</f>
        <v>0</v>
      </c>
      <c r="S7" s="197">
        <f>ROUND(N(data!H73), 0)</f>
        <v>0</v>
      </c>
      <c r="T7" s="197">
        <f>ROUND(N(data!H74), 0)</f>
        <v>0</v>
      </c>
      <c r="U7" s="197">
        <f>ROUND(N(data!H75), 0)</f>
        <v>0</v>
      </c>
      <c r="V7" s="197">
        <f>ROUND(N(data!H76), 0)</f>
        <v>0</v>
      </c>
      <c r="W7" s="197">
        <f>ROUND(N(data!H77), 0)</f>
        <v>0</v>
      </c>
      <c r="X7" s="197">
        <f>ROUND(N(data!H78), 0)</f>
        <v>0</v>
      </c>
      <c r="Y7" s="197">
        <f>ROUND(N(data!H79), 0)</f>
        <v>0</v>
      </c>
      <c r="Z7" s="197">
        <f>ROUND(N(data!H80), 0)</f>
        <v>0</v>
      </c>
      <c r="AA7" s="197">
        <f>ROUND(N(data!H81), 0)</f>
        <v>0</v>
      </c>
      <c r="AB7" s="197">
        <f>ROUND(N(data!H82), 0)</f>
        <v>0</v>
      </c>
      <c r="AC7" s="197">
        <f>ROUND(N(data!H83), 0)</f>
        <v>0</v>
      </c>
      <c r="AD7" s="197">
        <f>ROUND(N(data!H84), 0)</f>
        <v>0</v>
      </c>
      <c r="AE7" s="197">
        <f>ROUND(N(data!H89), 0)</f>
        <v>0</v>
      </c>
      <c r="AF7" s="197">
        <f>ROUND(N(data!H87), 0)</f>
        <v>0</v>
      </c>
      <c r="AG7" s="197">
        <f>ROUND(N(data!H90), 0)</f>
        <v>0</v>
      </c>
      <c r="AH7" s="197">
        <f>ROUND(N(data!H91), 0)</f>
        <v>0</v>
      </c>
      <c r="AI7" s="197">
        <f>ROUND(N(data!H92), 0)</f>
        <v>0</v>
      </c>
      <c r="AJ7" s="197">
        <f>ROUND(N(data!H93), 0)</f>
        <v>0</v>
      </c>
      <c r="AK7" s="316">
        <f>ROUND(N(data!H94), 2)</f>
        <v>0</v>
      </c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</row>
    <row r="8" spans="1:89" s="10" customFormat="1" ht="12.6" customHeight="1">
      <c r="A8" s="11" t="str">
        <f>RIGHT(data!$C$97,3)</f>
        <v>206</v>
      </c>
      <c r="B8" s="199" t="str">
        <f>RIGHT(data!$C$96,4)</f>
        <v>2024</v>
      </c>
      <c r="C8" s="11" t="str">
        <f>data!I$55</f>
        <v>6150</v>
      </c>
      <c r="D8" s="11" t="s">
        <v>1157</v>
      </c>
      <c r="E8" s="197">
        <f>ROUND(N(data!I59), 0)</f>
        <v>0</v>
      </c>
      <c r="F8" s="316">
        <f>ROUND(N(data!I60), 2)</f>
        <v>0</v>
      </c>
      <c r="G8" s="197">
        <f>ROUND(N(data!I61), 0)</f>
        <v>0</v>
      </c>
      <c r="H8" s="197">
        <f>ROUND(N(data!I62), 0)</f>
        <v>0</v>
      </c>
      <c r="I8" s="197">
        <f>ROUND(N(data!I63), 0)</f>
        <v>0</v>
      </c>
      <c r="J8" s="197">
        <f>ROUND(N(data!I64), 0)</f>
        <v>0</v>
      </c>
      <c r="K8" s="197">
        <f>ROUND(N(data!I65), 0)</f>
        <v>0</v>
      </c>
      <c r="L8" s="197">
        <f>ROUND(N(data!I66), 0)</f>
        <v>0</v>
      </c>
      <c r="M8" s="197">
        <f>ROUND(N(data!I67), 0)</f>
        <v>0</v>
      </c>
      <c r="N8" s="197">
        <f>ROUND(N(data!I68), 0)</f>
        <v>0</v>
      </c>
      <c r="O8" s="197">
        <f>ROUND(N(data!I69), 0)</f>
        <v>0</v>
      </c>
      <c r="P8" s="197">
        <f>ROUND(N(data!I70), 0)</f>
        <v>0</v>
      </c>
      <c r="Q8" s="197">
        <f>ROUND(N(data!I71), 0)</f>
        <v>0</v>
      </c>
      <c r="R8" s="197">
        <f>ROUND(N(data!I72), 0)</f>
        <v>0</v>
      </c>
      <c r="S8" s="197">
        <f>ROUND(N(data!I73), 0)</f>
        <v>0</v>
      </c>
      <c r="T8" s="197">
        <f>ROUND(N(data!I74), 0)</f>
        <v>0</v>
      </c>
      <c r="U8" s="197">
        <f>ROUND(N(data!I75), 0)</f>
        <v>0</v>
      </c>
      <c r="V8" s="197">
        <f>ROUND(N(data!I76), 0)</f>
        <v>0</v>
      </c>
      <c r="W8" s="197">
        <f>ROUND(N(data!I77), 0)</f>
        <v>0</v>
      </c>
      <c r="X8" s="197">
        <f>ROUND(N(data!I78), 0)</f>
        <v>0</v>
      </c>
      <c r="Y8" s="197">
        <f>ROUND(N(data!I79), 0)</f>
        <v>0</v>
      </c>
      <c r="Z8" s="197">
        <f>ROUND(N(data!I80), 0)</f>
        <v>0</v>
      </c>
      <c r="AA8" s="197">
        <f>ROUND(N(data!I81), 0)</f>
        <v>0</v>
      </c>
      <c r="AB8" s="197">
        <f>ROUND(N(data!I82), 0)</f>
        <v>0</v>
      </c>
      <c r="AC8" s="197">
        <f>ROUND(N(data!I83), 0)</f>
        <v>0</v>
      </c>
      <c r="AD8" s="197">
        <f>ROUND(N(data!I84), 0)</f>
        <v>0</v>
      </c>
      <c r="AE8" s="197">
        <f>ROUND(N(data!I89), 0)</f>
        <v>0</v>
      </c>
      <c r="AF8" s="197">
        <f>ROUND(N(data!I87), 0)</f>
        <v>0</v>
      </c>
      <c r="AG8" s="197">
        <f>ROUND(N(data!I90), 0)</f>
        <v>0</v>
      </c>
      <c r="AH8" s="197">
        <f>ROUND(N(data!I91), 0)</f>
        <v>0</v>
      </c>
      <c r="AI8" s="197">
        <f>ROUND(N(data!I92), 0)</f>
        <v>0</v>
      </c>
      <c r="AJ8" s="197">
        <f>ROUND(N(data!I93), 0)</f>
        <v>0</v>
      </c>
      <c r="AK8" s="316">
        <f>ROUND(N(data!I94), 2)</f>
        <v>0</v>
      </c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</row>
    <row r="9" spans="1:89" s="10" customFormat="1" ht="12.6" customHeight="1">
      <c r="A9" s="11" t="str">
        <f>RIGHT(data!$C$97,3)</f>
        <v>206</v>
      </c>
      <c r="B9" s="199" t="str">
        <f>RIGHT(data!$C$96,4)</f>
        <v>2024</v>
      </c>
      <c r="C9" s="11" t="str">
        <f>data!J$55</f>
        <v>6170</v>
      </c>
      <c r="D9" s="11" t="s">
        <v>1157</v>
      </c>
      <c r="E9" s="197">
        <f>ROUND(N(data!J59), 0)</f>
        <v>0</v>
      </c>
      <c r="F9" s="316">
        <f>ROUND(N(data!J60), 2)</f>
        <v>0</v>
      </c>
      <c r="G9" s="197">
        <f>ROUND(N(data!J61), 0)</f>
        <v>0</v>
      </c>
      <c r="H9" s="197">
        <f>ROUND(N(data!J62), 0)</f>
        <v>0</v>
      </c>
      <c r="I9" s="197">
        <f>ROUND(N(data!J63), 0)</f>
        <v>0</v>
      </c>
      <c r="J9" s="197">
        <f>ROUND(N(data!J64), 0)</f>
        <v>0</v>
      </c>
      <c r="K9" s="197">
        <f>ROUND(N(data!J65), 0)</f>
        <v>0</v>
      </c>
      <c r="L9" s="197">
        <f>ROUND(N(data!J66), 0)</f>
        <v>0</v>
      </c>
      <c r="M9" s="197">
        <f>ROUND(N(data!J67), 0)</f>
        <v>0</v>
      </c>
      <c r="N9" s="197">
        <f>ROUND(N(data!J68), 0)</f>
        <v>0</v>
      </c>
      <c r="O9" s="197">
        <f>ROUND(N(data!J69), 0)</f>
        <v>0</v>
      </c>
      <c r="P9" s="197">
        <f>ROUND(N(data!J70), 0)</f>
        <v>0</v>
      </c>
      <c r="Q9" s="197">
        <f>ROUND(N(data!J71), 0)</f>
        <v>0</v>
      </c>
      <c r="R9" s="197">
        <f>ROUND(N(data!J72), 0)</f>
        <v>0</v>
      </c>
      <c r="S9" s="197">
        <f>ROUND(N(data!J73), 0)</f>
        <v>0</v>
      </c>
      <c r="T9" s="197">
        <f>ROUND(N(data!J74), 0)</f>
        <v>0</v>
      </c>
      <c r="U9" s="197">
        <f>ROUND(N(data!J75), 0)</f>
        <v>0</v>
      </c>
      <c r="V9" s="197">
        <f>ROUND(N(data!J76), 0)</f>
        <v>0</v>
      </c>
      <c r="W9" s="197">
        <f>ROUND(N(data!J77), 0)</f>
        <v>0</v>
      </c>
      <c r="X9" s="197">
        <f>ROUND(N(data!J78), 0)</f>
        <v>0</v>
      </c>
      <c r="Y9" s="197">
        <f>ROUND(N(data!J79), 0)</f>
        <v>0</v>
      </c>
      <c r="Z9" s="197">
        <f>ROUND(N(data!J80), 0)</f>
        <v>0</v>
      </c>
      <c r="AA9" s="197">
        <f>ROUND(N(data!J81), 0)</f>
        <v>0</v>
      </c>
      <c r="AB9" s="197">
        <f>ROUND(N(data!J82), 0)</f>
        <v>0</v>
      </c>
      <c r="AC9" s="197">
        <f>ROUND(N(data!J83), 0)</f>
        <v>0</v>
      </c>
      <c r="AD9" s="197">
        <f>ROUND(N(data!J84), 0)</f>
        <v>0</v>
      </c>
      <c r="AE9" s="197">
        <f>ROUND(N(data!J89), 0)</f>
        <v>0</v>
      </c>
      <c r="AF9" s="197">
        <f>ROUND(N(data!J87), 0)</f>
        <v>0</v>
      </c>
      <c r="AG9" s="197">
        <f>ROUND(N(data!J90), 0)</f>
        <v>0</v>
      </c>
      <c r="AH9" s="197">
        <f>ROUND(N(data!J91), 0)</f>
        <v>0</v>
      </c>
      <c r="AI9" s="197">
        <f>ROUND(N(data!J92), 0)</f>
        <v>0</v>
      </c>
      <c r="AJ9" s="197">
        <f>ROUND(N(data!J93), 0)</f>
        <v>0</v>
      </c>
      <c r="AK9" s="316">
        <f>ROUND(N(data!J94), 2)</f>
        <v>0</v>
      </c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</row>
    <row r="10" spans="1:89" s="10" customFormat="1" ht="12.6" customHeight="1">
      <c r="A10" s="11" t="str">
        <f>RIGHT(data!$C$97,3)</f>
        <v>206</v>
      </c>
      <c r="B10" s="199" t="str">
        <f>RIGHT(data!$C$96,4)</f>
        <v>2024</v>
      </c>
      <c r="C10" s="11" t="str">
        <f>data!K$55</f>
        <v>6200</v>
      </c>
      <c r="D10" s="11" t="s">
        <v>1157</v>
      </c>
      <c r="E10" s="197">
        <f>ROUND(N(data!K59), 0)</f>
        <v>0</v>
      </c>
      <c r="F10" s="316">
        <f>ROUND(N(data!K60), 2)</f>
        <v>0</v>
      </c>
      <c r="G10" s="197">
        <f>ROUND(N(data!K61), 0)</f>
        <v>0</v>
      </c>
      <c r="H10" s="197">
        <f>ROUND(N(data!K62), 0)</f>
        <v>0</v>
      </c>
      <c r="I10" s="197">
        <f>ROUND(N(data!K63), 0)</f>
        <v>0</v>
      </c>
      <c r="J10" s="197">
        <f>ROUND(N(data!K64), 0)</f>
        <v>0</v>
      </c>
      <c r="K10" s="197">
        <f>ROUND(N(data!K65), 0)</f>
        <v>0</v>
      </c>
      <c r="L10" s="197">
        <f>ROUND(N(data!K66), 0)</f>
        <v>0</v>
      </c>
      <c r="M10" s="197">
        <f>ROUND(N(data!K67), 0)</f>
        <v>0</v>
      </c>
      <c r="N10" s="197">
        <f>ROUND(N(data!K68), 0)</f>
        <v>0</v>
      </c>
      <c r="O10" s="197">
        <f>ROUND(N(data!K69), 0)</f>
        <v>0</v>
      </c>
      <c r="P10" s="197">
        <f>ROUND(N(data!K70), 0)</f>
        <v>0</v>
      </c>
      <c r="Q10" s="197">
        <f>ROUND(N(data!K71), 0)</f>
        <v>0</v>
      </c>
      <c r="R10" s="197">
        <f>ROUND(N(data!K72), 0)</f>
        <v>0</v>
      </c>
      <c r="S10" s="197">
        <f>ROUND(N(data!K73), 0)</f>
        <v>0</v>
      </c>
      <c r="T10" s="197">
        <f>ROUND(N(data!K74), 0)</f>
        <v>0</v>
      </c>
      <c r="U10" s="197">
        <f>ROUND(N(data!K75), 0)</f>
        <v>0</v>
      </c>
      <c r="V10" s="197">
        <f>ROUND(N(data!K76), 0)</f>
        <v>0</v>
      </c>
      <c r="W10" s="197">
        <f>ROUND(N(data!K77), 0)</f>
        <v>0</v>
      </c>
      <c r="X10" s="197">
        <f>ROUND(N(data!K78), 0)</f>
        <v>0</v>
      </c>
      <c r="Y10" s="197">
        <f>ROUND(N(data!K79), 0)</f>
        <v>0</v>
      </c>
      <c r="Z10" s="197">
        <f>ROUND(N(data!K80), 0)</f>
        <v>0</v>
      </c>
      <c r="AA10" s="197">
        <f>ROUND(N(data!K81), 0)</f>
        <v>0</v>
      </c>
      <c r="AB10" s="197">
        <f>ROUND(N(data!K82), 0)</f>
        <v>0</v>
      </c>
      <c r="AC10" s="197">
        <f>ROUND(N(data!K83), 0)</f>
        <v>0</v>
      </c>
      <c r="AD10" s="197">
        <f>ROUND(N(data!K84), 0)</f>
        <v>0</v>
      </c>
      <c r="AE10" s="197">
        <f>ROUND(N(data!K89), 0)</f>
        <v>0</v>
      </c>
      <c r="AF10" s="197">
        <f>ROUND(N(data!K87), 0)</f>
        <v>0</v>
      </c>
      <c r="AG10" s="197">
        <f>ROUND(N(data!K90), 0)</f>
        <v>0</v>
      </c>
      <c r="AH10" s="197">
        <f>ROUND(N(data!K91), 0)</f>
        <v>0</v>
      </c>
      <c r="AI10" s="197">
        <f>ROUND(N(data!K92), 0)</f>
        <v>0</v>
      </c>
      <c r="AJ10" s="197">
        <f>ROUND(N(data!K93), 0)</f>
        <v>0</v>
      </c>
      <c r="AK10" s="316">
        <f>ROUND(N(data!K94), 2)</f>
        <v>0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</row>
    <row r="11" spans="1:89" s="10" customFormat="1" ht="12.6" customHeight="1">
      <c r="A11" s="11" t="str">
        <f>RIGHT(data!$C$97,3)</f>
        <v>206</v>
      </c>
      <c r="B11" s="199" t="str">
        <f>RIGHT(data!$C$96,4)</f>
        <v>2024</v>
      </c>
      <c r="C11" s="11" t="str">
        <f>data!L$55</f>
        <v>6210</v>
      </c>
      <c r="D11" s="11" t="s">
        <v>1157</v>
      </c>
      <c r="E11" s="197">
        <f>ROUND(N(data!L59), 0)</f>
        <v>4182</v>
      </c>
      <c r="F11" s="316">
        <f>ROUND(N(data!L60), 2)</f>
        <v>0</v>
      </c>
      <c r="G11" s="197">
        <f>ROUND(N(data!L61), 0)</f>
        <v>0</v>
      </c>
      <c r="H11" s="197">
        <f>ROUND(N(data!L62), 0)</f>
        <v>0</v>
      </c>
      <c r="I11" s="197">
        <f>ROUND(N(data!L63), 0)</f>
        <v>0</v>
      </c>
      <c r="J11" s="197">
        <f>ROUND(N(data!L64), 0)</f>
        <v>0</v>
      </c>
      <c r="K11" s="197">
        <f>ROUND(N(data!L65), 0)</f>
        <v>0</v>
      </c>
      <c r="L11" s="197">
        <f>ROUND(N(data!L66), 0)</f>
        <v>4999</v>
      </c>
      <c r="M11" s="197">
        <f>ROUND(N(data!L67), 0)</f>
        <v>0</v>
      </c>
      <c r="N11" s="197">
        <f>ROUND(N(data!L68), 0)</f>
        <v>0</v>
      </c>
      <c r="O11" s="197">
        <f>ROUND(N(data!L69), 0)</f>
        <v>0</v>
      </c>
      <c r="P11" s="197">
        <f>ROUND(N(data!L70), 0)</f>
        <v>0</v>
      </c>
      <c r="Q11" s="197">
        <f>ROUND(N(data!L71), 0)</f>
        <v>0</v>
      </c>
      <c r="R11" s="197">
        <f>ROUND(N(data!L72), 0)</f>
        <v>0</v>
      </c>
      <c r="S11" s="197">
        <f>ROUND(N(data!L73), 0)</f>
        <v>0</v>
      </c>
      <c r="T11" s="197">
        <f>ROUND(N(data!L74), 0)</f>
        <v>0</v>
      </c>
      <c r="U11" s="197">
        <f>ROUND(N(data!L75), 0)</f>
        <v>0</v>
      </c>
      <c r="V11" s="197">
        <f>ROUND(N(data!L76), 0)</f>
        <v>0</v>
      </c>
      <c r="W11" s="197">
        <f>ROUND(N(data!L77), 0)</f>
        <v>0</v>
      </c>
      <c r="X11" s="197">
        <f>ROUND(N(data!L78), 0)</f>
        <v>0</v>
      </c>
      <c r="Y11" s="197">
        <f>ROUND(N(data!L79), 0)</f>
        <v>0</v>
      </c>
      <c r="Z11" s="197">
        <f>ROUND(N(data!L80), 0)</f>
        <v>0</v>
      </c>
      <c r="AA11" s="197">
        <f>ROUND(N(data!L81), 0)</f>
        <v>0</v>
      </c>
      <c r="AB11" s="197">
        <f>ROUND(N(data!L82), 0)</f>
        <v>0</v>
      </c>
      <c r="AC11" s="197">
        <f>ROUND(N(data!L83), 0)</f>
        <v>0</v>
      </c>
      <c r="AD11" s="197">
        <f>ROUND(N(data!L84), 0)</f>
        <v>0</v>
      </c>
      <c r="AE11" s="197">
        <f>ROUND(N(data!L89), 0)</f>
        <v>6590525</v>
      </c>
      <c r="AF11" s="197">
        <f>ROUND(N(data!L87), 0)</f>
        <v>6590525</v>
      </c>
      <c r="AG11" s="197">
        <f>ROUND(N(data!L90), 0)</f>
        <v>0</v>
      </c>
      <c r="AH11" s="197">
        <f>ROUND(N(data!L91), 0)</f>
        <v>0</v>
      </c>
      <c r="AI11" s="197">
        <f>ROUND(N(data!L92), 0)</f>
        <v>0</v>
      </c>
      <c r="AJ11" s="197">
        <f>ROUND(N(data!L93), 0)</f>
        <v>0</v>
      </c>
      <c r="AK11" s="316">
        <f>ROUND(N(data!L94), 2)</f>
        <v>0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</row>
    <row r="12" spans="1:89" s="10" customFormat="1" ht="12.6" customHeight="1">
      <c r="A12" s="11" t="str">
        <f>RIGHT(data!$C$97,3)</f>
        <v>206</v>
      </c>
      <c r="B12" s="199" t="str">
        <f>RIGHT(data!$C$96,4)</f>
        <v>2024</v>
      </c>
      <c r="C12" s="11" t="str">
        <f>data!M$55</f>
        <v>6330</v>
      </c>
      <c r="D12" s="11" t="s">
        <v>1157</v>
      </c>
      <c r="E12" s="197">
        <f>ROUND(N(data!M59), 0)</f>
        <v>0</v>
      </c>
      <c r="F12" s="316">
        <f>ROUND(N(data!M60), 2)</f>
        <v>0.16</v>
      </c>
      <c r="G12" s="197">
        <f>ROUND(N(data!M61), 0)</f>
        <v>14685</v>
      </c>
      <c r="H12" s="197">
        <f>ROUND(N(data!M62), 0)</f>
        <v>4472</v>
      </c>
      <c r="I12" s="197">
        <f>ROUND(N(data!M63), 0)</f>
        <v>0</v>
      </c>
      <c r="J12" s="197">
        <f>ROUND(N(data!M64), 0)</f>
        <v>0</v>
      </c>
      <c r="K12" s="197">
        <f>ROUND(N(data!M65), 0)</f>
        <v>0</v>
      </c>
      <c r="L12" s="197">
        <f>ROUND(N(data!M66), 0)</f>
        <v>0</v>
      </c>
      <c r="M12" s="197">
        <f>ROUND(N(data!M67), 0)</f>
        <v>0</v>
      </c>
      <c r="N12" s="197">
        <f>ROUND(N(data!M68), 0)</f>
        <v>0</v>
      </c>
      <c r="O12" s="197">
        <f>ROUND(N(data!M69), 0)</f>
        <v>0</v>
      </c>
      <c r="P12" s="197">
        <f>ROUND(N(data!M70), 0)</f>
        <v>0</v>
      </c>
      <c r="Q12" s="197">
        <f>ROUND(N(data!M71), 0)</f>
        <v>0</v>
      </c>
      <c r="R12" s="197">
        <f>ROUND(N(data!M72), 0)</f>
        <v>0</v>
      </c>
      <c r="S12" s="197">
        <f>ROUND(N(data!M73), 0)</f>
        <v>0</v>
      </c>
      <c r="T12" s="197">
        <f>ROUND(N(data!M74), 0)</f>
        <v>0</v>
      </c>
      <c r="U12" s="197">
        <f>ROUND(N(data!M75), 0)</f>
        <v>0</v>
      </c>
      <c r="V12" s="197">
        <f>ROUND(N(data!M76), 0)</f>
        <v>0</v>
      </c>
      <c r="W12" s="197">
        <f>ROUND(N(data!M77), 0)</f>
        <v>0</v>
      </c>
      <c r="X12" s="197">
        <f>ROUND(N(data!M78), 0)</f>
        <v>0</v>
      </c>
      <c r="Y12" s="197">
        <f>ROUND(N(data!M79), 0)</f>
        <v>0</v>
      </c>
      <c r="Z12" s="197">
        <f>ROUND(N(data!M80), 0)</f>
        <v>0</v>
      </c>
      <c r="AA12" s="197">
        <f>ROUND(N(data!M81), 0)</f>
        <v>0</v>
      </c>
      <c r="AB12" s="197">
        <f>ROUND(N(data!M82), 0)</f>
        <v>0</v>
      </c>
      <c r="AC12" s="197">
        <f>ROUND(N(data!M83), 0)</f>
        <v>0</v>
      </c>
      <c r="AD12" s="197">
        <f>ROUND(N(data!M84), 0)</f>
        <v>0</v>
      </c>
      <c r="AE12" s="197">
        <f>ROUND(N(data!M89), 0)</f>
        <v>74816</v>
      </c>
      <c r="AF12" s="197">
        <f>ROUND(N(data!M87), 0)</f>
        <v>0</v>
      </c>
      <c r="AG12" s="197">
        <f>ROUND(N(data!M90), 0)</f>
        <v>0</v>
      </c>
      <c r="AH12" s="197">
        <f>ROUND(N(data!M91), 0)</f>
        <v>0</v>
      </c>
      <c r="AI12" s="197">
        <f>ROUND(N(data!M92), 0)</f>
        <v>0</v>
      </c>
      <c r="AJ12" s="197">
        <f>ROUND(N(data!M93), 0)</f>
        <v>0</v>
      </c>
      <c r="AK12" s="316">
        <f>ROUND(N(data!M94), 2)</f>
        <v>0</v>
      </c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</row>
    <row r="13" spans="1:89" s="10" customFormat="1" ht="12.6" customHeight="1">
      <c r="A13" s="11" t="str">
        <f>RIGHT(data!$C$97,3)</f>
        <v>206</v>
      </c>
      <c r="B13" s="199" t="str">
        <f>RIGHT(data!$C$96,4)</f>
        <v>2024</v>
      </c>
      <c r="C13" s="11" t="str">
        <f>data!N$55</f>
        <v>6400</v>
      </c>
      <c r="D13" s="11" t="s">
        <v>1157</v>
      </c>
      <c r="E13" s="197">
        <f>ROUND(N(data!N59), 0)</f>
        <v>0</v>
      </c>
      <c r="F13" s="316">
        <f>ROUND(N(data!N60), 2)</f>
        <v>0</v>
      </c>
      <c r="G13" s="197">
        <f>ROUND(N(data!N61), 0)</f>
        <v>0</v>
      </c>
      <c r="H13" s="197">
        <f>ROUND(N(data!N62), 0)</f>
        <v>0</v>
      </c>
      <c r="I13" s="197">
        <f>ROUND(N(data!N63), 0)</f>
        <v>847575</v>
      </c>
      <c r="J13" s="197">
        <f>ROUND(N(data!N64), 0)</f>
        <v>0</v>
      </c>
      <c r="K13" s="197">
        <f>ROUND(N(data!N65), 0)</f>
        <v>0</v>
      </c>
      <c r="L13" s="197">
        <f>ROUND(N(data!N66), 0)</f>
        <v>0</v>
      </c>
      <c r="M13" s="197">
        <f>ROUND(N(data!N67), 0)</f>
        <v>0</v>
      </c>
      <c r="N13" s="197">
        <f>ROUND(N(data!N68), 0)</f>
        <v>0</v>
      </c>
      <c r="O13" s="197">
        <f>ROUND(N(data!N69), 0)</f>
        <v>1250</v>
      </c>
      <c r="P13" s="197">
        <f>ROUND(N(data!N70), 0)</f>
        <v>0</v>
      </c>
      <c r="Q13" s="197">
        <f>ROUND(N(data!N71), 0)</f>
        <v>0</v>
      </c>
      <c r="R13" s="197">
        <f>ROUND(N(data!N72), 0)</f>
        <v>0</v>
      </c>
      <c r="S13" s="197">
        <f>ROUND(N(data!N73), 0)</f>
        <v>0</v>
      </c>
      <c r="T13" s="197">
        <f>ROUND(N(data!N74), 0)</f>
        <v>0</v>
      </c>
      <c r="U13" s="197">
        <f>ROUND(N(data!N75), 0)</f>
        <v>0</v>
      </c>
      <c r="V13" s="197">
        <f>ROUND(N(data!N76), 0)</f>
        <v>0</v>
      </c>
      <c r="W13" s="197">
        <f>ROUND(N(data!N77), 0)</f>
        <v>0</v>
      </c>
      <c r="X13" s="197">
        <f>ROUND(N(data!N78), 0)</f>
        <v>0</v>
      </c>
      <c r="Y13" s="197">
        <f>ROUND(N(data!N79), 0)</f>
        <v>0</v>
      </c>
      <c r="Z13" s="197">
        <f>ROUND(N(data!N80), 0)</f>
        <v>0</v>
      </c>
      <c r="AA13" s="197">
        <f>ROUND(N(data!N81), 0)</f>
        <v>0</v>
      </c>
      <c r="AB13" s="197">
        <f>ROUND(N(data!N82), 0)</f>
        <v>0</v>
      </c>
      <c r="AC13" s="197">
        <f>ROUND(N(data!N83), 0)</f>
        <v>1250</v>
      </c>
      <c r="AD13" s="197">
        <f>ROUND(N(data!N84), 0)</f>
        <v>0</v>
      </c>
      <c r="AE13" s="197">
        <f>ROUND(N(data!N89), 0)</f>
        <v>0</v>
      </c>
      <c r="AF13" s="197">
        <f>ROUND(N(data!N87), 0)</f>
        <v>0</v>
      </c>
      <c r="AG13" s="197">
        <f>ROUND(N(data!N90), 0)</f>
        <v>0</v>
      </c>
      <c r="AH13" s="197">
        <f>ROUND(N(data!N91), 0)</f>
        <v>0</v>
      </c>
      <c r="AI13" s="197">
        <f>ROUND(N(data!N92), 0)</f>
        <v>0</v>
      </c>
      <c r="AJ13" s="197">
        <f>ROUND(N(data!N93), 0)</f>
        <v>0</v>
      </c>
      <c r="AK13" s="316">
        <f>ROUND(N(data!N94), 2)</f>
        <v>0</v>
      </c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</row>
    <row r="14" spans="1:89" s="10" customFormat="1" ht="12.6" customHeight="1">
      <c r="A14" s="11" t="str">
        <f>RIGHT(data!$C$97,3)</f>
        <v>206</v>
      </c>
      <c r="B14" s="199" t="str">
        <f>RIGHT(data!$C$96,4)</f>
        <v>2024</v>
      </c>
      <c r="C14" s="11" t="str">
        <f>data!O$55</f>
        <v>7010</v>
      </c>
      <c r="D14" s="11" t="s">
        <v>1157</v>
      </c>
      <c r="E14" s="197">
        <f>ROUND(N(data!O59), 0)</f>
        <v>0</v>
      </c>
      <c r="F14" s="316">
        <f>ROUND(N(data!O60), 2)</f>
        <v>0</v>
      </c>
      <c r="G14" s="197">
        <f>ROUND(N(data!O61), 0)</f>
        <v>0</v>
      </c>
      <c r="H14" s="197">
        <f>ROUND(N(data!O62), 0)</f>
        <v>0</v>
      </c>
      <c r="I14" s="197">
        <f>ROUND(N(data!O63), 0)</f>
        <v>0</v>
      </c>
      <c r="J14" s="197">
        <f>ROUND(N(data!O64), 0)</f>
        <v>0</v>
      </c>
      <c r="K14" s="197">
        <f>ROUND(N(data!O65), 0)</f>
        <v>0</v>
      </c>
      <c r="L14" s="197">
        <f>ROUND(N(data!O66), 0)</f>
        <v>0</v>
      </c>
      <c r="M14" s="197">
        <f>ROUND(N(data!O67), 0)</f>
        <v>0</v>
      </c>
      <c r="N14" s="197">
        <f>ROUND(N(data!O68), 0)</f>
        <v>0</v>
      </c>
      <c r="O14" s="197">
        <f>ROUND(N(data!O69), 0)</f>
        <v>0</v>
      </c>
      <c r="P14" s="197">
        <f>ROUND(N(data!O70), 0)</f>
        <v>0</v>
      </c>
      <c r="Q14" s="197">
        <f>ROUND(N(data!O71), 0)</f>
        <v>0</v>
      </c>
      <c r="R14" s="197">
        <f>ROUND(N(data!O72), 0)</f>
        <v>0</v>
      </c>
      <c r="S14" s="197">
        <f>ROUND(N(data!O73), 0)</f>
        <v>0</v>
      </c>
      <c r="T14" s="197">
        <f>ROUND(N(data!O74), 0)</f>
        <v>0</v>
      </c>
      <c r="U14" s="197">
        <f>ROUND(N(data!O75), 0)</f>
        <v>0</v>
      </c>
      <c r="V14" s="197">
        <f>ROUND(N(data!O76), 0)</f>
        <v>0</v>
      </c>
      <c r="W14" s="197">
        <f>ROUND(N(data!O77), 0)</f>
        <v>0</v>
      </c>
      <c r="X14" s="197">
        <f>ROUND(N(data!O78), 0)</f>
        <v>0</v>
      </c>
      <c r="Y14" s="197">
        <f>ROUND(N(data!O79), 0)</f>
        <v>0</v>
      </c>
      <c r="Z14" s="197">
        <f>ROUND(N(data!O80), 0)</f>
        <v>0</v>
      </c>
      <c r="AA14" s="197">
        <f>ROUND(N(data!O81), 0)</f>
        <v>0</v>
      </c>
      <c r="AB14" s="197">
        <f>ROUND(N(data!O82), 0)</f>
        <v>0</v>
      </c>
      <c r="AC14" s="197">
        <f>ROUND(N(data!O83), 0)</f>
        <v>0</v>
      </c>
      <c r="AD14" s="197">
        <f>ROUND(N(data!O84), 0)</f>
        <v>0</v>
      </c>
      <c r="AE14" s="197">
        <f>ROUND(N(data!O89), 0)</f>
        <v>0</v>
      </c>
      <c r="AF14" s="197">
        <f>ROUND(N(data!O87), 0)</f>
        <v>0</v>
      </c>
      <c r="AG14" s="197">
        <f>ROUND(N(data!O90), 0)</f>
        <v>0</v>
      </c>
      <c r="AH14" s="197">
        <f>ROUND(N(data!O91), 0)</f>
        <v>0</v>
      </c>
      <c r="AI14" s="197">
        <f>ROUND(N(data!O92), 0)</f>
        <v>0</v>
      </c>
      <c r="AJ14" s="197">
        <f>ROUND(N(data!O93), 0)</f>
        <v>0</v>
      </c>
      <c r="AK14" s="316">
        <f>ROUND(N(data!O94), 2)</f>
        <v>0</v>
      </c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</row>
    <row r="15" spans="1:89" s="10" customFormat="1" ht="12.6" customHeight="1">
      <c r="A15" s="11" t="str">
        <f>RIGHT(data!$C$97,3)</f>
        <v>206</v>
      </c>
      <c r="B15" s="199" t="str">
        <f>RIGHT(data!$C$96,4)</f>
        <v>2024</v>
      </c>
      <c r="C15" s="11" t="str">
        <f>data!P$55</f>
        <v>7020</v>
      </c>
      <c r="D15" s="11" t="s">
        <v>1157</v>
      </c>
      <c r="E15" s="197">
        <f>ROUND(N(data!P59), 0)</f>
        <v>72488</v>
      </c>
      <c r="F15" s="316">
        <f>ROUND(N(data!P60), 2)</f>
        <v>9.68</v>
      </c>
      <c r="G15" s="197">
        <f>ROUND(N(data!P61), 0)</f>
        <v>968964</v>
      </c>
      <c r="H15" s="197">
        <f>ROUND(N(data!P62), 0)</f>
        <v>325337</v>
      </c>
      <c r="I15" s="197">
        <f>ROUND(N(data!P63), 0)</f>
        <v>2628</v>
      </c>
      <c r="J15" s="197">
        <f>ROUND(N(data!P64), 0)</f>
        <v>782826</v>
      </c>
      <c r="K15" s="197">
        <f>ROUND(N(data!P65), 0)</f>
        <v>0</v>
      </c>
      <c r="L15" s="197">
        <f>ROUND(N(data!P66), 0)</f>
        <v>6640</v>
      </c>
      <c r="M15" s="197">
        <f>ROUND(N(data!P67), 0)</f>
        <v>283506</v>
      </c>
      <c r="N15" s="197">
        <f>ROUND(N(data!P68), 0)</f>
        <v>0</v>
      </c>
      <c r="O15" s="197">
        <f>ROUND(N(data!P69), 0)</f>
        <v>54819</v>
      </c>
      <c r="P15" s="197">
        <f>ROUND(N(data!P70), 0)</f>
        <v>0</v>
      </c>
      <c r="Q15" s="197">
        <f>ROUND(N(data!P71), 0)</f>
        <v>8439</v>
      </c>
      <c r="R15" s="197">
        <f>ROUND(N(data!P72), 0)</f>
        <v>1343</v>
      </c>
      <c r="S15" s="197">
        <f>ROUND(N(data!P73), 0)</f>
        <v>0</v>
      </c>
      <c r="T15" s="197">
        <f>ROUND(N(data!P74), 0)</f>
        <v>0</v>
      </c>
      <c r="U15" s="197">
        <f>ROUND(N(data!P75), 0)</f>
        <v>0</v>
      </c>
      <c r="V15" s="197">
        <f>ROUND(N(data!P76), 0)</f>
        <v>0</v>
      </c>
      <c r="W15" s="197">
        <f>ROUND(N(data!P77), 0)</f>
        <v>24131</v>
      </c>
      <c r="X15" s="197">
        <f>ROUND(N(data!P78), 0)</f>
        <v>0</v>
      </c>
      <c r="Y15" s="197">
        <f>ROUND(N(data!P79), 0)</f>
        <v>0</v>
      </c>
      <c r="Z15" s="197">
        <f>ROUND(N(data!P80), 0)</f>
        <v>0</v>
      </c>
      <c r="AA15" s="197">
        <f>ROUND(N(data!P81), 0)</f>
        <v>0</v>
      </c>
      <c r="AB15" s="197">
        <f>ROUND(N(data!P82), 0)</f>
        <v>0</v>
      </c>
      <c r="AC15" s="197">
        <f>ROUND(N(data!P83), 0)</f>
        <v>20906</v>
      </c>
      <c r="AD15" s="197">
        <f>ROUND(N(data!P84), 0)</f>
        <v>-10641</v>
      </c>
      <c r="AE15" s="197">
        <f>ROUND(N(data!P89), 0)</f>
        <v>11959704</v>
      </c>
      <c r="AF15" s="197">
        <f>ROUND(N(data!P87), 0)</f>
        <v>57399</v>
      </c>
      <c r="AG15" s="197">
        <f>ROUND(N(data!P90), 0)</f>
        <v>3224</v>
      </c>
      <c r="AH15" s="197">
        <f>ROUND(N(data!P91), 0)</f>
        <v>0</v>
      </c>
      <c r="AI15" s="197">
        <f>ROUND(N(data!P92), 0)</f>
        <v>1720</v>
      </c>
      <c r="AJ15" s="197">
        <f>ROUND(N(data!P93), 0)</f>
        <v>16139</v>
      </c>
      <c r="AK15" s="316">
        <f>ROUND(N(data!P94), 2)</f>
        <v>2.72</v>
      </c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</row>
    <row r="16" spans="1:89" s="10" customFormat="1" ht="12.6" customHeight="1">
      <c r="A16" s="11" t="str">
        <f>RIGHT(data!$C$97,3)</f>
        <v>206</v>
      </c>
      <c r="B16" s="199" t="str">
        <f>RIGHT(data!$C$96,4)</f>
        <v>2024</v>
      </c>
      <c r="C16" s="11" t="str">
        <f>data!Q$55</f>
        <v>7030</v>
      </c>
      <c r="D16" s="11" t="s">
        <v>1157</v>
      </c>
      <c r="E16" s="197">
        <f>ROUND(N(data!Q59), 0)</f>
        <v>78146</v>
      </c>
      <c r="F16" s="316">
        <f>ROUND(N(data!Q60), 2)</f>
        <v>3.3</v>
      </c>
      <c r="G16" s="197">
        <f>ROUND(N(data!Q61), 0)</f>
        <v>480690</v>
      </c>
      <c r="H16" s="197">
        <f>ROUND(N(data!Q62), 0)</f>
        <v>131396</v>
      </c>
      <c r="I16" s="197">
        <f>ROUND(N(data!Q63), 0)</f>
        <v>0</v>
      </c>
      <c r="J16" s="197">
        <f>ROUND(N(data!Q64), 0)</f>
        <v>3506</v>
      </c>
      <c r="K16" s="197">
        <f>ROUND(N(data!Q65), 0)</f>
        <v>0</v>
      </c>
      <c r="L16" s="197">
        <f>ROUND(N(data!Q66), 0)</f>
        <v>5</v>
      </c>
      <c r="M16" s="197">
        <f>ROUND(N(data!Q67), 0)</f>
        <v>49657</v>
      </c>
      <c r="N16" s="197">
        <f>ROUND(N(data!Q68), 0)</f>
        <v>0</v>
      </c>
      <c r="O16" s="197">
        <f>ROUND(N(data!Q69), 0)</f>
        <v>263</v>
      </c>
      <c r="P16" s="197">
        <f>ROUND(N(data!Q70), 0)</f>
        <v>0</v>
      </c>
      <c r="Q16" s="197">
        <f>ROUND(N(data!Q71), 0)</f>
        <v>0</v>
      </c>
      <c r="R16" s="197">
        <f>ROUND(N(data!Q72), 0)</f>
        <v>0</v>
      </c>
      <c r="S16" s="197">
        <f>ROUND(N(data!Q73), 0)</f>
        <v>0</v>
      </c>
      <c r="T16" s="197">
        <f>ROUND(N(data!Q74), 0)</f>
        <v>0</v>
      </c>
      <c r="U16" s="197">
        <f>ROUND(N(data!Q75), 0)</f>
        <v>0</v>
      </c>
      <c r="V16" s="197">
        <f>ROUND(N(data!Q76), 0)</f>
        <v>0</v>
      </c>
      <c r="W16" s="197">
        <f>ROUND(N(data!Q77), 0)</f>
        <v>0</v>
      </c>
      <c r="X16" s="197">
        <f>ROUND(N(data!Q78), 0)</f>
        <v>0</v>
      </c>
      <c r="Y16" s="197">
        <f>ROUND(N(data!Q79), 0)</f>
        <v>0</v>
      </c>
      <c r="Z16" s="197">
        <f>ROUND(N(data!Q80), 0)</f>
        <v>0</v>
      </c>
      <c r="AA16" s="197">
        <f>ROUND(N(data!Q81), 0)</f>
        <v>0</v>
      </c>
      <c r="AB16" s="197">
        <f>ROUND(N(data!Q82), 0)</f>
        <v>0</v>
      </c>
      <c r="AC16" s="197">
        <f>ROUND(N(data!Q83), 0)</f>
        <v>263</v>
      </c>
      <c r="AD16" s="197">
        <f>ROUND(N(data!Q84), 0)</f>
        <v>0</v>
      </c>
      <c r="AE16" s="197">
        <f>ROUND(N(data!Q89), 0)</f>
        <v>712345</v>
      </c>
      <c r="AF16" s="197">
        <f>ROUND(N(data!Q87), 0)</f>
        <v>5474</v>
      </c>
      <c r="AG16" s="197">
        <f>ROUND(N(data!Q90), 0)</f>
        <v>0</v>
      </c>
      <c r="AH16" s="197">
        <f>ROUND(N(data!Q91), 0)</f>
        <v>0</v>
      </c>
      <c r="AI16" s="197">
        <f>ROUND(N(data!Q92), 0)</f>
        <v>0</v>
      </c>
      <c r="AJ16" s="197">
        <f>ROUND(N(data!Q93), 0)</f>
        <v>5812</v>
      </c>
      <c r="AK16" s="316">
        <f>ROUND(N(data!Q94), 2)</f>
        <v>3.3</v>
      </c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</row>
    <row r="17" spans="1:89" s="10" customFormat="1" ht="12.6" customHeight="1">
      <c r="A17" s="11" t="str">
        <f>RIGHT(data!$C$97,3)</f>
        <v>206</v>
      </c>
      <c r="B17" s="199" t="str">
        <f>RIGHT(data!$C$96,4)</f>
        <v>2024</v>
      </c>
      <c r="C17" s="11" t="str">
        <f>data!R$55</f>
        <v>7040</v>
      </c>
      <c r="D17" s="11" t="s">
        <v>1157</v>
      </c>
      <c r="E17" s="197">
        <f>ROUND(N(data!R59), 0)</f>
        <v>73327</v>
      </c>
      <c r="F17" s="316">
        <f>ROUND(N(data!R60), 2)</f>
        <v>0</v>
      </c>
      <c r="G17" s="197">
        <f>ROUND(N(data!R61), 0)</f>
        <v>0</v>
      </c>
      <c r="H17" s="197">
        <f>ROUND(N(data!R62), 0)</f>
        <v>0</v>
      </c>
      <c r="I17" s="197">
        <f>ROUND(N(data!R63), 0)</f>
        <v>482089</v>
      </c>
      <c r="J17" s="197">
        <f>ROUND(N(data!R64), 0)</f>
        <v>18281</v>
      </c>
      <c r="K17" s="197">
        <f>ROUND(N(data!R65), 0)</f>
        <v>0</v>
      </c>
      <c r="L17" s="197">
        <f>ROUND(N(data!R66), 0)</f>
        <v>18</v>
      </c>
      <c r="M17" s="197">
        <f>ROUND(N(data!R67), 0)</f>
        <v>281</v>
      </c>
      <c r="N17" s="197">
        <f>ROUND(N(data!R68), 0)</f>
        <v>0</v>
      </c>
      <c r="O17" s="197">
        <f>ROUND(N(data!R69), 0)</f>
        <v>434</v>
      </c>
      <c r="P17" s="197">
        <f>ROUND(N(data!R70), 0)</f>
        <v>0</v>
      </c>
      <c r="Q17" s="197">
        <f>ROUND(N(data!R71), 0)</f>
        <v>0</v>
      </c>
      <c r="R17" s="197">
        <f>ROUND(N(data!R72), 0)</f>
        <v>0</v>
      </c>
      <c r="S17" s="197">
        <f>ROUND(N(data!R73), 0)</f>
        <v>0</v>
      </c>
      <c r="T17" s="197">
        <f>ROUND(N(data!R74), 0)</f>
        <v>0</v>
      </c>
      <c r="U17" s="197">
        <f>ROUND(N(data!R75), 0)</f>
        <v>0</v>
      </c>
      <c r="V17" s="197">
        <f>ROUND(N(data!R76), 0)</f>
        <v>0</v>
      </c>
      <c r="W17" s="197">
        <f>ROUND(N(data!R77), 0)</f>
        <v>0</v>
      </c>
      <c r="X17" s="197">
        <f>ROUND(N(data!R78), 0)</f>
        <v>0</v>
      </c>
      <c r="Y17" s="197">
        <f>ROUND(N(data!R79), 0)</f>
        <v>0</v>
      </c>
      <c r="Z17" s="197">
        <f>ROUND(N(data!R80), 0)</f>
        <v>0</v>
      </c>
      <c r="AA17" s="197">
        <f>ROUND(N(data!R81), 0)</f>
        <v>0</v>
      </c>
      <c r="AB17" s="197">
        <f>ROUND(N(data!R82), 0)</f>
        <v>0</v>
      </c>
      <c r="AC17" s="197">
        <f>ROUND(N(data!R83), 0)</f>
        <v>434</v>
      </c>
      <c r="AD17" s="197">
        <f>ROUND(N(data!R84), 0)</f>
        <v>0</v>
      </c>
      <c r="AE17" s="197">
        <f>ROUND(N(data!R89), 0)</f>
        <v>2795356</v>
      </c>
      <c r="AF17" s="197">
        <f>ROUND(N(data!R87), 0)</f>
        <v>15236</v>
      </c>
      <c r="AG17" s="197">
        <f>ROUND(N(data!R90), 0)</f>
        <v>37</v>
      </c>
      <c r="AH17" s="197">
        <f>ROUND(N(data!R91), 0)</f>
        <v>0</v>
      </c>
      <c r="AI17" s="197">
        <f>ROUND(N(data!R92), 0)</f>
        <v>20</v>
      </c>
      <c r="AJ17" s="197">
        <f>ROUND(N(data!R93), 0)</f>
        <v>0</v>
      </c>
      <c r="AK17" s="316">
        <f>ROUND(N(data!R94), 2)</f>
        <v>0</v>
      </c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</row>
    <row r="18" spans="1:89" s="10" customFormat="1" ht="12.6" customHeight="1">
      <c r="A18" s="11" t="str">
        <f>RIGHT(data!$C$97,3)</f>
        <v>206</v>
      </c>
      <c r="B18" s="199" t="str">
        <f>RIGHT(data!$C$96,4)</f>
        <v>2024</v>
      </c>
      <c r="C18" s="11" t="str">
        <f>data!S$55</f>
        <v>7050</v>
      </c>
      <c r="D18" s="11" t="s">
        <v>1157</v>
      </c>
      <c r="E18" s="197">
        <f>ROUND(N(data!S59), 0)</f>
        <v>0</v>
      </c>
      <c r="F18" s="316">
        <f>ROUND(N(data!S60), 2)</f>
        <v>1.73</v>
      </c>
      <c r="G18" s="197">
        <f>ROUND(N(data!S61), 0)</f>
        <v>93056</v>
      </c>
      <c r="H18" s="197">
        <f>ROUND(N(data!S62), 0)</f>
        <v>20040</v>
      </c>
      <c r="I18" s="197">
        <f>ROUND(N(data!S63), 0)</f>
        <v>0</v>
      </c>
      <c r="J18" s="197">
        <f>ROUND(N(data!S64), 0)</f>
        <v>60951</v>
      </c>
      <c r="K18" s="197">
        <f>ROUND(N(data!S65), 0)</f>
        <v>0</v>
      </c>
      <c r="L18" s="197">
        <f>ROUND(N(data!S66), 0)</f>
        <v>9321</v>
      </c>
      <c r="M18" s="197">
        <f>ROUND(N(data!S67), 0)</f>
        <v>143765</v>
      </c>
      <c r="N18" s="197">
        <f>ROUND(N(data!S68), 0)</f>
        <v>0</v>
      </c>
      <c r="O18" s="197">
        <f>ROUND(N(data!S69), 0)</f>
        <v>12313</v>
      </c>
      <c r="P18" s="197">
        <f>ROUND(N(data!S70), 0)</f>
        <v>0</v>
      </c>
      <c r="Q18" s="197">
        <f>ROUND(N(data!S71), 0)</f>
        <v>0</v>
      </c>
      <c r="R18" s="197">
        <f>ROUND(N(data!S72), 0)</f>
        <v>0</v>
      </c>
      <c r="S18" s="197">
        <f>ROUND(N(data!S73), 0)</f>
        <v>0</v>
      </c>
      <c r="T18" s="197">
        <f>ROUND(N(data!S74), 0)</f>
        <v>0</v>
      </c>
      <c r="U18" s="197">
        <f>ROUND(N(data!S75), 0)</f>
        <v>0</v>
      </c>
      <c r="V18" s="197">
        <f>ROUND(N(data!S76), 0)</f>
        <v>0</v>
      </c>
      <c r="W18" s="197">
        <f>ROUND(N(data!S77), 0)</f>
        <v>11122</v>
      </c>
      <c r="X18" s="197">
        <f>ROUND(N(data!S78), 0)</f>
        <v>0</v>
      </c>
      <c r="Y18" s="197">
        <f>ROUND(N(data!S79), 0)</f>
        <v>0</v>
      </c>
      <c r="Z18" s="197">
        <f>ROUND(N(data!S80), 0)</f>
        <v>0</v>
      </c>
      <c r="AA18" s="197">
        <f>ROUND(N(data!S81), 0)</f>
        <v>0</v>
      </c>
      <c r="AB18" s="197">
        <f>ROUND(N(data!S82), 0)</f>
        <v>0</v>
      </c>
      <c r="AC18" s="197">
        <f>ROUND(N(data!S83), 0)</f>
        <v>1191</v>
      </c>
      <c r="AD18" s="197">
        <f>ROUND(N(data!S84), 0)</f>
        <v>0</v>
      </c>
      <c r="AE18" s="197">
        <f>ROUND(N(data!S89), 0)</f>
        <v>0</v>
      </c>
      <c r="AF18" s="197">
        <f>ROUND(N(data!S87), 0)</f>
        <v>0</v>
      </c>
      <c r="AG18" s="197">
        <f>ROUND(N(data!S90), 0)</f>
        <v>2737</v>
      </c>
      <c r="AH18" s="197">
        <f>ROUND(N(data!S91), 0)</f>
        <v>0</v>
      </c>
      <c r="AI18" s="197">
        <f>ROUND(N(data!S92), 0)</f>
        <v>1087</v>
      </c>
      <c r="AJ18" s="197">
        <f>ROUND(N(data!S93), 0)</f>
        <v>0</v>
      </c>
      <c r="AK18" s="316">
        <f>ROUND(N(data!S94), 2)</f>
        <v>0</v>
      </c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</row>
    <row r="19" spans="1:89" s="10" customFormat="1" ht="12.6" customHeight="1">
      <c r="A19" s="11" t="str">
        <f>RIGHT(data!$C$97,3)</f>
        <v>206</v>
      </c>
      <c r="B19" s="199" t="str">
        <f>RIGHT(data!$C$96,4)</f>
        <v>2024</v>
      </c>
      <c r="C19" s="11" t="str">
        <f>data!T$55</f>
        <v>7060</v>
      </c>
      <c r="D19" s="11" t="s">
        <v>1157</v>
      </c>
      <c r="E19" s="197">
        <f>ROUND(N(data!T59), 0)</f>
        <v>0</v>
      </c>
      <c r="F19" s="316">
        <f>ROUND(N(data!T60), 2)</f>
        <v>7.93</v>
      </c>
      <c r="G19" s="197">
        <f>ROUND(N(data!T61), 0)</f>
        <v>915325</v>
      </c>
      <c r="H19" s="197">
        <f>ROUND(N(data!T62), 0)</f>
        <v>258337</v>
      </c>
      <c r="I19" s="197">
        <f>ROUND(N(data!T63), 0)</f>
        <v>0</v>
      </c>
      <c r="J19" s="197">
        <f>ROUND(N(data!T64), 0)</f>
        <v>98832</v>
      </c>
      <c r="K19" s="197">
        <f>ROUND(N(data!T65), 0)</f>
        <v>0</v>
      </c>
      <c r="L19" s="197">
        <f>ROUND(N(data!T66), 0)</f>
        <v>13457</v>
      </c>
      <c r="M19" s="197">
        <f>ROUND(N(data!T67), 0)</f>
        <v>0</v>
      </c>
      <c r="N19" s="197">
        <f>ROUND(N(data!T68), 0)</f>
        <v>265</v>
      </c>
      <c r="O19" s="197">
        <f>ROUND(N(data!T69), 0)</f>
        <v>2051</v>
      </c>
      <c r="P19" s="197">
        <f>ROUND(N(data!T70), 0)</f>
        <v>0</v>
      </c>
      <c r="Q19" s="197">
        <f>ROUND(N(data!T71), 0)</f>
        <v>0</v>
      </c>
      <c r="R19" s="197">
        <f>ROUND(N(data!T72), 0)</f>
        <v>0</v>
      </c>
      <c r="S19" s="197">
        <f>ROUND(N(data!T73), 0)</f>
        <v>0</v>
      </c>
      <c r="T19" s="197">
        <f>ROUND(N(data!T74), 0)</f>
        <v>0</v>
      </c>
      <c r="U19" s="197">
        <f>ROUND(N(data!T75), 0)</f>
        <v>0</v>
      </c>
      <c r="V19" s="197">
        <f>ROUND(N(data!T76), 0)</f>
        <v>0</v>
      </c>
      <c r="W19" s="197">
        <f>ROUND(N(data!T77), 0)</f>
        <v>0</v>
      </c>
      <c r="X19" s="197">
        <f>ROUND(N(data!T78), 0)</f>
        <v>0</v>
      </c>
      <c r="Y19" s="197">
        <f>ROUND(N(data!T79), 0)</f>
        <v>0</v>
      </c>
      <c r="Z19" s="197">
        <f>ROUND(N(data!T80), 0)</f>
        <v>0</v>
      </c>
      <c r="AA19" s="197">
        <f>ROUND(N(data!T81), 0)</f>
        <v>0</v>
      </c>
      <c r="AB19" s="197">
        <f>ROUND(N(data!T82), 0)</f>
        <v>0</v>
      </c>
      <c r="AC19" s="197">
        <f>ROUND(N(data!T83), 0)</f>
        <v>2051</v>
      </c>
      <c r="AD19" s="197">
        <f>ROUND(N(data!T84), 0)</f>
        <v>0</v>
      </c>
      <c r="AE19" s="197">
        <f>ROUND(N(data!T89), 0)</f>
        <v>2648935</v>
      </c>
      <c r="AF19" s="197">
        <f>ROUND(N(data!T87), 0)</f>
        <v>186</v>
      </c>
      <c r="AG19" s="197">
        <f>ROUND(N(data!T90), 0)</f>
        <v>0</v>
      </c>
      <c r="AH19" s="197">
        <f>ROUND(N(data!T91), 0)</f>
        <v>0</v>
      </c>
      <c r="AI19" s="197">
        <f>ROUND(N(data!T92), 0)</f>
        <v>0</v>
      </c>
      <c r="AJ19" s="197">
        <f>ROUND(N(data!T93), 0)</f>
        <v>0</v>
      </c>
      <c r="AK19" s="316">
        <f>ROUND(N(data!T94), 2)</f>
        <v>6.63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</row>
    <row r="20" spans="1:89" s="10" customFormat="1" ht="12.6" customHeight="1">
      <c r="A20" s="11" t="str">
        <f>RIGHT(data!$C$97,3)</f>
        <v>206</v>
      </c>
      <c r="B20" s="199" t="str">
        <f>RIGHT(data!$C$96,4)</f>
        <v>2024</v>
      </c>
      <c r="C20" s="11" t="str">
        <f>data!U$55</f>
        <v>7070</v>
      </c>
      <c r="D20" s="11" t="s">
        <v>1157</v>
      </c>
      <c r="E20" s="197">
        <f>ROUND(N(data!U59), 0)</f>
        <v>106782</v>
      </c>
      <c r="F20" s="316">
        <f>ROUND(N(data!U60), 2)</f>
        <v>9.93</v>
      </c>
      <c r="G20" s="197">
        <f>ROUND(N(data!U61), 0)</f>
        <v>938600</v>
      </c>
      <c r="H20" s="197">
        <f>ROUND(N(data!U62), 0)</f>
        <v>277281</v>
      </c>
      <c r="I20" s="197">
        <f>ROUND(N(data!U63), 0)</f>
        <v>447</v>
      </c>
      <c r="J20" s="197">
        <f>ROUND(N(data!U64), 0)</f>
        <v>11164</v>
      </c>
      <c r="K20" s="197">
        <f>ROUND(N(data!U65), 0)</f>
        <v>0</v>
      </c>
      <c r="L20" s="197">
        <f>ROUND(N(data!U66), 0)</f>
        <v>69057</v>
      </c>
      <c r="M20" s="197">
        <f>ROUND(N(data!U67), 0)</f>
        <v>8953</v>
      </c>
      <c r="N20" s="197">
        <f>ROUND(N(data!U68), 0)</f>
        <v>0</v>
      </c>
      <c r="O20" s="197">
        <f>ROUND(N(data!U69), 0)</f>
        <v>1717718</v>
      </c>
      <c r="P20" s="197">
        <f>ROUND(N(data!U70), 0)</f>
        <v>48751</v>
      </c>
      <c r="Q20" s="197">
        <f>ROUND(N(data!U71), 0)</f>
        <v>0</v>
      </c>
      <c r="R20" s="197">
        <f>ROUND(N(data!U72), 0)</f>
        <v>0</v>
      </c>
      <c r="S20" s="197">
        <f>ROUND(N(data!U73), 0)</f>
        <v>0</v>
      </c>
      <c r="T20" s="197">
        <f>ROUND(N(data!U74), 0)</f>
        <v>0</v>
      </c>
      <c r="U20" s="197">
        <f>ROUND(N(data!U75), 0)</f>
        <v>0</v>
      </c>
      <c r="V20" s="197">
        <f>ROUND(N(data!U76), 0)</f>
        <v>1658849</v>
      </c>
      <c r="W20" s="197">
        <f>ROUND(N(data!U77), 0)</f>
        <v>0</v>
      </c>
      <c r="X20" s="197">
        <f>ROUND(N(data!U78), 0)</f>
        <v>0</v>
      </c>
      <c r="Y20" s="197">
        <f>ROUND(N(data!U79), 0)</f>
        <v>0</v>
      </c>
      <c r="Z20" s="197">
        <f>ROUND(N(data!U80), 0)</f>
        <v>0</v>
      </c>
      <c r="AA20" s="197">
        <f>ROUND(N(data!U81), 0)</f>
        <v>0</v>
      </c>
      <c r="AB20" s="197">
        <f>ROUND(N(data!U82), 0)</f>
        <v>0</v>
      </c>
      <c r="AC20" s="197">
        <f>ROUND(N(data!U83), 0)</f>
        <v>10118</v>
      </c>
      <c r="AD20" s="197">
        <f>ROUND(N(data!U84), 0)</f>
        <v>0</v>
      </c>
      <c r="AE20" s="197">
        <f>ROUND(N(data!U89), 0)</f>
        <v>15119132</v>
      </c>
      <c r="AF20" s="197">
        <f>ROUND(N(data!U87), 0)</f>
        <v>2085031</v>
      </c>
      <c r="AG20" s="197">
        <f>ROUND(N(data!U90), 0)</f>
        <v>989</v>
      </c>
      <c r="AH20" s="197">
        <f>ROUND(N(data!U91), 0)</f>
        <v>0</v>
      </c>
      <c r="AI20" s="197">
        <f>ROUND(N(data!U92), 0)</f>
        <v>460</v>
      </c>
      <c r="AJ20" s="197">
        <f>ROUND(N(data!U93), 0)</f>
        <v>0</v>
      </c>
      <c r="AK20" s="316">
        <f>ROUND(N(data!U94), 2)</f>
        <v>0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</row>
    <row r="21" spans="1:89" s="10" customFormat="1" ht="12.6" customHeight="1">
      <c r="A21" s="11" t="str">
        <f>RIGHT(data!$C$97,3)</f>
        <v>206</v>
      </c>
      <c r="B21" s="199" t="str">
        <f>RIGHT(data!$C$96,4)</f>
        <v>2024</v>
      </c>
      <c r="C21" s="11" t="str">
        <f>data!V$55</f>
        <v>7110</v>
      </c>
      <c r="D21" s="11" t="s">
        <v>1157</v>
      </c>
      <c r="E21" s="197">
        <f>ROUND(N(data!V59), 0)</f>
        <v>0</v>
      </c>
      <c r="F21" s="316">
        <f>ROUND(N(data!V60), 2)</f>
        <v>0</v>
      </c>
      <c r="G21" s="197">
        <f>ROUND(N(data!V61), 0)</f>
        <v>0</v>
      </c>
      <c r="H21" s="197">
        <f>ROUND(N(data!V62), 0)</f>
        <v>0</v>
      </c>
      <c r="I21" s="197">
        <f>ROUND(N(data!V63), 0)</f>
        <v>0</v>
      </c>
      <c r="J21" s="197">
        <f>ROUND(N(data!V64), 0)</f>
        <v>0</v>
      </c>
      <c r="K21" s="197">
        <f>ROUND(N(data!V65), 0)</f>
        <v>0</v>
      </c>
      <c r="L21" s="197">
        <f>ROUND(N(data!V66), 0)</f>
        <v>0</v>
      </c>
      <c r="M21" s="197">
        <f>ROUND(N(data!V67), 0)</f>
        <v>0</v>
      </c>
      <c r="N21" s="197">
        <f>ROUND(N(data!V68), 0)</f>
        <v>0</v>
      </c>
      <c r="O21" s="197">
        <f>ROUND(N(data!V69), 0)</f>
        <v>0</v>
      </c>
      <c r="P21" s="197">
        <f>ROUND(N(data!V70), 0)</f>
        <v>0</v>
      </c>
      <c r="Q21" s="197">
        <f>ROUND(N(data!V71), 0)</f>
        <v>0</v>
      </c>
      <c r="R21" s="197">
        <f>ROUND(N(data!V72), 0)</f>
        <v>0</v>
      </c>
      <c r="S21" s="197">
        <f>ROUND(N(data!V73), 0)</f>
        <v>0</v>
      </c>
      <c r="T21" s="197">
        <f>ROUND(N(data!V74), 0)</f>
        <v>0</v>
      </c>
      <c r="U21" s="197">
        <f>ROUND(N(data!V75), 0)</f>
        <v>0</v>
      </c>
      <c r="V21" s="197">
        <f>ROUND(N(data!V76), 0)</f>
        <v>0</v>
      </c>
      <c r="W21" s="197">
        <f>ROUND(N(data!V77), 0)</f>
        <v>0</v>
      </c>
      <c r="X21" s="197">
        <f>ROUND(N(data!V78), 0)</f>
        <v>0</v>
      </c>
      <c r="Y21" s="197">
        <f>ROUND(N(data!V79), 0)</f>
        <v>0</v>
      </c>
      <c r="Z21" s="197">
        <f>ROUND(N(data!V80), 0)</f>
        <v>0</v>
      </c>
      <c r="AA21" s="197">
        <f>ROUND(N(data!V81), 0)</f>
        <v>0</v>
      </c>
      <c r="AB21" s="197">
        <f>ROUND(N(data!V82), 0)</f>
        <v>0</v>
      </c>
      <c r="AC21" s="197">
        <f>ROUND(N(data!V83), 0)</f>
        <v>0</v>
      </c>
      <c r="AD21" s="197">
        <f>ROUND(N(data!V84), 0)</f>
        <v>0</v>
      </c>
      <c r="AE21" s="197">
        <f>ROUND(N(data!V89), 0)</f>
        <v>0</v>
      </c>
      <c r="AF21" s="197">
        <f>ROUND(N(data!V87), 0)</f>
        <v>0</v>
      </c>
      <c r="AG21" s="197">
        <f>ROUND(N(data!V90), 0)</f>
        <v>0</v>
      </c>
      <c r="AH21" s="197">
        <f>ROUND(N(data!V91), 0)</f>
        <v>0</v>
      </c>
      <c r="AI21" s="197">
        <f>ROUND(N(data!V92), 0)</f>
        <v>0</v>
      </c>
      <c r="AJ21" s="197">
        <f>ROUND(N(data!V93), 0)</f>
        <v>0</v>
      </c>
      <c r="AK21" s="316">
        <f>ROUND(N(data!V94), 2)</f>
        <v>0</v>
      </c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</row>
    <row r="22" spans="1:89" s="10" customFormat="1" ht="12.6" customHeight="1">
      <c r="A22" s="11" t="str">
        <f>RIGHT(data!$C$97,3)</f>
        <v>206</v>
      </c>
      <c r="B22" s="199" t="str">
        <f>RIGHT(data!$C$96,4)</f>
        <v>2024</v>
      </c>
      <c r="C22" s="11" t="str">
        <f>data!W$55</f>
        <v>7120</v>
      </c>
      <c r="D22" s="11" t="s">
        <v>1157</v>
      </c>
      <c r="E22" s="197">
        <f>ROUND(N(data!W59), 0)</f>
        <v>1545</v>
      </c>
      <c r="F22" s="316">
        <f>ROUND(N(data!W60), 2)</f>
        <v>0</v>
      </c>
      <c r="G22" s="197">
        <f>ROUND(N(data!W61), 0)</f>
        <v>0</v>
      </c>
      <c r="H22" s="197">
        <f>ROUND(N(data!W62), 0)</f>
        <v>0</v>
      </c>
      <c r="I22" s="197">
        <f>ROUND(N(data!W63), 0)</f>
        <v>0</v>
      </c>
      <c r="J22" s="197">
        <f>ROUND(N(data!W64), 0)</f>
        <v>7846</v>
      </c>
      <c r="K22" s="197">
        <f>ROUND(N(data!W65), 0)</f>
        <v>0</v>
      </c>
      <c r="L22" s="197">
        <f>ROUND(N(data!W66), 0)</f>
        <v>79818</v>
      </c>
      <c r="M22" s="197">
        <f>ROUND(N(data!W67), 0)</f>
        <v>581916</v>
      </c>
      <c r="N22" s="197">
        <f>ROUND(N(data!W68), 0)</f>
        <v>0</v>
      </c>
      <c r="O22" s="197">
        <f>ROUND(N(data!W69), 0)</f>
        <v>26113</v>
      </c>
      <c r="P22" s="197">
        <f>ROUND(N(data!W70), 0)</f>
        <v>0</v>
      </c>
      <c r="Q22" s="197">
        <f>ROUND(N(data!W71), 0)</f>
        <v>0</v>
      </c>
      <c r="R22" s="197">
        <f>ROUND(N(data!W72), 0)</f>
        <v>0</v>
      </c>
      <c r="S22" s="197">
        <f>ROUND(N(data!W73), 0)</f>
        <v>0</v>
      </c>
      <c r="T22" s="197">
        <f>ROUND(N(data!W74), 0)</f>
        <v>0</v>
      </c>
      <c r="U22" s="197">
        <f>ROUND(N(data!W75), 0)</f>
        <v>0</v>
      </c>
      <c r="V22" s="197">
        <f>ROUND(N(data!W76), 0)</f>
        <v>0</v>
      </c>
      <c r="W22" s="197">
        <f>ROUND(N(data!W77), 0)</f>
        <v>0</v>
      </c>
      <c r="X22" s="197">
        <f>ROUND(N(data!W78), 0)</f>
        <v>0</v>
      </c>
      <c r="Y22" s="197">
        <f>ROUND(N(data!W79), 0)</f>
        <v>0</v>
      </c>
      <c r="Z22" s="197">
        <f>ROUND(N(data!W80), 0)</f>
        <v>0</v>
      </c>
      <c r="AA22" s="197">
        <f>ROUND(N(data!W81), 0)</f>
        <v>0</v>
      </c>
      <c r="AB22" s="197">
        <f>ROUND(N(data!W82), 0)</f>
        <v>0</v>
      </c>
      <c r="AC22" s="197">
        <f>ROUND(N(data!W83), 0)</f>
        <v>26113</v>
      </c>
      <c r="AD22" s="197">
        <f>ROUND(N(data!W84), 0)</f>
        <v>0</v>
      </c>
      <c r="AE22" s="197">
        <f>ROUND(N(data!W89), 0)</f>
        <v>5657378</v>
      </c>
      <c r="AF22" s="197">
        <f>ROUND(N(data!W87), 0)</f>
        <v>222822</v>
      </c>
      <c r="AG22" s="197">
        <f>ROUND(N(data!W90), 0)</f>
        <v>0</v>
      </c>
      <c r="AH22" s="197">
        <f>ROUND(N(data!W91), 0)</f>
        <v>0</v>
      </c>
      <c r="AI22" s="197">
        <f>ROUND(N(data!W92), 0)</f>
        <v>0</v>
      </c>
      <c r="AJ22" s="197">
        <f>ROUND(N(data!W93), 0)</f>
        <v>0</v>
      </c>
      <c r="AK22" s="316">
        <f>ROUND(N(data!W94), 2)</f>
        <v>0</v>
      </c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</row>
    <row r="23" spans="1:89" s="10" customFormat="1" ht="12.6" customHeight="1">
      <c r="A23" s="11" t="str">
        <f>RIGHT(data!$C$97,3)</f>
        <v>206</v>
      </c>
      <c r="B23" s="199" t="str">
        <f>RIGHT(data!$C$96,4)</f>
        <v>2024</v>
      </c>
      <c r="C23" s="11" t="str">
        <f>data!X$55</f>
        <v>7130</v>
      </c>
      <c r="D23" s="11" t="s">
        <v>1157</v>
      </c>
      <c r="E23" s="197">
        <f>ROUND(N(data!X59), 0)</f>
        <v>8674</v>
      </c>
      <c r="F23" s="316">
        <f>ROUND(N(data!X60), 2)</f>
        <v>2.81</v>
      </c>
      <c r="G23" s="197">
        <f>ROUND(N(data!X61), 0)</f>
        <v>368800</v>
      </c>
      <c r="H23" s="197">
        <f>ROUND(N(data!X62), 0)</f>
        <v>138087</v>
      </c>
      <c r="I23" s="197">
        <f>ROUND(N(data!X63), 0)</f>
        <v>0</v>
      </c>
      <c r="J23" s="197">
        <f>ROUND(N(data!X64), 0)</f>
        <v>137640</v>
      </c>
      <c r="K23" s="197">
        <f>ROUND(N(data!X65), 0)</f>
        <v>0</v>
      </c>
      <c r="L23" s="197">
        <f>ROUND(N(data!X66), 0)</f>
        <v>1628</v>
      </c>
      <c r="M23" s="197">
        <f>ROUND(N(data!X67), 0)</f>
        <v>209091</v>
      </c>
      <c r="N23" s="197">
        <f>ROUND(N(data!X68), 0)</f>
        <v>0</v>
      </c>
      <c r="O23" s="197">
        <f>ROUND(N(data!X69), 0)</f>
        <v>17214</v>
      </c>
      <c r="P23" s="197">
        <f>ROUND(N(data!X70), 0)</f>
        <v>0</v>
      </c>
      <c r="Q23" s="197">
        <f>ROUND(N(data!X71), 0)</f>
        <v>6193</v>
      </c>
      <c r="R23" s="197">
        <f>ROUND(N(data!X72), 0)</f>
        <v>0</v>
      </c>
      <c r="S23" s="197">
        <f>ROUND(N(data!X73), 0)</f>
        <v>0</v>
      </c>
      <c r="T23" s="197">
        <f>ROUND(N(data!X74), 0)</f>
        <v>0</v>
      </c>
      <c r="U23" s="197">
        <f>ROUND(N(data!X75), 0)</f>
        <v>0</v>
      </c>
      <c r="V23" s="197">
        <f>ROUND(N(data!X76), 0)</f>
        <v>0</v>
      </c>
      <c r="W23" s="197">
        <f>ROUND(N(data!X77), 0)</f>
        <v>0</v>
      </c>
      <c r="X23" s="197">
        <f>ROUND(N(data!X78), 0)</f>
        <v>0</v>
      </c>
      <c r="Y23" s="197">
        <f>ROUND(N(data!X79), 0)</f>
        <v>0</v>
      </c>
      <c r="Z23" s="197">
        <f>ROUND(N(data!X80), 0)</f>
        <v>0</v>
      </c>
      <c r="AA23" s="197">
        <f>ROUND(N(data!X81), 0)</f>
        <v>0</v>
      </c>
      <c r="AB23" s="197">
        <f>ROUND(N(data!X82), 0)</f>
        <v>0</v>
      </c>
      <c r="AC23" s="197">
        <f>ROUND(N(data!X83), 0)</f>
        <v>11020</v>
      </c>
      <c r="AD23" s="197">
        <f>ROUND(N(data!X84), 0)</f>
        <v>0</v>
      </c>
      <c r="AE23" s="197">
        <f>ROUND(N(data!X89), 0)</f>
        <v>29354110</v>
      </c>
      <c r="AF23" s="197">
        <f>ROUND(N(data!X87), 0)</f>
        <v>1577413</v>
      </c>
      <c r="AG23" s="197">
        <f>ROUND(N(data!X90), 0)</f>
        <v>555</v>
      </c>
      <c r="AH23" s="197">
        <f>ROUND(N(data!X91), 0)</f>
        <v>0</v>
      </c>
      <c r="AI23" s="197">
        <f>ROUND(N(data!X92), 0)</f>
        <v>258</v>
      </c>
      <c r="AJ23" s="197">
        <f>ROUND(N(data!X93), 0)</f>
        <v>0</v>
      </c>
      <c r="AK23" s="316">
        <f>ROUND(N(data!X94), 2)</f>
        <v>0.01</v>
      </c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</row>
    <row r="24" spans="1:89" s="10" customFormat="1" ht="12.6" customHeight="1">
      <c r="A24" s="11" t="str">
        <f>RIGHT(data!$C$97,3)</f>
        <v>206</v>
      </c>
      <c r="B24" s="199" t="str">
        <f>RIGHT(data!$C$96,4)</f>
        <v>2024</v>
      </c>
      <c r="C24" s="11" t="str">
        <f>data!Y$55</f>
        <v>7140</v>
      </c>
      <c r="D24" s="11" t="s">
        <v>1157</v>
      </c>
      <c r="E24" s="197">
        <f>ROUND(N(data!Y59), 0)</f>
        <v>18308</v>
      </c>
      <c r="F24" s="316">
        <f>ROUND(N(data!Y60), 2)</f>
        <v>11.14</v>
      </c>
      <c r="G24" s="197">
        <f>ROUND(N(data!Y61), 0)</f>
        <v>1358000</v>
      </c>
      <c r="H24" s="197">
        <f>ROUND(N(data!Y62), 0)</f>
        <v>302815</v>
      </c>
      <c r="I24" s="197">
        <f>ROUND(N(data!Y63), 0)</f>
        <v>4748</v>
      </c>
      <c r="J24" s="197">
        <f>ROUND(N(data!Y64), 0)</f>
        <v>106577</v>
      </c>
      <c r="K24" s="197">
        <f>ROUND(N(data!Y65), 0)</f>
        <v>0</v>
      </c>
      <c r="L24" s="197">
        <f>ROUND(N(data!Y66), 0)</f>
        <v>16897</v>
      </c>
      <c r="M24" s="197">
        <f>ROUND(N(data!Y67), 0)</f>
        <v>329012</v>
      </c>
      <c r="N24" s="197">
        <f>ROUND(N(data!Y68), 0)</f>
        <v>0</v>
      </c>
      <c r="O24" s="197">
        <f>ROUND(N(data!Y69), 0)</f>
        <v>18040</v>
      </c>
      <c r="P24" s="197">
        <f>ROUND(N(data!Y70), 0)</f>
        <v>0</v>
      </c>
      <c r="Q24" s="197">
        <f>ROUND(N(data!Y71), 0)</f>
        <v>16613</v>
      </c>
      <c r="R24" s="197">
        <f>ROUND(N(data!Y72), 0)</f>
        <v>0</v>
      </c>
      <c r="S24" s="197">
        <f>ROUND(N(data!Y73), 0)</f>
        <v>0</v>
      </c>
      <c r="T24" s="197">
        <f>ROUND(N(data!Y74), 0)</f>
        <v>0</v>
      </c>
      <c r="U24" s="197">
        <f>ROUND(N(data!Y75), 0)</f>
        <v>0</v>
      </c>
      <c r="V24" s="197">
        <f>ROUND(N(data!Y76), 0)</f>
        <v>0</v>
      </c>
      <c r="W24" s="197">
        <f>ROUND(N(data!Y77), 0)</f>
        <v>0</v>
      </c>
      <c r="X24" s="197">
        <f>ROUND(N(data!Y78), 0)</f>
        <v>0</v>
      </c>
      <c r="Y24" s="197">
        <f>ROUND(N(data!Y79), 0)</f>
        <v>0</v>
      </c>
      <c r="Z24" s="197">
        <f>ROUND(N(data!Y80), 0)</f>
        <v>0</v>
      </c>
      <c r="AA24" s="197">
        <f>ROUND(N(data!Y81), 0)</f>
        <v>0</v>
      </c>
      <c r="AB24" s="197">
        <f>ROUND(N(data!Y82), 0)</f>
        <v>0</v>
      </c>
      <c r="AC24" s="197">
        <f>ROUND(N(data!Y83), 0)</f>
        <v>1427</v>
      </c>
      <c r="AD24" s="197">
        <f>ROUND(N(data!Y84), 0)</f>
        <v>-3473</v>
      </c>
      <c r="AE24" s="197">
        <f>ROUND(N(data!Y89), 0)</f>
        <v>11568362</v>
      </c>
      <c r="AF24" s="197">
        <f>ROUND(N(data!Y87), 0)</f>
        <v>637708</v>
      </c>
      <c r="AG24" s="197">
        <f>ROUND(N(data!Y90), 0)</f>
        <v>6229</v>
      </c>
      <c r="AH24" s="197">
        <f>ROUND(N(data!Y91), 0)</f>
        <v>0</v>
      </c>
      <c r="AI24" s="197">
        <f>ROUND(N(data!Y92), 0)</f>
        <v>2899</v>
      </c>
      <c r="AJ24" s="197">
        <f>ROUND(N(data!Y93), 0)</f>
        <v>45123</v>
      </c>
      <c r="AK24" s="316">
        <f>ROUND(N(data!Y94), 2)</f>
        <v>0.01</v>
      </c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</row>
    <row r="25" spans="1:89" s="10" customFormat="1" ht="12.6" customHeight="1">
      <c r="A25" s="11" t="str">
        <f>RIGHT(data!$C$97,3)</f>
        <v>206</v>
      </c>
      <c r="B25" s="199" t="str">
        <f>RIGHT(data!$C$96,4)</f>
        <v>2024</v>
      </c>
      <c r="C25" s="11" t="str">
        <f>data!Z$55</f>
        <v>7150</v>
      </c>
      <c r="D25" s="11" t="s">
        <v>1157</v>
      </c>
      <c r="E25" s="197">
        <f>ROUND(N(data!Z59), 0)</f>
        <v>4623</v>
      </c>
      <c r="F25" s="316">
        <f>ROUND(N(data!Z60), 2)</f>
        <v>10.1</v>
      </c>
      <c r="G25" s="197">
        <f>ROUND(N(data!Z61), 0)</f>
        <v>1406406</v>
      </c>
      <c r="H25" s="197">
        <f>ROUND(N(data!Z62), 0)</f>
        <v>303536</v>
      </c>
      <c r="I25" s="197">
        <f>ROUND(N(data!Z63), 0)</f>
        <v>0</v>
      </c>
      <c r="J25" s="197">
        <f>ROUND(N(data!Z64), 0)</f>
        <v>77903</v>
      </c>
      <c r="K25" s="197">
        <f>ROUND(N(data!Z65), 0)</f>
        <v>0</v>
      </c>
      <c r="L25" s="197">
        <f>ROUND(N(data!Z66), 0)</f>
        <v>226234</v>
      </c>
      <c r="M25" s="197">
        <f>ROUND(N(data!Z67), 0)</f>
        <v>182850</v>
      </c>
      <c r="N25" s="197">
        <f>ROUND(N(data!Z68), 0)</f>
        <v>0</v>
      </c>
      <c r="O25" s="197">
        <f>ROUND(N(data!Z69), 0)</f>
        <v>7408</v>
      </c>
      <c r="P25" s="197">
        <f>ROUND(N(data!Z70), 0)</f>
        <v>0</v>
      </c>
      <c r="Q25" s="197">
        <f>ROUND(N(data!Z71), 0)</f>
        <v>0</v>
      </c>
      <c r="R25" s="197">
        <f>ROUND(N(data!Z72), 0)</f>
        <v>0</v>
      </c>
      <c r="S25" s="197">
        <f>ROUND(N(data!Z73), 0)</f>
        <v>0</v>
      </c>
      <c r="T25" s="197">
        <f>ROUND(N(data!Z74), 0)</f>
        <v>0</v>
      </c>
      <c r="U25" s="197">
        <f>ROUND(N(data!Z75), 0)</f>
        <v>0</v>
      </c>
      <c r="V25" s="197">
        <f>ROUND(N(data!Z76), 0)</f>
        <v>0</v>
      </c>
      <c r="W25" s="197">
        <f>ROUND(N(data!Z77), 0)</f>
        <v>0</v>
      </c>
      <c r="X25" s="197">
        <f>ROUND(N(data!Z78), 0)</f>
        <v>0</v>
      </c>
      <c r="Y25" s="197">
        <f>ROUND(N(data!Z79), 0)</f>
        <v>0</v>
      </c>
      <c r="Z25" s="197">
        <f>ROUND(N(data!Z80), 0)</f>
        <v>0</v>
      </c>
      <c r="AA25" s="197">
        <f>ROUND(N(data!Z81), 0)</f>
        <v>0</v>
      </c>
      <c r="AB25" s="197">
        <f>ROUND(N(data!Z82), 0)</f>
        <v>0</v>
      </c>
      <c r="AC25" s="197">
        <f>ROUND(N(data!Z83), 0)</f>
        <v>7408</v>
      </c>
      <c r="AD25" s="197">
        <f>ROUND(N(data!Z84), 0)</f>
        <v>0</v>
      </c>
      <c r="AE25" s="197">
        <f>ROUND(N(data!Z89), 0)</f>
        <v>11629712</v>
      </c>
      <c r="AF25" s="197">
        <f>ROUND(N(data!Z87), 0)</f>
        <v>43080</v>
      </c>
      <c r="AG25" s="197">
        <f>ROUND(N(data!Z90), 0)</f>
        <v>5547</v>
      </c>
      <c r="AH25" s="197">
        <f>ROUND(N(data!Z91), 0)</f>
        <v>0</v>
      </c>
      <c r="AI25" s="197">
        <f>ROUND(N(data!Z92), 0)</f>
        <v>2581</v>
      </c>
      <c r="AJ25" s="197">
        <f>ROUND(N(data!Z93), 0)</f>
        <v>9542</v>
      </c>
      <c r="AK25" s="316">
        <f>ROUND(N(data!Z94), 2)</f>
        <v>2</v>
      </c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</row>
    <row r="26" spans="1:89" s="10" customFormat="1" ht="12.6" customHeight="1">
      <c r="A26" s="11" t="str">
        <f>RIGHT(data!$C$97,3)</f>
        <v>206</v>
      </c>
      <c r="B26" s="199" t="str">
        <f>RIGHT(data!$C$96,4)</f>
        <v>2024</v>
      </c>
      <c r="C26" s="11" t="str">
        <f>data!AA$55</f>
        <v>7160</v>
      </c>
      <c r="D26" s="11" t="s">
        <v>1157</v>
      </c>
      <c r="E26" s="197">
        <f>ROUND(N(data!AA59), 0)</f>
        <v>575</v>
      </c>
      <c r="F26" s="316">
        <f>ROUND(N(data!AA60), 2)</f>
        <v>1.18</v>
      </c>
      <c r="G26" s="197">
        <f>ROUND(N(data!AA61), 0)</f>
        <v>159989</v>
      </c>
      <c r="H26" s="197">
        <f>ROUND(N(data!AA62), 0)</f>
        <v>48082</v>
      </c>
      <c r="I26" s="197">
        <f>ROUND(N(data!AA63), 0)</f>
        <v>0</v>
      </c>
      <c r="J26" s="197">
        <f>ROUND(N(data!AA64), 0)</f>
        <v>74211</v>
      </c>
      <c r="K26" s="197">
        <f>ROUND(N(data!AA65), 0)</f>
        <v>0</v>
      </c>
      <c r="L26" s="197">
        <f>ROUND(N(data!AA66), 0)</f>
        <v>6276</v>
      </c>
      <c r="M26" s="197">
        <f>ROUND(N(data!AA67), 0)</f>
        <v>89592</v>
      </c>
      <c r="N26" s="197">
        <f>ROUND(N(data!AA68), 0)</f>
        <v>0</v>
      </c>
      <c r="O26" s="197">
        <f>ROUND(N(data!AA69), 0)</f>
        <v>9126</v>
      </c>
      <c r="P26" s="197">
        <f>ROUND(N(data!AA70), 0)</f>
        <v>0</v>
      </c>
      <c r="Q26" s="197">
        <f>ROUND(N(data!AA71), 0)</f>
        <v>0</v>
      </c>
      <c r="R26" s="197">
        <f>ROUND(N(data!AA72), 0)</f>
        <v>0</v>
      </c>
      <c r="S26" s="197">
        <f>ROUND(N(data!AA73), 0)</f>
        <v>0</v>
      </c>
      <c r="T26" s="197">
        <f>ROUND(N(data!AA74), 0)</f>
        <v>0</v>
      </c>
      <c r="U26" s="197">
        <f>ROUND(N(data!AA75), 0)</f>
        <v>0</v>
      </c>
      <c r="V26" s="197">
        <f>ROUND(N(data!AA76), 0)</f>
        <v>0</v>
      </c>
      <c r="W26" s="197">
        <f>ROUND(N(data!AA77), 0)</f>
        <v>0</v>
      </c>
      <c r="X26" s="197">
        <f>ROUND(N(data!AA78), 0)</f>
        <v>0</v>
      </c>
      <c r="Y26" s="197">
        <f>ROUND(N(data!AA79), 0)</f>
        <v>0</v>
      </c>
      <c r="Z26" s="197">
        <f>ROUND(N(data!AA80), 0)</f>
        <v>0</v>
      </c>
      <c r="AA26" s="197">
        <f>ROUND(N(data!AA81), 0)</f>
        <v>0</v>
      </c>
      <c r="AB26" s="197">
        <f>ROUND(N(data!AA82), 0)</f>
        <v>0</v>
      </c>
      <c r="AC26" s="197">
        <f>ROUND(N(data!AA83), 0)</f>
        <v>9126</v>
      </c>
      <c r="AD26" s="197">
        <f>ROUND(N(data!AA84), 0)</f>
        <v>0</v>
      </c>
      <c r="AE26" s="197">
        <f>ROUND(N(data!AA89), 0)</f>
        <v>2464177</v>
      </c>
      <c r="AF26" s="197">
        <f>ROUND(N(data!AA87), 0)</f>
        <v>49191</v>
      </c>
      <c r="AG26" s="197">
        <f>ROUND(N(data!AA90), 0)</f>
        <v>1163</v>
      </c>
      <c r="AH26" s="197">
        <f>ROUND(N(data!AA91), 0)</f>
        <v>0</v>
      </c>
      <c r="AI26" s="197">
        <f>ROUND(N(data!AA92), 0)</f>
        <v>541</v>
      </c>
      <c r="AJ26" s="197">
        <f>ROUND(N(data!AA93), 0)</f>
        <v>0</v>
      </c>
      <c r="AK26" s="316">
        <f>ROUND(N(data!AA94), 2)</f>
        <v>0</v>
      </c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</row>
    <row r="27" spans="1:89" s="10" customFormat="1" ht="12.6" customHeight="1">
      <c r="A27" s="11" t="str">
        <f>RIGHT(data!$C$97,3)</f>
        <v>206</v>
      </c>
      <c r="B27" s="199" t="str">
        <f>RIGHT(data!$C$96,4)</f>
        <v>2024</v>
      </c>
      <c r="C27" s="11" t="str">
        <f>data!AB$55</f>
        <v>7170</v>
      </c>
      <c r="D27" s="11" t="s">
        <v>1157</v>
      </c>
      <c r="E27" s="197">
        <f>ROUND(N(data!AB59), 0)</f>
        <v>0</v>
      </c>
      <c r="F27" s="316">
        <f>ROUND(N(data!AB60), 2)</f>
        <v>7.59</v>
      </c>
      <c r="G27" s="197">
        <f>ROUND(N(data!AB61), 0)</f>
        <v>1056009</v>
      </c>
      <c r="H27" s="197">
        <f>ROUND(N(data!AB62), 0)</f>
        <v>275234</v>
      </c>
      <c r="I27" s="197">
        <f>ROUND(N(data!AB63), 0)</f>
        <v>0</v>
      </c>
      <c r="J27" s="197">
        <f>ROUND(N(data!AB64), 0)</f>
        <v>7348065</v>
      </c>
      <c r="K27" s="197">
        <f>ROUND(N(data!AB65), 0)</f>
        <v>0</v>
      </c>
      <c r="L27" s="197">
        <f>ROUND(N(data!AB66), 0)</f>
        <v>39529</v>
      </c>
      <c r="M27" s="197">
        <f>ROUND(N(data!AB67), 0)</f>
        <v>36415</v>
      </c>
      <c r="N27" s="197">
        <f>ROUND(N(data!AB68), 0)</f>
        <v>95485</v>
      </c>
      <c r="O27" s="197">
        <f>ROUND(N(data!AB69), 0)</f>
        <v>113878</v>
      </c>
      <c r="P27" s="197">
        <f>ROUND(N(data!AB70), 0)</f>
        <v>0</v>
      </c>
      <c r="Q27" s="197">
        <f>ROUND(N(data!AB71), 0)</f>
        <v>0</v>
      </c>
      <c r="R27" s="197">
        <f>ROUND(N(data!AB72), 0)</f>
        <v>7895</v>
      </c>
      <c r="S27" s="197">
        <f>ROUND(N(data!AB73), 0)</f>
        <v>0</v>
      </c>
      <c r="T27" s="197">
        <f>ROUND(N(data!AB74), 0)</f>
        <v>0</v>
      </c>
      <c r="U27" s="197">
        <f>ROUND(N(data!AB75), 0)</f>
        <v>0</v>
      </c>
      <c r="V27" s="197">
        <f>ROUND(N(data!AB76), 0)</f>
        <v>0</v>
      </c>
      <c r="W27" s="197">
        <f>ROUND(N(data!AB77), 0)</f>
        <v>23425</v>
      </c>
      <c r="X27" s="197">
        <f>ROUND(N(data!AB78), 0)</f>
        <v>0</v>
      </c>
      <c r="Y27" s="197">
        <f>ROUND(N(data!AB79), 0)</f>
        <v>0</v>
      </c>
      <c r="Z27" s="197">
        <f>ROUND(N(data!AB80), 0)</f>
        <v>0</v>
      </c>
      <c r="AA27" s="197">
        <f>ROUND(N(data!AB81), 0)</f>
        <v>0</v>
      </c>
      <c r="AB27" s="197">
        <f>ROUND(N(data!AB82), 0)</f>
        <v>0</v>
      </c>
      <c r="AC27" s="197">
        <f>ROUND(N(data!AB83), 0)</f>
        <v>82558</v>
      </c>
      <c r="AD27" s="197">
        <f>ROUND(N(data!AB84), 0)</f>
        <v>22568</v>
      </c>
      <c r="AE27" s="197">
        <f>ROUND(N(data!AB89), 0)</f>
        <v>28386244</v>
      </c>
      <c r="AF27" s="197">
        <f>ROUND(N(data!AB87), 0)</f>
        <v>3221407</v>
      </c>
      <c r="AG27" s="197">
        <f>ROUND(N(data!AB90), 0)</f>
        <v>1269</v>
      </c>
      <c r="AH27" s="197">
        <f>ROUND(N(data!AB91), 0)</f>
        <v>0</v>
      </c>
      <c r="AI27" s="197">
        <f>ROUND(N(data!AB92), 0)</f>
        <v>504</v>
      </c>
      <c r="AJ27" s="197">
        <f>ROUND(N(data!AB93), 0)</f>
        <v>0</v>
      </c>
      <c r="AK27" s="316">
        <f>ROUND(N(data!AB94), 2)</f>
        <v>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</row>
    <row r="28" spans="1:89" s="10" customFormat="1" ht="12.6" customHeight="1">
      <c r="A28" s="11" t="str">
        <f>RIGHT(data!$C$97,3)</f>
        <v>206</v>
      </c>
      <c r="B28" s="199" t="str">
        <f>RIGHT(data!$C$96,4)</f>
        <v>2024</v>
      </c>
      <c r="C28" s="11" t="str">
        <f>data!AC$55</f>
        <v>7180</v>
      </c>
      <c r="D28" s="11" t="s">
        <v>1157</v>
      </c>
      <c r="E28" s="197">
        <f>ROUND(N(data!AC59), 0)</f>
        <v>13548</v>
      </c>
      <c r="F28" s="316">
        <f>ROUND(N(data!AC60), 2)</f>
        <v>9.1300000000000008</v>
      </c>
      <c r="G28" s="197">
        <f>ROUND(N(data!AC61), 0)</f>
        <v>1061252</v>
      </c>
      <c r="H28" s="197">
        <f>ROUND(N(data!AC62), 0)</f>
        <v>320223</v>
      </c>
      <c r="I28" s="197">
        <f>ROUND(N(data!AC63), 0)</f>
        <v>0</v>
      </c>
      <c r="J28" s="197">
        <f>ROUND(N(data!AC64), 0)</f>
        <v>53794</v>
      </c>
      <c r="K28" s="197">
        <f>ROUND(N(data!AC65), 0)</f>
        <v>0</v>
      </c>
      <c r="L28" s="197">
        <f>ROUND(N(data!AC66), 0)</f>
        <v>204</v>
      </c>
      <c r="M28" s="197">
        <f>ROUND(N(data!AC67), 0)</f>
        <v>51366</v>
      </c>
      <c r="N28" s="197">
        <f>ROUND(N(data!AC68), 0)</f>
        <v>30</v>
      </c>
      <c r="O28" s="197">
        <f>ROUND(N(data!AC69), 0)</f>
        <v>2788</v>
      </c>
      <c r="P28" s="197">
        <f>ROUND(N(data!AC70), 0)</f>
        <v>0</v>
      </c>
      <c r="Q28" s="197">
        <f>ROUND(N(data!AC71), 0)</f>
        <v>0</v>
      </c>
      <c r="R28" s="197">
        <f>ROUND(N(data!AC72), 0)</f>
        <v>0</v>
      </c>
      <c r="S28" s="197">
        <f>ROUND(N(data!AC73), 0)</f>
        <v>0</v>
      </c>
      <c r="T28" s="197">
        <f>ROUND(N(data!AC74), 0)</f>
        <v>0</v>
      </c>
      <c r="U28" s="197">
        <f>ROUND(N(data!AC75), 0)</f>
        <v>0</v>
      </c>
      <c r="V28" s="197">
        <f>ROUND(N(data!AC76), 0)</f>
        <v>0</v>
      </c>
      <c r="W28" s="197">
        <f>ROUND(N(data!AC77), 0)</f>
        <v>0</v>
      </c>
      <c r="X28" s="197">
        <f>ROUND(N(data!AC78), 0)</f>
        <v>0</v>
      </c>
      <c r="Y28" s="197">
        <f>ROUND(N(data!AC79), 0)</f>
        <v>0</v>
      </c>
      <c r="Z28" s="197">
        <f>ROUND(N(data!AC80), 0)</f>
        <v>0</v>
      </c>
      <c r="AA28" s="197">
        <f>ROUND(N(data!AC81), 0)</f>
        <v>0</v>
      </c>
      <c r="AB28" s="197">
        <f>ROUND(N(data!AC82), 0)</f>
        <v>0</v>
      </c>
      <c r="AC28" s="197">
        <f>ROUND(N(data!AC83), 0)</f>
        <v>2788</v>
      </c>
      <c r="AD28" s="197">
        <f>ROUND(N(data!AC84), 0)</f>
        <v>0</v>
      </c>
      <c r="AE28" s="197">
        <f>ROUND(N(data!AC89), 0)</f>
        <v>3958043</v>
      </c>
      <c r="AF28" s="197">
        <f>ROUND(N(data!AC87), 0)</f>
        <v>1381700</v>
      </c>
      <c r="AG28" s="197">
        <f>ROUND(N(data!AC90), 0)</f>
        <v>932</v>
      </c>
      <c r="AH28" s="197">
        <f>ROUND(N(data!AC91), 0)</f>
        <v>0</v>
      </c>
      <c r="AI28" s="197">
        <f>ROUND(N(data!AC92), 0)</f>
        <v>370</v>
      </c>
      <c r="AJ28" s="197">
        <f>ROUND(N(data!AC93), 0)</f>
        <v>0</v>
      </c>
      <c r="AK28" s="316">
        <f>ROUND(N(data!AC94), 2)</f>
        <v>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</row>
    <row r="29" spans="1:89" s="10" customFormat="1" ht="12.6" customHeight="1">
      <c r="A29" s="11" t="str">
        <f>RIGHT(data!$C$97,3)</f>
        <v>206</v>
      </c>
      <c r="B29" s="199" t="str">
        <f>RIGHT(data!$C$96,4)</f>
        <v>2024</v>
      </c>
      <c r="C29" s="11" t="str">
        <f>data!AD$55</f>
        <v>7190</v>
      </c>
      <c r="D29" s="11" t="s">
        <v>1157</v>
      </c>
      <c r="E29" s="197">
        <f>ROUND(N(data!AD59), 0)</f>
        <v>0</v>
      </c>
      <c r="F29" s="316">
        <f>ROUND(N(data!AD60), 2)</f>
        <v>0</v>
      </c>
      <c r="G29" s="197">
        <f>ROUND(N(data!AD61), 0)</f>
        <v>0</v>
      </c>
      <c r="H29" s="197">
        <f>ROUND(N(data!AD62), 0)</f>
        <v>0</v>
      </c>
      <c r="I29" s="197">
        <f>ROUND(N(data!AD63), 0)</f>
        <v>0</v>
      </c>
      <c r="J29" s="197">
        <f>ROUND(N(data!AD64), 0)</f>
        <v>0</v>
      </c>
      <c r="K29" s="197">
        <f>ROUND(N(data!AD65), 0)</f>
        <v>0</v>
      </c>
      <c r="L29" s="197">
        <f>ROUND(N(data!AD66), 0)</f>
        <v>0</v>
      </c>
      <c r="M29" s="197">
        <f>ROUND(N(data!AD67), 0)</f>
        <v>0</v>
      </c>
      <c r="N29" s="197">
        <f>ROUND(N(data!AD68), 0)</f>
        <v>0</v>
      </c>
      <c r="O29" s="197">
        <f>ROUND(N(data!AD69), 0)</f>
        <v>0</v>
      </c>
      <c r="P29" s="197">
        <f>ROUND(N(data!AD70), 0)</f>
        <v>0</v>
      </c>
      <c r="Q29" s="197">
        <f>ROUND(N(data!AD71), 0)</f>
        <v>0</v>
      </c>
      <c r="R29" s="197">
        <f>ROUND(N(data!AD72), 0)</f>
        <v>0</v>
      </c>
      <c r="S29" s="197">
        <f>ROUND(N(data!AD73), 0)</f>
        <v>0</v>
      </c>
      <c r="T29" s="197">
        <f>ROUND(N(data!AD74), 0)</f>
        <v>0</v>
      </c>
      <c r="U29" s="197">
        <f>ROUND(N(data!AD75), 0)</f>
        <v>0</v>
      </c>
      <c r="V29" s="197">
        <f>ROUND(N(data!AD76), 0)</f>
        <v>0</v>
      </c>
      <c r="W29" s="197">
        <f>ROUND(N(data!AD77), 0)</f>
        <v>0</v>
      </c>
      <c r="X29" s="197">
        <f>ROUND(N(data!AD78), 0)</f>
        <v>0</v>
      </c>
      <c r="Y29" s="197">
        <f>ROUND(N(data!AD79), 0)</f>
        <v>0</v>
      </c>
      <c r="Z29" s="197">
        <f>ROUND(N(data!AD80), 0)</f>
        <v>0</v>
      </c>
      <c r="AA29" s="197">
        <f>ROUND(N(data!AD81), 0)</f>
        <v>0</v>
      </c>
      <c r="AB29" s="197">
        <f>ROUND(N(data!AD82), 0)</f>
        <v>0</v>
      </c>
      <c r="AC29" s="197">
        <f>ROUND(N(data!AD83), 0)</f>
        <v>0</v>
      </c>
      <c r="AD29" s="197">
        <f>ROUND(N(data!AD84), 0)</f>
        <v>0</v>
      </c>
      <c r="AE29" s="197">
        <f>ROUND(N(data!AD89), 0)</f>
        <v>0</v>
      </c>
      <c r="AF29" s="197">
        <f>ROUND(N(data!AD87), 0)</f>
        <v>0</v>
      </c>
      <c r="AG29" s="197">
        <f>ROUND(N(data!AD90), 0)</f>
        <v>0</v>
      </c>
      <c r="AH29" s="197">
        <f>ROUND(N(data!AD91), 0)</f>
        <v>0</v>
      </c>
      <c r="AI29" s="197">
        <f>ROUND(N(data!AD92), 0)</f>
        <v>0</v>
      </c>
      <c r="AJ29" s="197">
        <f>ROUND(N(data!AD93), 0)</f>
        <v>0</v>
      </c>
      <c r="AK29" s="316">
        <f>ROUND(N(data!AD94), 2)</f>
        <v>0</v>
      </c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</row>
    <row r="30" spans="1:89" s="10" customFormat="1" ht="12.6" customHeight="1">
      <c r="A30" s="11" t="str">
        <f>RIGHT(data!$C$97,3)</f>
        <v>206</v>
      </c>
      <c r="B30" s="199" t="str">
        <f>RIGHT(data!$C$96,4)</f>
        <v>2024</v>
      </c>
      <c r="C30" s="11" t="str">
        <f>data!AE$55</f>
        <v>7200</v>
      </c>
      <c r="D30" s="11" t="s">
        <v>1157</v>
      </c>
      <c r="E30" s="197">
        <f>ROUND(N(data!AE59), 0)</f>
        <v>31488</v>
      </c>
      <c r="F30" s="316">
        <f>ROUND(N(data!AE60), 2)</f>
        <v>11.22</v>
      </c>
      <c r="G30" s="197">
        <f>ROUND(N(data!AE61), 0)</f>
        <v>1162484</v>
      </c>
      <c r="H30" s="197">
        <f>ROUND(N(data!AE62), 0)</f>
        <v>350703</v>
      </c>
      <c r="I30" s="197">
        <f>ROUND(N(data!AE63), 0)</f>
        <v>0</v>
      </c>
      <c r="J30" s="197">
        <f>ROUND(N(data!AE64), 0)</f>
        <v>17865</v>
      </c>
      <c r="K30" s="197">
        <f>ROUND(N(data!AE65), 0)</f>
        <v>13323</v>
      </c>
      <c r="L30" s="197">
        <f>ROUND(N(data!AE66), 0)</f>
        <v>29576</v>
      </c>
      <c r="M30" s="197">
        <f>ROUND(N(data!AE67), 0)</f>
        <v>35556</v>
      </c>
      <c r="N30" s="197">
        <f>ROUND(N(data!AE68), 0)</f>
        <v>0</v>
      </c>
      <c r="O30" s="197">
        <f>ROUND(N(data!AE69), 0)</f>
        <v>27813</v>
      </c>
      <c r="P30" s="197">
        <f>ROUND(N(data!AE70), 0)</f>
        <v>0</v>
      </c>
      <c r="Q30" s="197">
        <f>ROUND(N(data!AE71), 0)</f>
        <v>17169</v>
      </c>
      <c r="R30" s="197">
        <f>ROUND(N(data!AE72), 0)</f>
        <v>0</v>
      </c>
      <c r="S30" s="197">
        <f>ROUND(N(data!AE73), 0)</f>
        <v>0</v>
      </c>
      <c r="T30" s="197">
        <f>ROUND(N(data!AE74), 0)</f>
        <v>7551</v>
      </c>
      <c r="U30" s="197">
        <f>ROUND(N(data!AE75), 0)</f>
        <v>0</v>
      </c>
      <c r="V30" s="197">
        <f>ROUND(N(data!AE76), 0)</f>
        <v>0</v>
      </c>
      <c r="W30" s="197">
        <f>ROUND(N(data!AE77), 0)</f>
        <v>0</v>
      </c>
      <c r="X30" s="197">
        <f>ROUND(N(data!AE78), 0)</f>
        <v>0</v>
      </c>
      <c r="Y30" s="197">
        <f>ROUND(N(data!AE79), 0)</f>
        <v>0</v>
      </c>
      <c r="Z30" s="197">
        <f>ROUND(N(data!AE80), 0)</f>
        <v>0</v>
      </c>
      <c r="AA30" s="197">
        <f>ROUND(N(data!AE81), 0)</f>
        <v>0</v>
      </c>
      <c r="AB30" s="197">
        <f>ROUND(N(data!AE82), 0)</f>
        <v>0</v>
      </c>
      <c r="AC30" s="197">
        <f>ROUND(N(data!AE83), 0)</f>
        <v>3093</v>
      </c>
      <c r="AD30" s="197">
        <f>ROUND(N(data!AE84), 0)</f>
        <v>0</v>
      </c>
      <c r="AE30" s="197">
        <f>ROUND(N(data!AE89), 0)</f>
        <v>4761070</v>
      </c>
      <c r="AF30" s="197">
        <f>ROUND(N(data!AE87), 0)</f>
        <v>1954076</v>
      </c>
      <c r="AG30" s="197">
        <f>ROUND(N(data!AE90), 0)</f>
        <v>4292</v>
      </c>
      <c r="AH30" s="197">
        <f>ROUND(N(data!AE91), 0)</f>
        <v>0</v>
      </c>
      <c r="AI30" s="197">
        <f>ROUND(N(data!AE92), 0)</f>
        <v>1705</v>
      </c>
      <c r="AJ30" s="197">
        <f>ROUND(N(data!AE93), 0)</f>
        <v>0</v>
      </c>
      <c r="AK30" s="316">
        <f>ROUND(N(data!AE94), 2)</f>
        <v>0</v>
      </c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</row>
    <row r="31" spans="1:89" s="10" customFormat="1" ht="12.6" customHeight="1">
      <c r="A31" s="11" t="str">
        <f>RIGHT(data!$C$97,3)</f>
        <v>206</v>
      </c>
      <c r="B31" s="199" t="str">
        <f>RIGHT(data!$C$96,4)</f>
        <v>2024</v>
      </c>
      <c r="C31" s="11" t="str">
        <f>data!AF$55</f>
        <v>7220</v>
      </c>
      <c r="D31" s="11" t="s">
        <v>1157</v>
      </c>
      <c r="E31" s="197">
        <f>ROUND(N(data!AF59), 0)</f>
        <v>0</v>
      </c>
      <c r="F31" s="316">
        <f>ROUND(N(data!AF60), 2)</f>
        <v>0</v>
      </c>
      <c r="G31" s="197">
        <f>ROUND(N(data!AF61), 0)</f>
        <v>0</v>
      </c>
      <c r="H31" s="197">
        <f>ROUND(N(data!AF62), 0)</f>
        <v>0</v>
      </c>
      <c r="I31" s="197">
        <f>ROUND(N(data!AF63), 0)</f>
        <v>0</v>
      </c>
      <c r="J31" s="197">
        <f>ROUND(N(data!AF64), 0)</f>
        <v>0</v>
      </c>
      <c r="K31" s="197">
        <f>ROUND(N(data!AF65), 0)</f>
        <v>0</v>
      </c>
      <c r="L31" s="197">
        <f>ROUND(N(data!AF66), 0)</f>
        <v>0</v>
      </c>
      <c r="M31" s="197">
        <f>ROUND(N(data!AF67), 0)</f>
        <v>0</v>
      </c>
      <c r="N31" s="197">
        <f>ROUND(N(data!AF68), 0)</f>
        <v>0</v>
      </c>
      <c r="O31" s="197">
        <f>ROUND(N(data!AF69), 0)</f>
        <v>0</v>
      </c>
      <c r="P31" s="197">
        <f>ROUND(N(data!AF70), 0)</f>
        <v>0</v>
      </c>
      <c r="Q31" s="197">
        <f>ROUND(N(data!AF71), 0)</f>
        <v>0</v>
      </c>
      <c r="R31" s="197">
        <f>ROUND(N(data!AF72), 0)</f>
        <v>0</v>
      </c>
      <c r="S31" s="197">
        <f>ROUND(N(data!AF73), 0)</f>
        <v>0</v>
      </c>
      <c r="T31" s="197">
        <f>ROUND(N(data!AF74), 0)</f>
        <v>0</v>
      </c>
      <c r="U31" s="197">
        <f>ROUND(N(data!AF75), 0)</f>
        <v>0</v>
      </c>
      <c r="V31" s="197">
        <f>ROUND(N(data!AF76), 0)</f>
        <v>0</v>
      </c>
      <c r="W31" s="197">
        <f>ROUND(N(data!AF77), 0)</f>
        <v>0</v>
      </c>
      <c r="X31" s="197">
        <f>ROUND(N(data!AF78), 0)</f>
        <v>0</v>
      </c>
      <c r="Y31" s="197">
        <f>ROUND(N(data!AF79), 0)</f>
        <v>0</v>
      </c>
      <c r="Z31" s="197">
        <f>ROUND(N(data!AF80), 0)</f>
        <v>0</v>
      </c>
      <c r="AA31" s="197">
        <f>ROUND(N(data!AF81), 0)</f>
        <v>0</v>
      </c>
      <c r="AB31" s="197">
        <f>ROUND(N(data!AF82), 0)</f>
        <v>0</v>
      </c>
      <c r="AC31" s="197">
        <f>ROUND(N(data!AF83), 0)</f>
        <v>0</v>
      </c>
      <c r="AD31" s="197">
        <f>ROUND(N(data!AF84), 0)</f>
        <v>0</v>
      </c>
      <c r="AE31" s="197">
        <f>ROUND(N(data!AF89), 0)</f>
        <v>0</v>
      </c>
      <c r="AF31" s="197">
        <f>ROUND(N(data!AF87), 0)</f>
        <v>0</v>
      </c>
      <c r="AG31" s="197">
        <f>ROUND(N(data!AF90), 0)</f>
        <v>0</v>
      </c>
      <c r="AH31" s="197">
        <f>ROUND(N(data!AF91), 0)</f>
        <v>0</v>
      </c>
      <c r="AI31" s="197">
        <f>ROUND(N(data!AF92), 0)</f>
        <v>0</v>
      </c>
      <c r="AJ31" s="197">
        <f>ROUND(N(data!AF93), 0)</f>
        <v>0</v>
      </c>
      <c r="AK31" s="316">
        <f>ROUND(N(data!AF94), 2)</f>
        <v>0</v>
      </c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</row>
    <row r="32" spans="1:89" s="10" customFormat="1" ht="12.6" customHeight="1">
      <c r="A32" s="11" t="str">
        <f>RIGHT(data!$C$97,3)</f>
        <v>206</v>
      </c>
      <c r="B32" s="199" t="str">
        <f>RIGHT(data!$C$96,4)</f>
        <v>2024</v>
      </c>
      <c r="C32" s="11" t="str">
        <f>data!AG$55</f>
        <v>7230</v>
      </c>
      <c r="D32" s="11" t="s">
        <v>1157</v>
      </c>
      <c r="E32" s="197">
        <f>ROUND(N(data!AG59), 0)</f>
        <v>14737</v>
      </c>
      <c r="F32" s="316">
        <f>ROUND(N(data!AG60), 2)</f>
        <v>26.6</v>
      </c>
      <c r="G32" s="197">
        <f>ROUND(N(data!AG61), 0)</f>
        <v>3403202</v>
      </c>
      <c r="H32" s="197">
        <f>ROUND(N(data!AG62), 0)</f>
        <v>837552</v>
      </c>
      <c r="I32" s="197">
        <f>ROUND(N(data!AG63), 0)</f>
        <v>1223343</v>
      </c>
      <c r="J32" s="197">
        <f>ROUND(N(data!AG64), 0)</f>
        <v>457886</v>
      </c>
      <c r="K32" s="197">
        <f>ROUND(N(data!AG65), 0)</f>
        <v>0</v>
      </c>
      <c r="L32" s="197">
        <f>ROUND(N(data!AG66), 0)</f>
        <v>6119</v>
      </c>
      <c r="M32" s="197">
        <f>ROUND(N(data!AG67), 0)</f>
        <v>107520</v>
      </c>
      <c r="N32" s="197">
        <f>ROUND(N(data!AG68), 0)</f>
        <v>2029</v>
      </c>
      <c r="O32" s="197">
        <f>ROUND(N(data!AG69), 0)</f>
        <v>6471</v>
      </c>
      <c r="P32" s="197">
        <f>ROUND(N(data!AG70), 0)</f>
        <v>0</v>
      </c>
      <c r="Q32" s="197">
        <f>ROUND(N(data!AG71), 0)</f>
        <v>0</v>
      </c>
      <c r="R32" s="197">
        <f>ROUND(N(data!AG72), 0)</f>
        <v>0</v>
      </c>
      <c r="S32" s="197">
        <f>ROUND(N(data!AG73), 0)</f>
        <v>0</v>
      </c>
      <c r="T32" s="197">
        <f>ROUND(N(data!AG74), 0)</f>
        <v>0</v>
      </c>
      <c r="U32" s="197">
        <f>ROUND(N(data!AG75), 0)</f>
        <v>0</v>
      </c>
      <c r="V32" s="197">
        <f>ROUND(N(data!AG76), 0)</f>
        <v>0</v>
      </c>
      <c r="W32" s="197">
        <f>ROUND(N(data!AG77), 0)</f>
        <v>0</v>
      </c>
      <c r="X32" s="197">
        <f>ROUND(N(data!AG78), 0)</f>
        <v>0</v>
      </c>
      <c r="Y32" s="197">
        <f>ROUND(N(data!AG79), 0)</f>
        <v>0</v>
      </c>
      <c r="Z32" s="197">
        <f>ROUND(N(data!AG80), 0)</f>
        <v>0</v>
      </c>
      <c r="AA32" s="197">
        <f>ROUND(N(data!AG81), 0)</f>
        <v>0</v>
      </c>
      <c r="AB32" s="197">
        <f>ROUND(N(data!AG82), 0)</f>
        <v>0</v>
      </c>
      <c r="AC32" s="197">
        <f>ROUND(N(data!AG83), 0)</f>
        <v>6471</v>
      </c>
      <c r="AD32" s="197">
        <f>ROUND(N(data!AG84), 0)</f>
        <v>0</v>
      </c>
      <c r="AE32" s="197">
        <f>ROUND(N(data!AG89), 0)</f>
        <v>46164771</v>
      </c>
      <c r="AF32" s="197">
        <f>ROUND(N(data!AG87), 0)</f>
        <v>2565258</v>
      </c>
      <c r="AG32" s="197">
        <f>ROUND(N(data!AG90), 0)</f>
        <v>7624</v>
      </c>
      <c r="AH32" s="197">
        <f>ROUND(N(data!AG91), 0)</f>
        <v>544</v>
      </c>
      <c r="AI32" s="197">
        <f>ROUND(N(data!AG92), 0)</f>
        <v>4068</v>
      </c>
      <c r="AJ32" s="197">
        <f>ROUND(N(data!AG93), 0)</f>
        <v>80023</v>
      </c>
      <c r="AK32" s="316">
        <f>ROUND(N(data!AG94), 2)</f>
        <v>19.07</v>
      </c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</row>
    <row r="33" spans="1:89" s="10" customFormat="1" ht="12.6" customHeight="1">
      <c r="A33" s="11" t="str">
        <f>RIGHT(data!$C$97,3)</f>
        <v>206</v>
      </c>
      <c r="B33" s="199" t="str">
        <f>RIGHT(data!$C$96,4)</f>
        <v>2024</v>
      </c>
      <c r="C33" s="11" t="str">
        <f>data!AH$55</f>
        <v>7240</v>
      </c>
      <c r="D33" s="11" t="s">
        <v>1157</v>
      </c>
      <c r="E33" s="197">
        <f>ROUND(N(data!AH59), 0)</f>
        <v>0</v>
      </c>
      <c r="F33" s="316">
        <f>ROUND(N(data!AH60), 2)</f>
        <v>0</v>
      </c>
      <c r="G33" s="197">
        <f>ROUND(N(data!AH61), 0)</f>
        <v>0</v>
      </c>
      <c r="H33" s="197">
        <f>ROUND(N(data!AH62), 0)</f>
        <v>0</v>
      </c>
      <c r="I33" s="197">
        <f>ROUND(N(data!AH63), 0)</f>
        <v>0</v>
      </c>
      <c r="J33" s="197">
        <f>ROUND(N(data!AH64), 0)</f>
        <v>0</v>
      </c>
      <c r="K33" s="197">
        <f>ROUND(N(data!AH65), 0)</f>
        <v>0</v>
      </c>
      <c r="L33" s="197">
        <f>ROUND(N(data!AH66), 0)</f>
        <v>0</v>
      </c>
      <c r="M33" s="197">
        <f>ROUND(N(data!AH67), 0)</f>
        <v>0</v>
      </c>
      <c r="N33" s="197">
        <f>ROUND(N(data!AH68), 0)</f>
        <v>0</v>
      </c>
      <c r="O33" s="197">
        <f>ROUND(N(data!AH69), 0)</f>
        <v>0</v>
      </c>
      <c r="P33" s="197">
        <f>ROUND(N(data!AH70), 0)</f>
        <v>0</v>
      </c>
      <c r="Q33" s="197">
        <f>ROUND(N(data!AH71), 0)</f>
        <v>0</v>
      </c>
      <c r="R33" s="197">
        <f>ROUND(N(data!AH72), 0)</f>
        <v>0</v>
      </c>
      <c r="S33" s="197">
        <f>ROUND(N(data!AH73), 0)</f>
        <v>0</v>
      </c>
      <c r="T33" s="197">
        <f>ROUND(N(data!AH74), 0)</f>
        <v>0</v>
      </c>
      <c r="U33" s="197">
        <f>ROUND(N(data!AH75), 0)</f>
        <v>0</v>
      </c>
      <c r="V33" s="197">
        <f>ROUND(N(data!AH76), 0)</f>
        <v>0</v>
      </c>
      <c r="W33" s="197">
        <f>ROUND(N(data!AH77), 0)</f>
        <v>0</v>
      </c>
      <c r="X33" s="197">
        <f>ROUND(N(data!AH78), 0)</f>
        <v>0</v>
      </c>
      <c r="Y33" s="197">
        <f>ROUND(N(data!AH79), 0)</f>
        <v>0</v>
      </c>
      <c r="Z33" s="197">
        <f>ROUND(N(data!AH80), 0)</f>
        <v>0</v>
      </c>
      <c r="AA33" s="197">
        <f>ROUND(N(data!AH81), 0)</f>
        <v>0</v>
      </c>
      <c r="AB33" s="197">
        <f>ROUND(N(data!AH82), 0)</f>
        <v>0</v>
      </c>
      <c r="AC33" s="197">
        <f>ROUND(N(data!AH83), 0)</f>
        <v>0</v>
      </c>
      <c r="AD33" s="197">
        <f>ROUND(N(data!AH84), 0)</f>
        <v>0</v>
      </c>
      <c r="AE33" s="197">
        <f>ROUND(N(data!AH89), 0)</f>
        <v>0</v>
      </c>
      <c r="AF33" s="197">
        <f>ROUND(N(data!AH87), 0)</f>
        <v>0</v>
      </c>
      <c r="AG33" s="197">
        <f>ROUND(N(data!AH90), 0)</f>
        <v>0</v>
      </c>
      <c r="AH33" s="197">
        <f>ROUND(N(data!AH91), 0)</f>
        <v>0</v>
      </c>
      <c r="AI33" s="197">
        <f>ROUND(N(data!AH92), 0)</f>
        <v>0</v>
      </c>
      <c r="AJ33" s="197">
        <f>ROUND(N(data!AH93), 0)</f>
        <v>0</v>
      </c>
      <c r="AK33" s="316">
        <f>ROUND(N(data!AH94), 2)</f>
        <v>0</v>
      </c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</row>
    <row r="34" spans="1:89" s="10" customFormat="1" ht="12.6" customHeight="1">
      <c r="A34" s="11" t="str">
        <f>RIGHT(data!$C$97,3)</f>
        <v>206</v>
      </c>
      <c r="B34" s="199" t="str">
        <f>RIGHT(data!$C$96,4)</f>
        <v>2024</v>
      </c>
      <c r="C34" s="11" t="str">
        <f>data!AI$55</f>
        <v>7250</v>
      </c>
      <c r="D34" s="11" t="s">
        <v>1157</v>
      </c>
      <c r="E34" s="197">
        <f>ROUND(N(data!AI59), 0)</f>
        <v>1684</v>
      </c>
      <c r="F34" s="316">
        <f>ROUND(N(data!AI60), 2)</f>
        <v>3.8</v>
      </c>
      <c r="G34" s="197">
        <f>ROUND(N(data!AI61), 0)</f>
        <v>430435</v>
      </c>
      <c r="H34" s="197">
        <f>ROUND(N(data!AI62), 0)</f>
        <v>128571</v>
      </c>
      <c r="I34" s="197">
        <f>ROUND(N(data!AI63), 0)</f>
        <v>0</v>
      </c>
      <c r="J34" s="197">
        <f>ROUND(N(data!AI64), 0)</f>
        <v>68394</v>
      </c>
      <c r="K34" s="197">
        <f>ROUND(N(data!AI65), 0)</f>
        <v>0</v>
      </c>
      <c r="L34" s="197">
        <f>ROUND(N(data!AI66), 0)</f>
        <v>5</v>
      </c>
      <c r="M34" s="197">
        <f>ROUND(N(data!AI67), 0)</f>
        <v>0</v>
      </c>
      <c r="N34" s="197">
        <f>ROUND(N(data!AI68), 0)</f>
        <v>0</v>
      </c>
      <c r="O34" s="197">
        <f>ROUND(N(data!AI69), 0)</f>
        <v>210</v>
      </c>
      <c r="P34" s="197">
        <f>ROUND(N(data!AI70), 0)</f>
        <v>0</v>
      </c>
      <c r="Q34" s="197">
        <f>ROUND(N(data!AI71), 0)</f>
        <v>0</v>
      </c>
      <c r="R34" s="197">
        <f>ROUND(N(data!AI72), 0)</f>
        <v>0</v>
      </c>
      <c r="S34" s="197">
        <f>ROUND(N(data!AI73), 0)</f>
        <v>0</v>
      </c>
      <c r="T34" s="197">
        <f>ROUND(N(data!AI74), 0)</f>
        <v>0</v>
      </c>
      <c r="U34" s="197">
        <f>ROUND(N(data!AI75), 0)</f>
        <v>0</v>
      </c>
      <c r="V34" s="197">
        <f>ROUND(N(data!AI76), 0)</f>
        <v>0</v>
      </c>
      <c r="W34" s="197">
        <f>ROUND(N(data!AI77), 0)</f>
        <v>0</v>
      </c>
      <c r="X34" s="197">
        <f>ROUND(N(data!AI78), 0)</f>
        <v>0</v>
      </c>
      <c r="Y34" s="197">
        <f>ROUND(N(data!AI79), 0)</f>
        <v>0</v>
      </c>
      <c r="Z34" s="197">
        <f>ROUND(N(data!AI80), 0)</f>
        <v>0</v>
      </c>
      <c r="AA34" s="197">
        <f>ROUND(N(data!AI81), 0)</f>
        <v>0</v>
      </c>
      <c r="AB34" s="197">
        <f>ROUND(N(data!AI82), 0)</f>
        <v>0</v>
      </c>
      <c r="AC34" s="197">
        <f>ROUND(N(data!AI83), 0)</f>
        <v>210</v>
      </c>
      <c r="AD34" s="197">
        <f>ROUND(N(data!AI84), 0)</f>
        <v>0</v>
      </c>
      <c r="AE34" s="197">
        <f>ROUND(N(data!AI89), 0)</f>
        <v>870</v>
      </c>
      <c r="AF34" s="197">
        <f>ROUND(N(data!AI87), 0)</f>
        <v>0</v>
      </c>
      <c r="AG34" s="197">
        <f>ROUND(N(data!AI90), 0)</f>
        <v>0</v>
      </c>
      <c r="AH34" s="197">
        <f>ROUND(N(data!AI91), 0)</f>
        <v>0</v>
      </c>
      <c r="AI34" s="197">
        <f>ROUND(N(data!AI92), 0)</f>
        <v>0</v>
      </c>
      <c r="AJ34" s="197">
        <f>ROUND(N(data!AI93), 0)</f>
        <v>6786</v>
      </c>
      <c r="AK34" s="316">
        <f>ROUND(N(data!AI94), 2)</f>
        <v>2.9</v>
      </c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</row>
    <row r="35" spans="1:89" s="10" customFormat="1" ht="12.6" customHeight="1">
      <c r="A35" s="11" t="str">
        <f>RIGHT(data!$C$97,3)</f>
        <v>206</v>
      </c>
      <c r="B35" s="199" t="str">
        <f>RIGHT(data!$C$96,4)</f>
        <v>2024</v>
      </c>
      <c r="C35" s="11" t="str">
        <f>data!AJ$55</f>
        <v>7260</v>
      </c>
      <c r="D35" s="11" t="s">
        <v>1157</v>
      </c>
      <c r="E35" s="197">
        <f>ROUND(N(data!AJ59), 0)</f>
        <v>57053</v>
      </c>
      <c r="F35" s="316">
        <f>ROUND(N(data!AJ60), 2)</f>
        <v>71.61</v>
      </c>
      <c r="G35" s="197">
        <f>ROUND(N(data!AJ61), 0)</f>
        <v>10614258</v>
      </c>
      <c r="H35" s="197">
        <f>ROUND(N(data!AJ62), 0)</f>
        <v>2310428</v>
      </c>
      <c r="I35" s="197">
        <f>ROUND(N(data!AJ63), 0)</f>
        <v>0</v>
      </c>
      <c r="J35" s="197">
        <f>ROUND(N(data!AJ64), 0)</f>
        <v>840896</v>
      </c>
      <c r="K35" s="197">
        <f>ROUND(N(data!AJ65), 0)</f>
        <v>18506</v>
      </c>
      <c r="L35" s="197">
        <f>ROUND(N(data!AJ66), 0)</f>
        <v>83120</v>
      </c>
      <c r="M35" s="197">
        <f>ROUND(N(data!AJ67), 0)</f>
        <v>231377</v>
      </c>
      <c r="N35" s="197">
        <f>ROUND(N(data!AJ68), 0)</f>
        <v>163276</v>
      </c>
      <c r="O35" s="197">
        <f>ROUND(N(data!AJ69), 0)</f>
        <v>1277870</v>
      </c>
      <c r="P35" s="197">
        <f>ROUND(N(data!AJ70), 0)</f>
        <v>0</v>
      </c>
      <c r="Q35" s="197">
        <f>ROUND(N(data!AJ71), 0)</f>
        <v>1047869</v>
      </c>
      <c r="R35" s="197">
        <f>ROUND(N(data!AJ72), 0)</f>
        <v>0</v>
      </c>
      <c r="S35" s="197">
        <f>ROUND(N(data!AJ73), 0)</f>
        <v>66222</v>
      </c>
      <c r="T35" s="197">
        <f>ROUND(N(data!AJ74), 0)</f>
        <v>12002</v>
      </c>
      <c r="U35" s="197">
        <f>ROUND(N(data!AJ75), 0)</f>
        <v>0</v>
      </c>
      <c r="V35" s="197">
        <f>ROUND(N(data!AJ76), 0)</f>
        <v>0</v>
      </c>
      <c r="W35" s="197">
        <f>ROUND(N(data!AJ77), 0)</f>
        <v>37871</v>
      </c>
      <c r="X35" s="197">
        <f>ROUND(N(data!AJ78), 0)</f>
        <v>0</v>
      </c>
      <c r="Y35" s="197">
        <f>ROUND(N(data!AJ79), 0)</f>
        <v>0</v>
      </c>
      <c r="Z35" s="197">
        <f>ROUND(N(data!AJ80), 0)</f>
        <v>0</v>
      </c>
      <c r="AA35" s="197">
        <f>ROUND(N(data!AJ81), 0)</f>
        <v>210</v>
      </c>
      <c r="AB35" s="197">
        <f>ROUND(N(data!AJ82), 0)</f>
        <v>0</v>
      </c>
      <c r="AC35" s="197">
        <f>ROUND(N(data!AJ83), 0)</f>
        <v>113696</v>
      </c>
      <c r="AD35" s="197">
        <f>ROUND(N(data!AJ84), 0)</f>
        <v>0</v>
      </c>
      <c r="AE35" s="197">
        <f>ROUND(N(data!AJ89), 0)</f>
        <v>20900525</v>
      </c>
      <c r="AF35" s="197">
        <f>ROUND(N(data!AJ87), 0)</f>
        <v>0</v>
      </c>
      <c r="AG35" s="197">
        <f>ROUND(N(data!AJ90), 0)</f>
        <v>12680</v>
      </c>
      <c r="AH35" s="197">
        <f>ROUND(N(data!AJ91), 0)</f>
        <v>0</v>
      </c>
      <c r="AI35" s="197">
        <f>ROUND(N(data!AJ92), 0)</f>
        <v>5341</v>
      </c>
      <c r="AJ35" s="197">
        <f>ROUND(N(data!AJ93), 0)</f>
        <v>9539</v>
      </c>
      <c r="AK35" s="316">
        <f>ROUND(N(data!AJ94), 2)</f>
        <v>5.9</v>
      </c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</row>
    <row r="36" spans="1:89" s="10" customFormat="1" ht="12.6" customHeight="1">
      <c r="A36" s="11" t="str">
        <f>RIGHT(data!$C$97,3)</f>
        <v>206</v>
      </c>
      <c r="B36" s="199" t="str">
        <f>RIGHT(data!$C$96,4)</f>
        <v>2024</v>
      </c>
      <c r="C36" s="11" t="str">
        <f>data!AK$55</f>
        <v>7310</v>
      </c>
      <c r="D36" s="11" t="s">
        <v>1157</v>
      </c>
      <c r="E36" s="197">
        <f>ROUND(N(data!AK59), 0)</f>
        <v>0</v>
      </c>
      <c r="F36" s="316">
        <f>ROUND(N(data!AK60), 2)</f>
        <v>0</v>
      </c>
      <c r="G36" s="197">
        <f>ROUND(N(data!AK61), 0)</f>
        <v>0</v>
      </c>
      <c r="H36" s="197">
        <f>ROUND(N(data!AK62), 0)</f>
        <v>0</v>
      </c>
      <c r="I36" s="197">
        <f>ROUND(N(data!AK63), 0)</f>
        <v>0</v>
      </c>
      <c r="J36" s="197">
        <f>ROUND(N(data!AK64), 0)</f>
        <v>0</v>
      </c>
      <c r="K36" s="197">
        <f>ROUND(N(data!AK65), 0)</f>
        <v>0</v>
      </c>
      <c r="L36" s="197">
        <f>ROUND(N(data!AK66), 0)</f>
        <v>0</v>
      </c>
      <c r="M36" s="197">
        <f>ROUND(N(data!AK67), 0)</f>
        <v>0</v>
      </c>
      <c r="N36" s="197">
        <f>ROUND(N(data!AK68), 0)</f>
        <v>0</v>
      </c>
      <c r="O36" s="197">
        <f>ROUND(N(data!AK69), 0)</f>
        <v>0</v>
      </c>
      <c r="P36" s="197">
        <f>ROUND(N(data!AK70), 0)</f>
        <v>0</v>
      </c>
      <c r="Q36" s="197">
        <f>ROUND(N(data!AK71), 0)</f>
        <v>0</v>
      </c>
      <c r="R36" s="197">
        <f>ROUND(N(data!AK72), 0)</f>
        <v>0</v>
      </c>
      <c r="S36" s="197">
        <f>ROUND(N(data!AK73), 0)</f>
        <v>0</v>
      </c>
      <c r="T36" s="197">
        <f>ROUND(N(data!AK74), 0)</f>
        <v>0</v>
      </c>
      <c r="U36" s="197">
        <f>ROUND(N(data!AK75), 0)</f>
        <v>0</v>
      </c>
      <c r="V36" s="197">
        <f>ROUND(N(data!AK76), 0)</f>
        <v>0</v>
      </c>
      <c r="W36" s="197">
        <f>ROUND(N(data!AK77), 0)</f>
        <v>0</v>
      </c>
      <c r="X36" s="197">
        <f>ROUND(N(data!AK78), 0)</f>
        <v>0</v>
      </c>
      <c r="Y36" s="197">
        <f>ROUND(N(data!AK79), 0)</f>
        <v>0</v>
      </c>
      <c r="Z36" s="197">
        <f>ROUND(N(data!AK80), 0)</f>
        <v>0</v>
      </c>
      <c r="AA36" s="197">
        <f>ROUND(N(data!AK81), 0)</f>
        <v>0</v>
      </c>
      <c r="AB36" s="197">
        <f>ROUND(N(data!AK82), 0)</f>
        <v>0</v>
      </c>
      <c r="AC36" s="197">
        <f>ROUND(N(data!AK83), 0)</f>
        <v>0</v>
      </c>
      <c r="AD36" s="197">
        <f>ROUND(N(data!AK84), 0)</f>
        <v>0</v>
      </c>
      <c r="AE36" s="197">
        <f>ROUND(N(data!AK89), 0)</f>
        <v>0</v>
      </c>
      <c r="AF36" s="197">
        <f>ROUND(N(data!AK87), 0)</f>
        <v>0</v>
      </c>
      <c r="AG36" s="197">
        <f>ROUND(N(data!AK90), 0)</f>
        <v>0</v>
      </c>
      <c r="AH36" s="197">
        <f>ROUND(N(data!AK91), 0)</f>
        <v>0</v>
      </c>
      <c r="AI36" s="197">
        <f>ROUND(N(data!AK92), 0)</f>
        <v>0</v>
      </c>
      <c r="AJ36" s="197">
        <f>ROUND(N(data!AK93), 0)</f>
        <v>0</v>
      </c>
      <c r="AK36" s="316">
        <f>ROUND(N(data!AK94), 2)</f>
        <v>0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</row>
    <row r="37" spans="1:89" s="10" customFormat="1" ht="12.6" customHeight="1">
      <c r="A37" s="11" t="str">
        <f>RIGHT(data!$C$97,3)</f>
        <v>206</v>
      </c>
      <c r="B37" s="199" t="str">
        <f>RIGHT(data!$C$96,4)</f>
        <v>2024</v>
      </c>
      <c r="C37" s="11" t="str">
        <f>data!AL$55</f>
        <v>7320</v>
      </c>
      <c r="D37" s="11" t="s">
        <v>1157</v>
      </c>
      <c r="E37" s="197">
        <f>ROUND(N(data!AL59), 0)</f>
        <v>0</v>
      </c>
      <c r="F37" s="316">
        <f>ROUND(N(data!AL60), 2)</f>
        <v>0</v>
      </c>
      <c r="G37" s="197">
        <f>ROUND(N(data!AL61), 0)</f>
        <v>0</v>
      </c>
      <c r="H37" s="197">
        <f>ROUND(N(data!AL62), 0)</f>
        <v>0</v>
      </c>
      <c r="I37" s="197">
        <f>ROUND(N(data!AL63), 0)</f>
        <v>0</v>
      </c>
      <c r="J37" s="197">
        <f>ROUND(N(data!AL64), 0)</f>
        <v>0</v>
      </c>
      <c r="K37" s="197">
        <f>ROUND(N(data!AL65), 0)</f>
        <v>0</v>
      </c>
      <c r="L37" s="197">
        <f>ROUND(N(data!AL66), 0)</f>
        <v>0</v>
      </c>
      <c r="M37" s="197">
        <f>ROUND(N(data!AL67), 0)</f>
        <v>0</v>
      </c>
      <c r="N37" s="197">
        <f>ROUND(N(data!AL68), 0)</f>
        <v>0</v>
      </c>
      <c r="O37" s="197">
        <f>ROUND(N(data!AL69), 0)</f>
        <v>0</v>
      </c>
      <c r="P37" s="197">
        <f>ROUND(N(data!AL70), 0)</f>
        <v>0</v>
      </c>
      <c r="Q37" s="197">
        <f>ROUND(N(data!AL71), 0)</f>
        <v>0</v>
      </c>
      <c r="R37" s="197">
        <f>ROUND(N(data!AL72), 0)</f>
        <v>0</v>
      </c>
      <c r="S37" s="197">
        <f>ROUND(N(data!AL73), 0)</f>
        <v>0</v>
      </c>
      <c r="T37" s="197">
        <f>ROUND(N(data!AL74), 0)</f>
        <v>0</v>
      </c>
      <c r="U37" s="197">
        <f>ROUND(N(data!AL75), 0)</f>
        <v>0</v>
      </c>
      <c r="V37" s="197">
        <f>ROUND(N(data!AL76), 0)</f>
        <v>0</v>
      </c>
      <c r="W37" s="197">
        <f>ROUND(N(data!AL77), 0)</f>
        <v>0</v>
      </c>
      <c r="X37" s="197">
        <f>ROUND(N(data!AL78), 0)</f>
        <v>0</v>
      </c>
      <c r="Y37" s="197">
        <f>ROUND(N(data!AL79), 0)</f>
        <v>0</v>
      </c>
      <c r="Z37" s="197">
        <f>ROUND(N(data!AL80), 0)</f>
        <v>0</v>
      </c>
      <c r="AA37" s="197">
        <f>ROUND(N(data!AL81), 0)</f>
        <v>0</v>
      </c>
      <c r="AB37" s="197">
        <f>ROUND(N(data!AL82), 0)</f>
        <v>0</v>
      </c>
      <c r="AC37" s="197">
        <f>ROUND(N(data!AL83), 0)</f>
        <v>0</v>
      </c>
      <c r="AD37" s="197">
        <f>ROUND(N(data!AL84), 0)</f>
        <v>0</v>
      </c>
      <c r="AE37" s="197">
        <f>ROUND(N(data!AL89), 0)</f>
        <v>0</v>
      </c>
      <c r="AF37" s="197">
        <f>ROUND(N(data!AL87), 0)</f>
        <v>0</v>
      </c>
      <c r="AG37" s="197">
        <f>ROUND(N(data!AL90), 0)</f>
        <v>0</v>
      </c>
      <c r="AH37" s="197">
        <f>ROUND(N(data!AL91), 0)</f>
        <v>0</v>
      </c>
      <c r="AI37" s="197">
        <f>ROUND(N(data!AL92), 0)</f>
        <v>0</v>
      </c>
      <c r="AJ37" s="197">
        <f>ROUND(N(data!AL93), 0)</f>
        <v>0</v>
      </c>
      <c r="AK37" s="316">
        <f>ROUND(N(data!AL94), 2)</f>
        <v>0</v>
      </c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</row>
    <row r="38" spans="1:89" s="10" customFormat="1" ht="12.6" customHeight="1">
      <c r="A38" s="11" t="str">
        <f>RIGHT(data!$C$97,3)</f>
        <v>206</v>
      </c>
      <c r="B38" s="199" t="str">
        <f>RIGHT(data!$C$96,4)</f>
        <v>2024</v>
      </c>
      <c r="C38" s="11" t="str">
        <f>data!AM$55</f>
        <v>7330</v>
      </c>
      <c r="D38" s="11" t="s">
        <v>1157</v>
      </c>
      <c r="E38" s="197">
        <f>ROUND(N(data!AM59), 0)</f>
        <v>0</v>
      </c>
      <c r="F38" s="316">
        <f>ROUND(N(data!AM60), 2)</f>
        <v>0</v>
      </c>
      <c r="G38" s="197">
        <f>ROUND(N(data!AM61), 0)</f>
        <v>0</v>
      </c>
      <c r="H38" s="197">
        <f>ROUND(N(data!AM62), 0)</f>
        <v>0</v>
      </c>
      <c r="I38" s="197">
        <f>ROUND(N(data!AM63), 0)</f>
        <v>0</v>
      </c>
      <c r="J38" s="197">
        <f>ROUND(N(data!AM64), 0)</f>
        <v>0</v>
      </c>
      <c r="K38" s="197">
        <f>ROUND(N(data!AM65), 0)</f>
        <v>0</v>
      </c>
      <c r="L38" s="197">
        <f>ROUND(N(data!AM66), 0)</f>
        <v>0</v>
      </c>
      <c r="M38" s="197">
        <f>ROUND(N(data!AM67), 0)</f>
        <v>0</v>
      </c>
      <c r="N38" s="197">
        <f>ROUND(N(data!AM68), 0)</f>
        <v>0</v>
      </c>
      <c r="O38" s="197">
        <f>ROUND(N(data!AM69), 0)</f>
        <v>0</v>
      </c>
      <c r="P38" s="197">
        <f>ROUND(N(data!AM70), 0)</f>
        <v>0</v>
      </c>
      <c r="Q38" s="197">
        <f>ROUND(N(data!AM71), 0)</f>
        <v>0</v>
      </c>
      <c r="R38" s="197">
        <f>ROUND(N(data!AM72), 0)</f>
        <v>0</v>
      </c>
      <c r="S38" s="197">
        <f>ROUND(N(data!AM73), 0)</f>
        <v>0</v>
      </c>
      <c r="T38" s="197">
        <f>ROUND(N(data!AM74), 0)</f>
        <v>0</v>
      </c>
      <c r="U38" s="197">
        <f>ROUND(N(data!AM75), 0)</f>
        <v>0</v>
      </c>
      <c r="V38" s="197">
        <f>ROUND(N(data!AM76), 0)</f>
        <v>0</v>
      </c>
      <c r="W38" s="197">
        <f>ROUND(N(data!AM77), 0)</f>
        <v>0</v>
      </c>
      <c r="X38" s="197">
        <f>ROUND(N(data!AM78), 0)</f>
        <v>0</v>
      </c>
      <c r="Y38" s="197">
        <f>ROUND(N(data!AM79), 0)</f>
        <v>0</v>
      </c>
      <c r="Z38" s="197">
        <f>ROUND(N(data!AM80), 0)</f>
        <v>0</v>
      </c>
      <c r="AA38" s="197">
        <f>ROUND(N(data!AM81), 0)</f>
        <v>0</v>
      </c>
      <c r="AB38" s="197">
        <f>ROUND(N(data!AM82), 0)</f>
        <v>0</v>
      </c>
      <c r="AC38" s="197">
        <f>ROUND(N(data!AM83), 0)</f>
        <v>0</v>
      </c>
      <c r="AD38" s="197">
        <f>ROUND(N(data!AM84), 0)</f>
        <v>0</v>
      </c>
      <c r="AE38" s="197">
        <f>ROUND(N(data!AM89), 0)</f>
        <v>0</v>
      </c>
      <c r="AF38" s="197">
        <f>ROUND(N(data!AM87), 0)</f>
        <v>0</v>
      </c>
      <c r="AG38" s="197">
        <f>ROUND(N(data!AM90), 0)</f>
        <v>0</v>
      </c>
      <c r="AH38" s="197">
        <f>ROUND(N(data!AM91), 0)</f>
        <v>0</v>
      </c>
      <c r="AI38" s="197">
        <f>ROUND(N(data!AM92), 0)</f>
        <v>0</v>
      </c>
      <c r="AJ38" s="197">
        <f>ROUND(N(data!AM93), 0)</f>
        <v>0</v>
      </c>
      <c r="AK38" s="316">
        <f>ROUND(N(data!AM94), 2)</f>
        <v>0</v>
      </c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</row>
    <row r="39" spans="1:89" s="10" customFormat="1" ht="12.6" customHeight="1">
      <c r="A39" s="11" t="str">
        <f>RIGHT(data!$C$97,3)</f>
        <v>206</v>
      </c>
      <c r="B39" s="199" t="str">
        <f>RIGHT(data!$C$96,4)</f>
        <v>2024</v>
      </c>
      <c r="C39" s="11" t="str">
        <f>data!AN$55</f>
        <v>7340</v>
      </c>
      <c r="D39" s="11" t="s">
        <v>1157</v>
      </c>
      <c r="E39" s="197">
        <f>ROUND(N(data!AN59), 0)</f>
        <v>0</v>
      </c>
      <c r="F39" s="316">
        <f>ROUND(N(data!AN60), 2)</f>
        <v>0</v>
      </c>
      <c r="G39" s="197">
        <f>ROUND(N(data!AN61), 0)</f>
        <v>0</v>
      </c>
      <c r="H39" s="197">
        <f>ROUND(N(data!AN62), 0)</f>
        <v>0</v>
      </c>
      <c r="I39" s="197">
        <f>ROUND(N(data!AN63), 0)</f>
        <v>0</v>
      </c>
      <c r="J39" s="197">
        <f>ROUND(N(data!AN64), 0)</f>
        <v>0</v>
      </c>
      <c r="K39" s="197">
        <f>ROUND(N(data!AN65), 0)</f>
        <v>0</v>
      </c>
      <c r="L39" s="197">
        <f>ROUND(N(data!AN66), 0)</f>
        <v>0</v>
      </c>
      <c r="M39" s="197">
        <f>ROUND(N(data!AN67), 0)</f>
        <v>0</v>
      </c>
      <c r="N39" s="197">
        <f>ROUND(N(data!AN68), 0)</f>
        <v>0</v>
      </c>
      <c r="O39" s="197">
        <f>ROUND(N(data!AN69), 0)</f>
        <v>0</v>
      </c>
      <c r="P39" s="197">
        <f>ROUND(N(data!AN70), 0)</f>
        <v>0</v>
      </c>
      <c r="Q39" s="197">
        <f>ROUND(N(data!AN71), 0)</f>
        <v>0</v>
      </c>
      <c r="R39" s="197">
        <f>ROUND(N(data!AN72), 0)</f>
        <v>0</v>
      </c>
      <c r="S39" s="197">
        <f>ROUND(N(data!AN73), 0)</f>
        <v>0</v>
      </c>
      <c r="T39" s="197">
        <f>ROUND(N(data!AN74), 0)</f>
        <v>0</v>
      </c>
      <c r="U39" s="197">
        <f>ROUND(N(data!AN75), 0)</f>
        <v>0</v>
      </c>
      <c r="V39" s="197">
        <f>ROUND(N(data!AN76), 0)</f>
        <v>0</v>
      </c>
      <c r="W39" s="197">
        <f>ROUND(N(data!AN77), 0)</f>
        <v>0</v>
      </c>
      <c r="X39" s="197">
        <f>ROUND(N(data!AN78), 0)</f>
        <v>0</v>
      </c>
      <c r="Y39" s="197">
        <f>ROUND(N(data!AN79), 0)</f>
        <v>0</v>
      </c>
      <c r="Z39" s="197">
        <f>ROUND(N(data!AN80), 0)</f>
        <v>0</v>
      </c>
      <c r="AA39" s="197">
        <f>ROUND(N(data!AN81), 0)</f>
        <v>0</v>
      </c>
      <c r="AB39" s="197">
        <f>ROUND(N(data!AN82), 0)</f>
        <v>0</v>
      </c>
      <c r="AC39" s="197">
        <f>ROUND(N(data!AN83), 0)</f>
        <v>0</v>
      </c>
      <c r="AD39" s="197">
        <f>ROUND(N(data!AN84), 0)</f>
        <v>0</v>
      </c>
      <c r="AE39" s="197">
        <f>ROUND(N(data!AN89), 0)</f>
        <v>0</v>
      </c>
      <c r="AF39" s="197">
        <f>ROUND(N(data!AN87), 0)</f>
        <v>0</v>
      </c>
      <c r="AG39" s="197">
        <f>ROUND(N(data!AN90), 0)</f>
        <v>0</v>
      </c>
      <c r="AH39" s="197">
        <f>ROUND(N(data!AN91), 0)</f>
        <v>0</v>
      </c>
      <c r="AI39" s="197">
        <f>ROUND(N(data!AN92), 0)</f>
        <v>0</v>
      </c>
      <c r="AJ39" s="197">
        <f>ROUND(N(data!AN93), 0)</f>
        <v>0</v>
      </c>
      <c r="AK39" s="316">
        <f>ROUND(N(data!AN94), 2)</f>
        <v>0</v>
      </c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</row>
    <row r="40" spans="1:89" s="10" customFormat="1" ht="12.6" customHeight="1">
      <c r="A40" s="11" t="str">
        <f>RIGHT(data!$C$97,3)</f>
        <v>206</v>
      </c>
      <c r="B40" s="199" t="str">
        <f>RIGHT(data!$C$96,4)</f>
        <v>2024</v>
      </c>
      <c r="C40" s="11" t="str">
        <f>data!AO$55</f>
        <v>7350</v>
      </c>
      <c r="D40" s="11" t="s">
        <v>1157</v>
      </c>
      <c r="E40" s="197">
        <f>ROUND(N(data!AO59), 0)</f>
        <v>0</v>
      </c>
      <c r="F40" s="316">
        <f>ROUND(N(data!AO60), 2)</f>
        <v>0</v>
      </c>
      <c r="G40" s="197">
        <f>ROUND(N(data!AO61), 0)</f>
        <v>0</v>
      </c>
      <c r="H40" s="197">
        <f>ROUND(N(data!AO62), 0)</f>
        <v>0</v>
      </c>
      <c r="I40" s="197">
        <f>ROUND(N(data!AO63), 0)</f>
        <v>0</v>
      </c>
      <c r="J40" s="197">
        <f>ROUND(N(data!AO64), 0)</f>
        <v>0</v>
      </c>
      <c r="K40" s="197">
        <f>ROUND(N(data!AO65), 0)</f>
        <v>0</v>
      </c>
      <c r="L40" s="197">
        <f>ROUND(N(data!AO66), 0)</f>
        <v>0</v>
      </c>
      <c r="M40" s="197">
        <f>ROUND(N(data!AO67), 0)</f>
        <v>0</v>
      </c>
      <c r="N40" s="197">
        <f>ROUND(N(data!AO68), 0)</f>
        <v>0</v>
      </c>
      <c r="O40" s="197">
        <f>ROUND(N(data!AO69), 0)</f>
        <v>0</v>
      </c>
      <c r="P40" s="197">
        <f>ROUND(N(data!AO70), 0)</f>
        <v>0</v>
      </c>
      <c r="Q40" s="197">
        <f>ROUND(N(data!AO71), 0)</f>
        <v>0</v>
      </c>
      <c r="R40" s="197">
        <f>ROUND(N(data!AO72), 0)</f>
        <v>0</v>
      </c>
      <c r="S40" s="197">
        <f>ROUND(N(data!AO73), 0)</f>
        <v>0</v>
      </c>
      <c r="T40" s="197">
        <f>ROUND(N(data!AO74), 0)</f>
        <v>0</v>
      </c>
      <c r="U40" s="197">
        <f>ROUND(N(data!AO75), 0)</f>
        <v>0</v>
      </c>
      <c r="V40" s="197">
        <f>ROUND(N(data!AO76), 0)</f>
        <v>0</v>
      </c>
      <c r="W40" s="197">
        <f>ROUND(N(data!AO77), 0)</f>
        <v>0</v>
      </c>
      <c r="X40" s="197">
        <f>ROUND(N(data!AO78), 0)</f>
        <v>0</v>
      </c>
      <c r="Y40" s="197">
        <f>ROUND(N(data!AO79), 0)</f>
        <v>0</v>
      </c>
      <c r="Z40" s="197">
        <f>ROUND(N(data!AO80), 0)</f>
        <v>0</v>
      </c>
      <c r="AA40" s="197">
        <f>ROUND(N(data!AO81), 0)</f>
        <v>0</v>
      </c>
      <c r="AB40" s="197">
        <f>ROUND(N(data!AO82), 0)</f>
        <v>0</v>
      </c>
      <c r="AC40" s="197">
        <f>ROUND(N(data!AO83), 0)</f>
        <v>0</v>
      </c>
      <c r="AD40" s="197">
        <f>ROUND(N(data!AO84), 0)</f>
        <v>0</v>
      </c>
      <c r="AE40" s="197">
        <f>ROUND(N(data!AO89), 0)</f>
        <v>0</v>
      </c>
      <c r="AF40" s="197">
        <f>ROUND(N(data!AO87), 0)</f>
        <v>0</v>
      </c>
      <c r="AG40" s="197">
        <f>ROUND(N(data!AO90), 0)</f>
        <v>0</v>
      </c>
      <c r="AH40" s="197">
        <f>ROUND(N(data!AO91), 0)</f>
        <v>0</v>
      </c>
      <c r="AI40" s="197">
        <f>ROUND(N(data!AO92), 0)</f>
        <v>0</v>
      </c>
      <c r="AJ40" s="197">
        <f>ROUND(N(data!AO93), 0)</f>
        <v>0</v>
      </c>
      <c r="AK40" s="316">
        <f>ROUND(N(data!AO94), 2)</f>
        <v>0</v>
      </c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</row>
    <row r="41" spans="1:89" s="10" customFormat="1" ht="12.6" customHeight="1">
      <c r="A41" s="11" t="str">
        <f>RIGHT(data!$C$97,3)</f>
        <v>206</v>
      </c>
      <c r="B41" s="199" t="str">
        <f>RIGHT(data!$C$96,4)</f>
        <v>2024</v>
      </c>
      <c r="C41" s="11" t="str">
        <f>data!AP$55</f>
        <v>7380</v>
      </c>
      <c r="D41" s="11" t="s">
        <v>1157</v>
      </c>
      <c r="E41" s="197">
        <f>ROUND(N(data!AP59), 0)</f>
        <v>2</v>
      </c>
      <c r="F41" s="316">
        <f>ROUND(N(data!AP60), 2)</f>
        <v>0</v>
      </c>
      <c r="G41" s="197">
        <f>ROUND(N(data!AP61), 0)</f>
        <v>0</v>
      </c>
      <c r="H41" s="197">
        <f>ROUND(N(data!AP62), 0)</f>
        <v>0</v>
      </c>
      <c r="I41" s="197">
        <f>ROUND(N(data!AP63), 0)</f>
        <v>0</v>
      </c>
      <c r="J41" s="197">
        <f>ROUND(N(data!AP64), 0)</f>
        <v>17</v>
      </c>
      <c r="K41" s="197">
        <f>ROUND(N(data!AP65), 0)</f>
        <v>0</v>
      </c>
      <c r="L41" s="197">
        <f>ROUND(N(data!AP66), 0)</f>
        <v>0</v>
      </c>
      <c r="M41" s="197">
        <f>ROUND(N(data!AP67), 0)</f>
        <v>0</v>
      </c>
      <c r="N41" s="197">
        <f>ROUND(N(data!AP68), 0)</f>
        <v>0</v>
      </c>
      <c r="O41" s="197">
        <f>ROUND(N(data!AP69), 0)</f>
        <v>0</v>
      </c>
      <c r="P41" s="197">
        <f>ROUND(N(data!AP70), 0)</f>
        <v>0</v>
      </c>
      <c r="Q41" s="197">
        <f>ROUND(N(data!AP71), 0)</f>
        <v>0</v>
      </c>
      <c r="R41" s="197">
        <f>ROUND(N(data!AP72), 0)</f>
        <v>0</v>
      </c>
      <c r="S41" s="197">
        <f>ROUND(N(data!AP73), 0)</f>
        <v>0</v>
      </c>
      <c r="T41" s="197">
        <f>ROUND(N(data!AP74), 0)</f>
        <v>0</v>
      </c>
      <c r="U41" s="197">
        <f>ROUND(N(data!AP75), 0)</f>
        <v>0</v>
      </c>
      <c r="V41" s="197">
        <f>ROUND(N(data!AP76), 0)</f>
        <v>0</v>
      </c>
      <c r="W41" s="197">
        <f>ROUND(N(data!AP77), 0)</f>
        <v>0</v>
      </c>
      <c r="X41" s="197">
        <f>ROUND(N(data!AP78), 0)</f>
        <v>0</v>
      </c>
      <c r="Y41" s="197">
        <f>ROUND(N(data!AP79), 0)</f>
        <v>0</v>
      </c>
      <c r="Z41" s="197">
        <f>ROUND(N(data!AP80), 0)</f>
        <v>0</v>
      </c>
      <c r="AA41" s="197">
        <f>ROUND(N(data!AP81), 0)</f>
        <v>0</v>
      </c>
      <c r="AB41" s="197">
        <f>ROUND(N(data!AP82), 0)</f>
        <v>0</v>
      </c>
      <c r="AC41" s="197">
        <f>ROUND(N(data!AP83), 0)</f>
        <v>0</v>
      </c>
      <c r="AD41" s="197">
        <f>ROUND(N(data!AP84), 0)</f>
        <v>0</v>
      </c>
      <c r="AE41" s="197">
        <f>ROUND(N(data!AP89), 0)</f>
        <v>13936</v>
      </c>
      <c r="AF41" s="197">
        <f>ROUND(N(data!AP87), 0)</f>
        <v>0</v>
      </c>
      <c r="AG41" s="197">
        <f>ROUND(N(data!AP90), 0)</f>
        <v>0</v>
      </c>
      <c r="AH41" s="197">
        <f>ROUND(N(data!AP91), 0)</f>
        <v>0</v>
      </c>
      <c r="AI41" s="197">
        <f>ROUND(N(data!AP92), 0)</f>
        <v>0</v>
      </c>
      <c r="AJ41" s="197">
        <f>ROUND(N(data!AP93), 0)</f>
        <v>0</v>
      </c>
      <c r="AK41" s="316">
        <f>ROUND(N(data!AP94), 2)</f>
        <v>0</v>
      </c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</row>
    <row r="42" spans="1:89" s="10" customFormat="1" ht="12.6" customHeight="1">
      <c r="A42" s="11" t="str">
        <f>RIGHT(data!$C$97,3)</f>
        <v>206</v>
      </c>
      <c r="B42" s="199" t="str">
        <f>RIGHT(data!$C$96,4)</f>
        <v>2024</v>
      </c>
      <c r="C42" s="11" t="str">
        <f>data!AQ$55</f>
        <v>7390</v>
      </c>
      <c r="D42" s="11" t="s">
        <v>1157</v>
      </c>
      <c r="E42" s="197">
        <f>ROUND(N(data!AQ59), 0)</f>
        <v>0</v>
      </c>
      <c r="F42" s="316">
        <f>ROUND(N(data!AQ60), 2)</f>
        <v>0</v>
      </c>
      <c r="G42" s="197">
        <f>ROUND(N(data!AQ61), 0)</f>
        <v>0</v>
      </c>
      <c r="H42" s="197">
        <f>ROUND(N(data!AQ62), 0)</f>
        <v>0</v>
      </c>
      <c r="I42" s="197">
        <f>ROUND(N(data!AQ63), 0)</f>
        <v>0</v>
      </c>
      <c r="J42" s="197">
        <f>ROUND(N(data!AQ64), 0)</f>
        <v>0</v>
      </c>
      <c r="K42" s="197">
        <f>ROUND(N(data!AQ65), 0)</f>
        <v>0</v>
      </c>
      <c r="L42" s="197">
        <f>ROUND(N(data!AQ66), 0)</f>
        <v>0</v>
      </c>
      <c r="M42" s="197">
        <f>ROUND(N(data!AQ67), 0)</f>
        <v>0</v>
      </c>
      <c r="N42" s="197">
        <f>ROUND(N(data!AQ68), 0)</f>
        <v>0</v>
      </c>
      <c r="O42" s="197">
        <f>ROUND(N(data!AQ69), 0)</f>
        <v>0</v>
      </c>
      <c r="P42" s="197">
        <f>ROUND(N(data!AQ70), 0)</f>
        <v>0</v>
      </c>
      <c r="Q42" s="197">
        <f>ROUND(N(data!AQ71), 0)</f>
        <v>0</v>
      </c>
      <c r="R42" s="197">
        <f>ROUND(N(data!AQ72), 0)</f>
        <v>0</v>
      </c>
      <c r="S42" s="197">
        <f>ROUND(N(data!AQ73), 0)</f>
        <v>0</v>
      </c>
      <c r="T42" s="197">
        <f>ROUND(N(data!AQ74), 0)</f>
        <v>0</v>
      </c>
      <c r="U42" s="197">
        <f>ROUND(N(data!AQ75), 0)</f>
        <v>0</v>
      </c>
      <c r="V42" s="197">
        <f>ROUND(N(data!AQ76), 0)</f>
        <v>0</v>
      </c>
      <c r="W42" s="197">
        <f>ROUND(N(data!AQ77), 0)</f>
        <v>0</v>
      </c>
      <c r="X42" s="197">
        <f>ROUND(N(data!AQ78), 0)</f>
        <v>0</v>
      </c>
      <c r="Y42" s="197">
        <f>ROUND(N(data!AQ79), 0)</f>
        <v>0</v>
      </c>
      <c r="Z42" s="197">
        <f>ROUND(N(data!AQ80), 0)</f>
        <v>0</v>
      </c>
      <c r="AA42" s="197">
        <f>ROUND(N(data!AQ81), 0)</f>
        <v>0</v>
      </c>
      <c r="AB42" s="197">
        <f>ROUND(N(data!AQ82), 0)</f>
        <v>0</v>
      </c>
      <c r="AC42" s="197">
        <f>ROUND(N(data!AQ83), 0)</f>
        <v>0</v>
      </c>
      <c r="AD42" s="197">
        <f>ROUND(N(data!AQ84), 0)</f>
        <v>0</v>
      </c>
      <c r="AE42" s="197">
        <f>ROUND(N(data!AQ89), 0)</f>
        <v>0</v>
      </c>
      <c r="AF42" s="197">
        <f>ROUND(N(data!AQ87), 0)</f>
        <v>0</v>
      </c>
      <c r="AG42" s="197">
        <f>ROUND(N(data!AQ90), 0)</f>
        <v>0</v>
      </c>
      <c r="AH42" s="197">
        <f>ROUND(N(data!AQ91), 0)</f>
        <v>0</v>
      </c>
      <c r="AI42" s="197">
        <f>ROUND(N(data!AQ92), 0)</f>
        <v>0</v>
      </c>
      <c r="AJ42" s="197">
        <f>ROUND(N(data!AQ93), 0)</f>
        <v>0</v>
      </c>
      <c r="AK42" s="316">
        <f>ROUND(N(data!AQ94), 2)</f>
        <v>0</v>
      </c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</row>
    <row r="43" spans="1:89" s="10" customFormat="1" ht="12.6" customHeight="1">
      <c r="A43" s="11" t="str">
        <f>RIGHT(data!$C$97,3)</f>
        <v>206</v>
      </c>
      <c r="B43" s="199" t="str">
        <f>RIGHT(data!$C$96,4)</f>
        <v>2024</v>
      </c>
      <c r="C43" s="11" t="str">
        <f>data!AR$55</f>
        <v>7400</v>
      </c>
      <c r="D43" s="11" t="s">
        <v>1157</v>
      </c>
      <c r="E43" s="197">
        <f>ROUND(N(data!AR59), 0)</f>
        <v>0</v>
      </c>
      <c r="F43" s="316">
        <f>ROUND(N(data!AR60), 2)</f>
        <v>0</v>
      </c>
      <c r="G43" s="197">
        <f>ROUND(N(data!AR61), 0)</f>
        <v>0</v>
      </c>
      <c r="H43" s="197">
        <f>ROUND(N(data!AR62), 0)</f>
        <v>0</v>
      </c>
      <c r="I43" s="197">
        <f>ROUND(N(data!AR63), 0)</f>
        <v>0</v>
      </c>
      <c r="J43" s="197">
        <f>ROUND(N(data!AR64), 0)</f>
        <v>0</v>
      </c>
      <c r="K43" s="197">
        <f>ROUND(N(data!AR65), 0)</f>
        <v>0</v>
      </c>
      <c r="L43" s="197">
        <f>ROUND(N(data!AR66), 0)</f>
        <v>0</v>
      </c>
      <c r="M43" s="197">
        <f>ROUND(N(data!AR67), 0)</f>
        <v>0</v>
      </c>
      <c r="N43" s="197">
        <f>ROUND(N(data!AR68), 0)</f>
        <v>0</v>
      </c>
      <c r="O43" s="197">
        <f>ROUND(N(data!AR69), 0)</f>
        <v>0</v>
      </c>
      <c r="P43" s="197">
        <f>ROUND(N(data!AR70), 0)</f>
        <v>0</v>
      </c>
      <c r="Q43" s="197">
        <f>ROUND(N(data!AR71), 0)</f>
        <v>0</v>
      </c>
      <c r="R43" s="197">
        <f>ROUND(N(data!AR72), 0)</f>
        <v>0</v>
      </c>
      <c r="S43" s="197">
        <f>ROUND(N(data!AR73), 0)</f>
        <v>0</v>
      </c>
      <c r="T43" s="197">
        <f>ROUND(N(data!AR74), 0)</f>
        <v>0</v>
      </c>
      <c r="U43" s="197">
        <f>ROUND(N(data!AR75), 0)</f>
        <v>0</v>
      </c>
      <c r="V43" s="197">
        <f>ROUND(N(data!AR76), 0)</f>
        <v>0</v>
      </c>
      <c r="W43" s="197">
        <f>ROUND(N(data!AR77), 0)</f>
        <v>0</v>
      </c>
      <c r="X43" s="197">
        <f>ROUND(N(data!AR78), 0)</f>
        <v>0</v>
      </c>
      <c r="Y43" s="197">
        <f>ROUND(N(data!AR79), 0)</f>
        <v>0</v>
      </c>
      <c r="Z43" s="197">
        <f>ROUND(N(data!AR80), 0)</f>
        <v>0</v>
      </c>
      <c r="AA43" s="197">
        <f>ROUND(N(data!AR81), 0)</f>
        <v>0</v>
      </c>
      <c r="AB43" s="197">
        <f>ROUND(N(data!AR82), 0)</f>
        <v>0</v>
      </c>
      <c r="AC43" s="197">
        <f>ROUND(N(data!AR83), 0)</f>
        <v>0</v>
      </c>
      <c r="AD43" s="197">
        <f>ROUND(N(data!AR84), 0)</f>
        <v>0</v>
      </c>
      <c r="AE43" s="197">
        <f>ROUND(N(data!AR89), 0)</f>
        <v>0</v>
      </c>
      <c r="AF43" s="197">
        <f>ROUND(N(data!AR87), 0)</f>
        <v>0</v>
      </c>
      <c r="AG43" s="197">
        <f>ROUND(N(data!AR90), 0)</f>
        <v>0</v>
      </c>
      <c r="AH43" s="197">
        <f>ROUND(N(data!AR91), 0)</f>
        <v>0</v>
      </c>
      <c r="AI43" s="197">
        <f>ROUND(N(data!AR92), 0)</f>
        <v>0</v>
      </c>
      <c r="AJ43" s="197">
        <f>ROUND(N(data!AR93), 0)</f>
        <v>0</v>
      </c>
      <c r="AK43" s="316">
        <f>ROUND(N(data!AR94), 2)</f>
        <v>0</v>
      </c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</row>
    <row r="44" spans="1:89" s="10" customFormat="1" ht="12.6" customHeight="1">
      <c r="A44" s="11" t="str">
        <f>RIGHT(data!$C$97,3)</f>
        <v>206</v>
      </c>
      <c r="B44" s="199" t="str">
        <f>RIGHT(data!$C$96,4)</f>
        <v>2024</v>
      </c>
      <c r="C44" s="11" t="str">
        <f>data!AS$55</f>
        <v>7410</v>
      </c>
      <c r="D44" s="11" t="s">
        <v>1157</v>
      </c>
      <c r="E44" s="197">
        <f>ROUND(N(data!AS59), 0)</f>
        <v>0</v>
      </c>
      <c r="F44" s="316">
        <f>ROUND(N(data!AS60), 2)</f>
        <v>0</v>
      </c>
      <c r="G44" s="197">
        <f>ROUND(N(data!AS61), 0)</f>
        <v>0</v>
      </c>
      <c r="H44" s="197">
        <f>ROUND(N(data!AS62), 0)</f>
        <v>0</v>
      </c>
      <c r="I44" s="197">
        <f>ROUND(N(data!AS63), 0)</f>
        <v>0</v>
      </c>
      <c r="J44" s="197">
        <f>ROUND(N(data!AS64), 0)</f>
        <v>0</v>
      </c>
      <c r="K44" s="197">
        <f>ROUND(N(data!AS65), 0)</f>
        <v>0</v>
      </c>
      <c r="L44" s="197">
        <f>ROUND(N(data!AS66), 0)</f>
        <v>0</v>
      </c>
      <c r="M44" s="197">
        <f>ROUND(N(data!AS67), 0)</f>
        <v>0</v>
      </c>
      <c r="N44" s="197">
        <f>ROUND(N(data!AS68), 0)</f>
        <v>0</v>
      </c>
      <c r="O44" s="197">
        <f>ROUND(N(data!AS69), 0)</f>
        <v>0</v>
      </c>
      <c r="P44" s="197">
        <f>ROUND(N(data!AS70), 0)</f>
        <v>0</v>
      </c>
      <c r="Q44" s="197">
        <f>ROUND(N(data!AS71), 0)</f>
        <v>0</v>
      </c>
      <c r="R44" s="197">
        <f>ROUND(N(data!AS72), 0)</f>
        <v>0</v>
      </c>
      <c r="S44" s="197">
        <f>ROUND(N(data!AS73), 0)</f>
        <v>0</v>
      </c>
      <c r="T44" s="197">
        <f>ROUND(N(data!AS74), 0)</f>
        <v>0</v>
      </c>
      <c r="U44" s="197">
        <f>ROUND(N(data!AS75), 0)</f>
        <v>0</v>
      </c>
      <c r="V44" s="197">
        <f>ROUND(N(data!AS76), 0)</f>
        <v>0</v>
      </c>
      <c r="W44" s="197">
        <f>ROUND(N(data!AS77), 0)</f>
        <v>0</v>
      </c>
      <c r="X44" s="197">
        <f>ROUND(N(data!AS78), 0)</f>
        <v>0</v>
      </c>
      <c r="Y44" s="197">
        <f>ROUND(N(data!AS79), 0)</f>
        <v>0</v>
      </c>
      <c r="Z44" s="197">
        <f>ROUND(N(data!AS80), 0)</f>
        <v>0</v>
      </c>
      <c r="AA44" s="197">
        <f>ROUND(N(data!AS81), 0)</f>
        <v>0</v>
      </c>
      <c r="AB44" s="197">
        <f>ROUND(N(data!AS82), 0)</f>
        <v>0</v>
      </c>
      <c r="AC44" s="197">
        <f>ROUND(N(data!AS83), 0)</f>
        <v>0</v>
      </c>
      <c r="AD44" s="197">
        <f>ROUND(N(data!AS84), 0)</f>
        <v>0</v>
      </c>
      <c r="AE44" s="197">
        <f>ROUND(N(data!AS89), 0)</f>
        <v>0</v>
      </c>
      <c r="AF44" s="197">
        <f>ROUND(N(data!AS87), 0)</f>
        <v>0</v>
      </c>
      <c r="AG44" s="197">
        <f>ROUND(N(data!AS90), 0)</f>
        <v>0</v>
      </c>
      <c r="AH44" s="197">
        <f>ROUND(N(data!AS91), 0)</f>
        <v>0</v>
      </c>
      <c r="AI44" s="197">
        <f>ROUND(N(data!AS92), 0)</f>
        <v>0</v>
      </c>
      <c r="AJ44" s="197">
        <f>ROUND(N(data!AS93), 0)</f>
        <v>0</v>
      </c>
      <c r="AK44" s="316">
        <f>ROUND(N(data!AS94), 2)</f>
        <v>0</v>
      </c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</row>
    <row r="45" spans="1:89" s="10" customFormat="1" ht="12.6" customHeight="1">
      <c r="A45" s="11" t="str">
        <f>RIGHT(data!$C$97,3)</f>
        <v>206</v>
      </c>
      <c r="B45" s="199" t="str">
        <f>RIGHT(data!$C$96,4)</f>
        <v>2024</v>
      </c>
      <c r="C45" s="11" t="str">
        <f>data!AT$55</f>
        <v>7420</v>
      </c>
      <c r="D45" s="11" t="s">
        <v>1157</v>
      </c>
      <c r="E45" s="197">
        <f>ROUND(N(data!AT59), 0)</f>
        <v>0</v>
      </c>
      <c r="F45" s="316">
        <f>ROUND(N(data!AT60), 2)</f>
        <v>0</v>
      </c>
      <c r="G45" s="197">
        <f>ROUND(N(data!AT61), 0)</f>
        <v>0</v>
      </c>
      <c r="H45" s="197">
        <f>ROUND(N(data!AT62), 0)</f>
        <v>0</v>
      </c>
      <c r="I45" s="197">
        <f>ROUND(N(data!AT63), 0)</f>
        <v>0</v>
      </c>
      <c r="J45" s="197">
        <f>ROUND(N(data!AT64), 0)</f>
        <v>0</v>
      </c>
      <c r="K45" s="197">
        <f>ROUND(N(data!AT65), 0)</f>
        <v>0</v>
      </c>
      <c r="L45" s="197">
        <f>ROUND(N(data!AT66), 0)</f>
        <v>0</v>
      </c>
      <c r="M45" s="197">
        <f>ROUND(N(data!AT67), 0)</f>
        <v>0</v>
      </c>
      <c r="N45" s="197">
        <f>ROUND(N(data!AT68), 0)</f>
        <v>0</v>
      </c>
      <c r="O45" s="197">
        <f>ROUND(N(data!AT69), 0)</f>
        <v>0</v>
      </c>
      <c r="P45" s="197">
        <f>ROUND(N(data!AT70), 0)</f>
        <v>0</v>
      </c>
      <c r="Q45" s="197">
        <f>ROUND(N(data!AT71), 0)</f>
        <v>0</v>
      </c>
      <c r="R45" s="197">
        <f>ROUND(N(data!AT72), 0)</f>
        <v>0</v>
      </c>
      <c r="S45" s="197">
        <f>ROUND(N(data!AT73), 0)</f>
        <v>0</v>
      </c>
      <c r="T45" s="197">
        <f>ROUND(N(data!AT74), 0)</f>
        <v>0</v>
      </c>
      <c r="U45" s="197">
        <f>ROUND(N(data!AT75), 0)</f>
        <v>0</v>
      </c>
      <c r="V45" s="197">
        <f>ROUND(N(data!AT76), 0)</f>
        <v>0</v>
      </c>
      <c r="W45" s="197">
        <f>ROUND(N(data!AT77), 0)</f>
        <v>0</v>
      </c>
      <c r="X45" s="197">
        <f>ROUND(N(data!AT78), 0)</f>
        <v>0</v>
      </c>
      <c r="Y45" s="197">
        <f>ROUND(N(data!AT79), 0)</f>
        <v>0</v>
      </c>
      <c r="Z45" s="197">
        <f>ROUND(N(data!AT80), 0)</f>
        <v>0</v>
      </c>
      <c r="AA45" s="197">
        <f>ROUND(N(data!AT81), 0)</f>
        <v>0</v>
      </c>
      <c r="AB45" s="197">
        <f>ROUND(N(data!AT82), 0)</f>
        <v>0</v>
      </c>
      <c r="AC45" s="197">
        <f>ROUND(N(data!AT83), 0)</f>
        <v>0</v>
      </c>
      <c r="AD45" s="197">
        <f>ROUND(N(data!AT84), 0)</f>
        <v>0</v>
      </c>
      <c r="AE45" s="197">
        <f>ROUND(N(data!AT89), 0)</f>
        <v>0</v>
      </c>
      <c r="AF45" s="197">
        <f>ROUND(N(data!AT87), 0)</f>
        <v>0</v>
      </c>
      <c r="AG45" s="197">
        <f>ROUND(N(data!AT90), 0)</f>
        <v>0</v>
      </c>
      <c r="AH45" s="197">
        <f>ROUND(N(data!AT91), 0)</f>
        <v>0</v>
      </c>
      <c r="AI45" s="197">
        <f>ROUND(N(data!AT92), 0)</f>
        <v>0</v>
      </c>
      <c r="AJ45" s="197">
        <f>ROUND(N(data!AT93), 0)</f>
        <v>0</v>
      </c>
      <c r="AK45" s="316">
        <f>ROUND(N(data!AT94), 2)</f>
        <v>0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</row>
    <row r="46" spans="1:89" s="10" customFormat="1" ht="12.6" customHeight="1">
      <c r="A46" s="11" t="str">
        <f>RIGHT(data!$C$97,3)</f>
        <v>206</v>
      </c>
      <c r="B46" s="199" t="str">
        <f>RIGHT(data!$C$96,4)</f>
        <v>2024</v>
      </c>
      <c r="C46" s="11" t="str">
        <f>data!AU$55</f>
        <v>7430</v>
      </c>
      <c r="D46" s="11" t="s">
        <v>1157</v>
      </c>
      <c r="E46" s="197">
        <f>ROUND(N(data!AU59), 0)</f>
        <v>0</v>
      </c>
      <c r="F46" s="316">
        <f>ROUND(N(data!AU60), 2)</f>
        <v>0</v>
      </c>
      <c r="G46" s="197">
        <f>ROUND(N(data!AU61), 0)</f>
        <v>0</v>
      </c>
      <c r="H46" s="197">
        <f>ROUND(N(data!AU62), 0)</f>
        <v>0</v>
      </c>
      <c r="I46" s="197">
        <f>ROUND(N(data!AU63), 0)</f>
        <v>0</v>
      </c>
      <c r="J46" s="197">
        <f>ROUND(N(data!AU64), 0)</f>
        <v>0</v>
      </c>
      <c r="K46" s="197">
        <f>ROUND(N(data!AU65), 0)</f>
        <v>0</v>
      </c>
      <c r="L46" s="197">
        <f>ROUND(N(data!AU66), 0)</f>
        <v>0</v>
      </c>
      <c r="M46" s="197">
        <f>ROUND(N(data!AU67), 0)</f>
        <v>0</v>
      </c>
      <c r="N46" s="197">
        <f>ROUND(N(data!AU68), 0)</f>
        <v>0</v>
      </c>
      <c r="O46" s="197">
        <f>ROUND(N(data!AU69), 0)</f>
        <v>0</v>
      </c>
      <c r="P46" s="197">
        <f>ROUND(N(data!AU70), 0)</f>
        <v>0</v>
      </c>
      <c r="Q46" s="197">
        <f>ROUND(N(data!AU71), 0)</f>
        <v>0</v>
      </c>
      <c r="R46" s="197">
        <f>ROUND(N(data!AU72), 0)</f>
        <v>0</v>
      </c>
      <c r="S46" s="197">
        <f>ROUND(N(data!AU73), 0)</f>
        <v>0</v>
      </c>
      <c r="T46" s="197">
        <f>ROUND(N(data!AU74), 0)</f>
        <v>0</v>
      </c>
      <c r="U46" s="197">
        <f>ROUND(N(data!AU75), 0)</f>
        <v>0</v>
      </c>
      <c r="V46" s="197">
        <f>ROUND(N(data!AU76), 0)</f>
        <v>0</v>
      </c>
      <c r="W46" s="197">
        <f>ROUND(N(data!AU77), 0)</f>
        <v>0</v>
      </c>
      <c r="X46" s="197">
        <f>ROUND(N(data!AU78), 0)</f>
        <v>0</v>
      </c>
      <c r="Y46" s="197">
        <f>ROUND(N(data!AU79), 0)</f>
        <v>0</v>
      </c>
      <c r="Z46" s="197">
        <f>ROUND(N(data!AU80), 0)</f>
        <v>0</v>
      </c>
      <c r="AA46" s="197">
        <f>ROUND(N(data!AU81), 0)</f>
        <v>0</v>
      </c>
      <c r="AB46" s="197">
        <f>ROUND(N(data!AU82), 0)</f>
        <v>0</v>
      </c>
      <c r="AC46" s="197">
        <f>ROUND(N(data!AU83), 0)</f>
        <v>0</v>
      </c>
      <c r="AD46" s="197">
        <f>ROUND(N(data!AU84), 0)</f>
        <v>0</v>
      </c>
      <c r="AE46" s="197">
        <f>ROUND(N(data!AU89), 0)</f>
        <v>0</v>
      </c>
      <c r="AF46" s="197">
        <f>ROUND(N(data!AU87), 0)</f>
        <v>0</v>
      </c>
      <c r="AG46" s="197">
        <f>ROUND(N(data!AU90), 0)</f>
        <v>0</v>
      </c>
      <c r="AH46" s="197">
        <f>ROUND(N(data!AU91), 0)</f>
        <v>0</v>
      </c>
      <c r="AI46" s="197">
        <f>ROUND(N(data!AU92), 0)</f>
        <v>0</v>
      </c>
      <c r="AJ46" s="197">
        <f>ROUND(N(data!AU93), 0)</f>
        <v>0</v>
      </c>
      <c r="AK46" s="316">
        <f>ROUND(N(data!AU94), 2)</f>
        <v>0</v>
      </c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</row>
    <row r="47" spans="1:89" s="10" customFormat="1" ht="12.6" customHeight="1">
      <c r="A47" s="11" t="str">
        <f>RIGHT(data!$C$97,3)</f>
        <v>206</v>
      </c>
      <c r="B47" s="199" t="str">
        <f>RIGHT(data!$C$96,4)</f>
        <v>2024</v>
      </c>
      <c r="C47" s="11" t="str">
        <f>data!AV$55</f>
        <v>7490</v>
      </c>
      <c r="D47" s="11" t="s">
        <v>1157</v>
      </c>
      <c r="E47" s="197">
        <f>ROUND(N(data!AV59), 0)</f>
        <v>0</v>
      </c>
      <c r="F47" s="316">
        <f>ROUND(N(data!AV60), 2)</f>
        <v>0</v>
      </c>
      <c r="G47" s="197">
        <f>ROUND(N(data!AV61), 0)</f>
        <v>0</v>
      </c>
      <c r="H47" s="197">
        <f>ROUND(N(data!AV62), 0)</f>
        <v>0</v>
      </c>
      <c r="I47" s="197">
        <f>ROUND(N(data!AV63), 0)</f>
        <v>0</v>
      </c>
      <c r="J47" s="197">
        <f>ROUND(N(data!AV64), 0)</f>
        <v>0</v>
      </c>
      <c r="K47" s="197">
        <f>ROUND(N(data!AV65), 0)</f>
        <v>0</v>
      </c>
      <c r="L47" s="197">
        <f>ROUND(N(data!AV66), 0)</f>
        <v>0</v>
      </c>
      <c r="M47" s="197">
        <f>ROUND(N(data!AV67), 0)</f>
        <v>0</v>
      </c>
      <c r="N47" s="197">
        <f>ROUND(N(data!AV68), 0)</f>
        <v>0</v>
      </c>
      <c r="O47" s="197">
        <f>ROUND(N(data!AV69), 0)</f>
        <v>0</v>
      </c>
      <c r="P47" s="197">
        <f>ROUND(N(data!AV70), 0)</f>
        <v>0</v>
      </c>
      <c r="Q47" s="197">
        <f>ROUND(N(data!AV71), 0)</f>
        <v>0</v>
      </c>
      <c r="R47" s="197">
        <f>ROUND(N(data!AV72), 0)</f>
        <v>0</v>
      </c>
      <c r="S47" s="197">
        <f>ROUND(N(data!AV73), 0)</f>
        <v>0</v>
      </c>
      <c r="T47" s="197">
        <f>ROUND(N(data!AV74), 0)</f>
        <v>0</v>
      </c>
      <c r="U47" s="197">
        <f>ROUND(N(data!AV75), 0)</f>
        <v>0</v>
      </c>
      <c r="V47" s="197">
        <f>ROUND(N(data!AV76), 0)</f>
        <v>0</v>
      </c>
      <c r="W47" s="197">
        <f>ROUND(N(data!AV77), 0)</f>
        <v>0</v>
      </c>
      <c r="X47" s="197">
        <f>ROUND(N(data!AV78), 0)</f>
        <v>0</v>
      </c>
      <c r="Y47" s="197">
        <f>ROUND(N(data!AV79), 0)</f>
        <v>0</v>
      </c>
      <c r="Z47" s="197">
        <f>ROUND(N(data!AV80), 0)</f>
        <v>0</v>
      </c>
      <c r="AA47" s="197">
        <f>ROUND(N(data!AV81), 0)</f>
        <v>0</v>
      </c>
      <c r="AB47" s="197">
        <f>ROUND(N(data!AV82), 0)</f>
        <v>0</v>
      </c>
      <c r="AC47" s="197">
        <f>ROUND(N(data!AV83), 0)</f>
        <v>0</v>
      </c>
      <c r="AD47" s="197">
        <f>ROUND(N(data!AV84), 0)</f>
        <v>0</v>
      </c>
      <c r="AE47" s="197">
        <f>ROUND(N(data!AV89), 0)</f>
        <v>0</v>
      </c>
      <c r="AF47" s="197">
        <f>ROUND(N(data!AV87), 0)</f>
        <v>0</v>
      </c>
      <c r="AG47" s="197">
        <f>ROUND(N(data!AV90), 0)</f>
        <v>0</v>
      </c>
      <c r="AH47" s="197">
        <f>ROUND(N(data!AV91), 0)</f>
        <v>0</v>
      </c>
      <c r="AI47" s="197">
        <f>ROUND(N(data!AV92), 0)</f>
        <v>0</v>
      </c>
      <c r="AJ47" s="197">
        <f>ROUND(N(data!AV93), 0)</f>
        <v>0</v>
      </c>
      <c r="AK47" s="316">
        <f>ROUND(N(data!AV94), 2)</f>
        <v>0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</row>
    <row r="48" spans="1:89" s="10" customFormat="1" ht="12.6" customHeight="1">
      <c r="A48" s="11" t="str">
        <f>RIGHT(data!$C$97,3)</f>
        <v>206</v>
      </c>
      <c r="B48" s="199" t="str">
        <f>RIGHT(data!$C$96,4)</f>
        <v>2024</v>
      </c>
      <c r="C48" s="11" t="str">
        <f>data!AW$55</f>
        <v>8200</v>
      </c>
      <c r="D48" s="11" t="s">
        <v>1157</v>
      </c>
      <c r="E48" s="197">
        <f>ROUND(N(data!AW59), 0)</f>
        <v>0</v>
      </c>
      <c r="F48" s="316">
        <f>ROUND(N(data!AW60), 2)</f>
        <v>0</v>
      </c>
      <c r="G48" s="197">
        <f>ROUND(N(data!AW61), 0)</f>
        <v>0</v>
      </c>
      <c r="H48" s="197">
        <f>ROUND(N(data!AW62), 0)</f>
        <v>0</v>
      </c>
      <c r="I48" s="197">
        <f>ROUND(N(data!AW63), 0)</f>
        <v>0</v>
      </c>
      <c r="J48" s="197">
        <f>ROUND(N(data!AW64), 0)</f>
        <v>0</v>
      </c>
      <c r="K48" s="197">
        <f>ROUND(N(data!AW65), 0)</f>
        <v>0</v>
      </c>
      <c r="L48" s="197">
        <f>ROUND(N(data!AW66), 0)</f>
        <v>0</v>
      </c>
      <c r="M48" s="197">
        <f>ROUND(N(data!AW67), 0)</f>
        <v>0</v>
      </c>
      <c r="N48" s="197">
        <f>ROUND(N(data!AW68), 0)</f>
        <v>0</v>
      </c>
      <c r="O48" s="197">
        <f>ROUND(N(data!AW69), 0)</f>
        <v>0</v>
      </c>
      <c r="P48" s="197">
        <f>ROUND(N(data!AW70), 0)</f>
        <v>0</v>
      </c>
      <c r="Q48" s="197">
        <f>ROUND(N(data!AW71), 0)</f>
        <v>0</v>
      </c>
      <c r="R48" s="197">
        <f>ROUND(N(data!AW72), 0)</f>
        <v>0</v>
      </c>
      <c r="S48" s="197">
        <f>ROUND(N(data!AW73), 0)</f>
        <v>0</v>
      </c>
      <c r="T48" s="197">
        <f>ROUND(N(data!AW74), 0)</f>
        <v>0</v>
      </c>
      <c r="U48" s="197">
        <f>ROUND(N(data!AW75), 0)</f>
        <v>0</v>
      </c>
      <c r="V48" s="197">
        <f>ROUND(N(data!AW76), 0)</f>
        <v>0</v>
      </c>
      <c r="W48" s="197">
        <f>ROUND(N(data!AW77), 0)</f>
        <v>0</v>
      </c>
      <c r="X48" s="197">
        <f>ROUND(N(data!AW78), 0)</f>
        <v>0</v>
      </c>
      <c r="Y48" s="197">
        <f>ROUND(N(data!AW79), 0)</f>
        <v>0</v>
      </c>
      <c r="Z48" s="197">
        <f>ROUND(N(data!AW80), 0)</f>
        <v>0</v>
      </c>
      <c r="AA48" s="197">
        <f>ROUND(N(data!AW81), 0)</f>
        <v>0</v>
      </c>
      <c r="AB48" s="197">
        <f>ROUND(N(data!AW82), 0)</f>
        <v>0</v>
      </c>
      <c r="AC48" s="197">
        <f>ROUND(N(data!AW83), 0)</f>
        <v>0</v>
      </c>
      <c r="AD48" s="197">
        <f>ROUND(N(data!AW84), 0)</f>
        <v>0</v>
      </c>
      <c r="AE48" s="197">
        <f>ROUND(N(data!AW89), 0)</f>
        <v>0</v>
      </c>
      <c r="AF48" s="197">
        <f>ROUND(N(data!AW87), 0)</f>
        <v>0</v>
      </c>
      <c r="AG48" s="197">
        <f>ROUND(N(data!AW90), 0)</f>
        <v>0</v>
      </c>
      <c r="AH48" s="197">
        <f>ROUND(N(data!AW91), 0)</f>
        <v>0</v>
      </c>
      <c r="AI48" s="197">
        <f>ROUND(N(data!AW92), 0)</f>
        <v>0</v>
      </c>
      <c r="AJ48" s="197">
        <f>ROUND(N(data!AW93), 0)</f>
        <v>0</v>
      </c>
      <c r="AK48" s="316">
        <f>ROUND(N(data!AW94), 2)</f>
        <v>0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</row>
    <row r="49" spans="1:89" s="10" customFormat="1" ht="12.6" customHeight="1">
      <c r="A49" s="11" t="str">
        <f>RIGHT(data!$C$97,3)</f>
        <v>206</v>
      </c>
      <c r="B49" s="199" t="str">
        <f>RIGHT(data!$C$96,4)</f>
        <v>2024</v>
      </c>
      <c r="C49" s="11" t="str">
        <f>data!AX$55</f>
        <v>8310</v>
      </c>
      <c r="D49" s="11" t="s">
        <v>1157</v>
      </c>
      <c r="E49" s="197">
        <f>ROUND(N(data!AX59), 0)</f>
        <v>0</v>
      </c>
      <c r="F49" s="316">
        <f>ROUND(N(data!AX60), 2)</f>
        <v>0</v>
      </c>
      <c r="G49" s="197">
        <f>ROUND(N(data!AX61), 0)</f>
        <v>0</v>
      </c>
      <c r="H49" s="197">
        <f>ROUND(N(data!AX62), 0)</f>
        <v>0</v>
      </c>
      <c r="I49" s="197">
        <f>ROUND(N(data!AX63), 0)</f>
        <v>0</v>
      </c>
      <c r="J49" s="197">
        <f>ROUND(N(data!AX64), 0)</f>
        <v>0</v>
      </c>
      <c r="K49" s="197">
        <f>ROUND(N(data!AX65), 0)</f>
        <v>0</v>
      </c>
      <c r="L49" s="197">
        <f>ROUND(N(data!AX66), 0)</f>
        <v>0</v>
      </c>
      <c r="M49" s="197">
        <f>ROUND(N(data!AX67), 0)</f>
        <v>0</v>
      </c>
      <c r="N49" s="197">
        <f>ROUND(N(data!AX68), 0)</f>
        <v>0</v>
      </c>
      <c r="O49" s="197">
        <f>ROUND(N(data!AX69), 0)</f>
        <v>0</v>
      </c>
      <c r="P49" s="197">
        <f>ROUND(N(data!AX70), 0)</f>
        <v>0</v>
      </c>
      <c r="Q49" s="197">
        <f>ROUND(N(data!AX71), 0)</f>
        <v>0</v>
      </c>
      <c r="R49" s="197">
        <f>ROUND(N(data!AX72), 0)</f>
        <v>0</v>
      </c>
      <c r="S49" s="197">
        <f>ROUND(N(data!AX73), 0)</f>
        <v>0</v>
      </c>
      <c r="T49" s="197">
        <f>ROUND(N(data!AX74), 0)</f>
        <v>0</v>
      </c>
      <c r="U49" s="197">
        <f>ROUND(N(data!AX75), 0)</f>
        <v>0</v>
      </c>
      <c r="V49" s="197">
        <f>ROUND(N(data!AX76), 0)</f>
        <v>0</v>
      </c>
      <c r="W49" s="197">
        <f>ROUND(N(data!AX77), 0)</f>
        <v>0</v>
      </c>
      <c r="X49" s="197">
        <f>ROUND(N(data!AX78), 0)</f>
        <v>0</v>
      </c>
      <c r="Y49" s="197">
        <f>ROUND(N(data!AX79), 0)</f>
        <v>0</v>
      </c>
      <c r="Z49" s="197">
        <f>ROUND(N(data!AX80), 0)</f>
        <v>0</v>
      </c>
      <c r="AA49" s="197">
        <f>ROUND(N(data!AX81), 0)</f>
        <v>0</v>
      </c>
      <c r="AB49" s="197">
        <f>ROUND(N(data!AX82), 0)</f>
        <v>0</v>
      </c>
      <c r="AC49" s="197">
        <f>ROUND(N(data!AX83), 0)</f>
        <v>0</v>
      </c>
      <c r="AD49" s="197">
        <f>ROUND(N(data!AX84), 0)</f>
        <v>0</v>
      </c>
      <c r="AE49" s="197">
        <f>ROUND(N(data!AX89), 0)</f>
        <v>0</v>
      </c>
      <c r="AF49" s="197">
        <f>ROUND(N(data!AX87), 0)</f>
        <v>0</v>
      </c>
      <c r="AG49" s="197">
        <f>ROUND(N(data!AX90), 0)</f>
        <v>0</v>
      </c>
      <c r="AH49" s="197">
        <f>ROUND(N(data!AX91), 0)</f>
        <v>0</v>
      </c>
      <c r="AI49" s="197">
        <f>ROUND(N(data!AX92), 0)</f>
        <v>0</v>
      </c>
      <c r="AJ49" s="197">
        <f>ROUND(N(data!AX93), 0)</f>
        <v>0</v>
      </c>
      <c r="AK49" s="316">
        <f>ROUND(N(data!AX94), 2)</f>
        <v>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</row>
    <row r="50" spans="1:89" s="10" customFormat="1" ht="12.6" customHeight="1">
      <c r="A50" s="11" t="str">
        <f>RIGHT(data!$C$97,3)</f>
        <v>206</v>
      </c>
      <c r="B50" s="199" t="str">
        <f>RIGHT(data!$C$96,4)</f>
        <v>2024</v>
      </c>
      <c r="C50" s="11" t="str">
        <f>data!AY$55</f>
        <v>8320</v>
      </c>
      <c r="D50" s="11" t="s">
        <v>1157</v>
      </c>
      <c r="E50" s="197">
        <f>ROUND(N(data!AY59), 0)</f>
        <v>30733</v>
      </c>
      <c r="F50" s="316">
        <f>ROUND(N(data!AY60), 2)</f>
        <v>11.07</v>
      </c>
      <c r="G50" s="197">
        <f>ROUND(N(data!AY61), 0)</f>
        <v>593059</v>
      </c>
      <c r="H50" s="197">
        <f>ROUND(N(data!AY62), 0)</f>
        <v>198964</v>
      </c>
      <c r="I50" s="197">
        <f>ROUND(N(data!AY63), 0)</f>
        <v>0</v>
      </c>
      <c r="J50" s="197">
        <f>ROUND(N(data!AY64), 0)</f>
        <v>30349</v>
      </c>
      <c r="K50" s="197">
        <f>ROUND(N(data!AY65), 0)</f>
        <v>0</v>
      </c>
      <c r="L50" s="197">
        <f>ROUND(N(data!AY66), 0)</f>
        <v>423658</v>
      </c>
      <c r="M50" s="197">
        <f>ROUND(N(data!AY67), 0)</f>
        <v>58706</v>
      </c>
      <c r="N50" s="197">
        <f>ROUND(N(data!AY68), 0)</f>
        <v>0</v>
      </c>
      <c r="O50" s="197">
        <f>ROUND(N(data!AY69), 0)</f>
        <v>6986</v>
      </c>
      <c r="P50" s="197">
        <f>ROUND(N(data!AY70), 0)</f>
        <v>0</v>
      </c>
      <c r="Q50" s="197">
        <f>ROUND(N(data!AY71), 0)</f>
        <v>0</v>
      </c>
      <c r="R50" s="197">
        <f>ROUND(N(data!AY72), 0)</f>
        <v>0</v>
      </c>
      <c r="S50" s="197">
        <f>ROUND(N(data!AY73), 0)</f>
        <v>0</v>
      </c>
      <c r="T50" s="197">
        <f>ROUND(N(data!AY74), 0)</f>
        <v>0</v>
      </c>
      <c r="U50" s="197">
        <f>ROUND(N(data!AY75), 0)</f>
        <v>0</v>
      </c>
      <c r="V50" s="197">
        <f>ROUND(N(data!AY76), 0)</f>
        <v>0</v>
      </c>
      <c r="W50" s="197">
        <f>ROUND(N(data!AY77), 0)</f>
        <v>6915</v>
      </c>
      <c r="X50" s="197">
        <f>ROUND(N(data!AY78), 0)</f>
        <v>0</v>
      </c>
      <c r="Y50" s="197">
        <f>ROUND(N(data!AY79), 0)</f>
        <v>0</v>
      </c>
      <c r="Z50" s="197">
        <f>ROUND(N(data!AY80), 0)</f>
        <v>0</v>
      </c>
      <c r="AA50" s="197">
        <f>ROUND(N(data!AY81), 0)</f>
        <v>0</v>
      </c>
      <c r="AB50" s="197">
        <f>ROUND(N(data!AY82), 0)</f>
        <v>0</v>
      </c>
      <c r="AC50" s="197">
        <f>ROUND(N(data!AY83), 0)</f>
        <v>71</v>
      </c>
      <c r="AD50" s="197">
        <f>ROUND(N(data!AY84), 0)</f>
        <v>505</v>
      </c>
      <c r="AE50" s="197">
        <f>ROUND(N(data!AY89), 0)</f>
        <v>0</v>
      </c>
      <c r="AF50" s="197">
        <f>ROUND(N(data!AY87), 0)</f>
        <v>0</v>
      </c>
      <c r="AG50" s="197">
        <f>ROUND(N(data!AY90), 0)</f>
        <v>5566</v>
      </c>
      <c r="AH50" s="197">
        <f>ROUND(N(data!AY91), 0)</f>
        <v>0</v>
      </c>
      <c r="AI50" s="197">
        <f>ROUND(N(data!AY92), 0)</f>
        <v>0</v>
      </c>
      <c r="AJ50" s="197">
        <f>ROUND(N(data!AY93), 0)</f>
        <v>0</v>
      </c>
      <c r="AK50" s="316">
        <f>ROUND(N(data!AY94), 2)</f>
        <v>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</row>
    <row r="51" spans="1:89" s="10" customFormat="1" ht="12.6" customHeight="1">
      <c r="A51" s="11" t="str">
        <f>RIGHT(data!$C$97,3)</f>
        <v>206</v>
      </c>
      <c r="B51" s="199" t="str">
        <f>RIGHT(data!$C$96,4)</f>
        <v>2024</v>
      </c>
      <c r="C51" s="11" t="str">
        <f>data!AZ$55</f>
        <v>8330</v>
      </c>
      <c r="D51" s="11" t="s">
        <v>1157</v>
      </c>
      <c r="E51" s="197">
        <f>ROUND(N(data!AZ59), 0)</f>
        <v>0</v>
      </c>
      <c r="F51" s="316">
        <f>ROUND(N(data!AZ60), 2)</f>
        <v>0</v>
      </c>
      <c r="G51" s="197">
        <f>ROUND(N(data!AZ61), 0)</f>
        <v>0</v>
      </c>
      <c r="H51" s="197">
        <f>ROUND(N(data!AZ62), 0)</f>
        <v>0</v>
      </c>
      <c r="I51" s="197">
        <f>ROUND(N(data!AZ63), 0)</f>
        <v>0</v>
      </c>
      <c r="J51" s="197">
        <f>ROUND(N(data!AZ64), 0)</f>
        <v>0</v>
      </c>
      <c r="K51" s="197">
        <f>ROUND(N(data!AZ65), 0)</f>
        <v>0</v>
      </c>
      <c r="L51" s="197">
        <f>ROUND(N(data!AZ66), 0)</f>
        <v>0</v>
      </c>
      <c r="M51" s="197">
        <f>ROUND(N(data!AZ67), 0)</f>
        <v>0</v>
      </c>
      <c r="N51" s="197">
        <f>ROUND(N(data!AZ68), 0)</f>
        <v>0</v>
      </c>
      <c r="O51" s="197">
        <f>ROUND(N(data!AZ69), 0)</f>
        <v>0</v>
      </c>
      <c r="P51" s="197">
        <f>ROUND(N(data!AZ70), 0)</f>
        <v>0</v>
      </c>
      <c r="Q51" s="197">
        <f>ROUND(N(data!AZ71), 0)</f>
        <v>0</v>
      </c>
      <c r="R51" s="197">
        <f>ROUND(N(data!AZ72), 0)</f>
        <v>0</v>
      </c>
      <c r="S51" s="197">
        <f>ROUND(N(data!AZ73), 0)</f>
        <v>0</v>
      </c>
      <c r="T51" s="197">
        <f>ROUND(N(data!AZ74), 0)</f>
        <v>0</v>
      </c>
      <c r="U51" s="197">
        <f>ROUND(N(data!AZ75), 0)</f>
        <v>0</v>
      </c>
      <c r="V51" s="197">
        <f>ROUND(N(data!AZ76), 0)</f>
        <v>0</v>
      </c>
      <c r="W51" s="197">
        <f>ROUND(N(data!AZ77), 0)</f>
        <v>0</v>
      </c>
      <c r="X51" s="197">
        <f>ROUND(N(data!AZ78), 0)</f>
        <v>0</v>
      </c>
      <c r="Y51" s="197">
        <f>ROUND(N(data!AZ79), 0)</f>
        <v>0</v>
      </c>
      <c r="Z51" s="197">
        <f>ROUND(N(data!AZ80), 0)</f>
        <v>0</v>
      </c>
      <c r="AA51" s="197">
        <f>ROUND(N(data!AZ81), 0)</f>
        <v>0</v>
      </c>
      <c r="AB51" s="197">
        <f>ROUND(N(data!AZ82), 0)</f>
        <v>0</v>
      </c>
      <c r="AC51" s="197">
        <f>ROUND(N(data!AZ83), 0)</f>
        <v>0</v>
      </c>
      <c r="AD51" s="197">
        <f>ROUND(N(data!AZ84), 0)</f>
        <v>0</v>
      </c>
      <c r="AE51" s="197">
        <f>ROUND(N(data!AZ89), 0)</f>
        <v>0</v>
      </c>
      <c r="AF51" s="197">
        <f>ROUND(N(data!AZ87), 0)</f>
        <v>0</v>
      </c>
      <c r="AG51" s="197">
        <f>ROUND(N(data!AZ90), 0)</f>
        <v>0</v>
      </c>
      <c r="AH51" s="197">
        <f>ROUND(N(data!AZ91), 0)</f>
        <v>0</v>
      </c>
      <c r="AI51" s="197">
        <f>ROUND(N(data!AZ92), 0)</f>
        <v>0</v>
      </c>
      <c r="AJ51" s="197">
        <f>ROUND(N(data!AZ93), 0)</f>
        <v>0</v>
      </c>
      <c r="AK51" s="316">
        <f>ROUND(N(data!AZ94), 2)</f>
        <v>0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</row>
    <row r="52" spans="1:89" s="10" customFormat="1" ht="12.6" customHeight="1">
      <c r="A52" s="11" t="str">
        <f>RIGHT(data!$C$97,3)</f>
        <v>206</v>
      </c>
      <c r="B52" s="199" t="str">
        <f>RIGHT(data!$C$96,4)</f>
        <v>2024</v>
      </c>
      <c r="C52" s="11" t="str">
        <f>data!BA$55</f>
        <v>8350</v>
      </c>
      <c r="D52" s="11" t="s">
        <v>1157</v>
      </c>
      <c r="E52" s="197">
        <f>ROUND(N(data!BA59), 0)</f>
        <v>0</v>
      </c>
      <c r="F52" s="316">
        <f>ROUND(N(data!BA60), 2)</f>
        <v>0</v>
      </c>
      <c r="G52" s="197">
        <f>ROUND(N(data!BA61), 0)</f>
        <v>0</v>
      </c>
      <c r="H52" s="197">
        <f>ROUND(N(data!BA62), 0)</f>
        <v>0</v>
      </c>
      <c r="I52" s="197">
        <f>ROUND(N(data!BA63), 0)</f>
        <v>0</v>
      </c>
      <c r="J52" s="197">
        <f>ROUND(N(data!BA64), 0)</f>
        <v>0</v>
      </c>
      <c r="K52" s="197">
        <f>ROUND(N(data!BA65), 0)</f>
        <v>0</v>
      </c>
      <c r="L52" s="197">
        <f>ROUND(N(data!BA66), 0)</f>
        <v>0</v>
      </c>
      <c r="M52" s="197">
        <f>ROUND(N(data!BA67), 0)</f>
        <v>7479</v>
      </c>
      <c r="N52" s="197">
        <f>ROUND(N(data!BA68), 0)</f>
        <v>0</v>
      </c>
      <c r="O52" s="197">
        <f>ROUND(N(data!BA69), 0)</f>
        <v>0</v>
      </c>
      <c r="P52" s="197">
        <f>ROUND(N(data!BA70), 0)</f>
        <v>0</v>
      </c>
      <c r="Q52" s="197">
        <f>ROUND(N(data!BA71), 0)</f>
        <v>0</v>
      </c>
      <c r="R52" s="197">
        <f>ROUND(N(data!BA72), 0)</f>
        <v>0</v>
      </c>
      <c r="S52" s="197">
        <f>ROUND(N(data!BA73), 0)</f>
        <v>0</v>
      </c>
      <c r="T52" s="197">
        <f>ROUND(N(data!BA74), 0)</f>
        <v>0</v>
      </c>
      <c r="U52" s="197">
        <f>ROUND(N(data!BA75), 0)</f>
        <v>0</v>
      </c>
      <c r="V52" s="197">
        <f>ROUND(N(data!BA76), 0)</f>
        <v>0</v>
      </c>
      <c r="W52" s="197">
        <f>ROUND(N(data!BA77), 0)</f>
        <v>0</v>
      </c>
      <c r="X52" s="197">
        <f>ROUND(N(data!BA78), 0)</f>
        <v>0</v>
      </c>
      <c r="Y52" s="197">
        <f>ROUND(N(data!BA79), 0)</f>
        <v>0</v>
      </c>
      <c r="Z52" s="197">
        <f>ROUND(N(data!BA80), 0)</f>
        <v>0</v>
      </c>
      <c r="AA52" s="197">
        <f>ROUND(N(data!BA81), 0)</f>
        <v>0</v>
      </c>
      <c r="AB52" s="197">
        <f>ROUND(N(data!BA82), 0)</f>
        <v>0</v>
      </c>
      <c r="AC52" s="197">
        <f>ROUND(N(data!BA83), 0)</f>
        <v>0</v>
      </c>
      <c r="AD52" s="197">
        <f>ROUND(N(data!BA84), 0)</f>
        <v>0</v>
      </c>
      <c r="AE52" s="197">
        <f>ROUND(N(data!BA89), 0)</f>
        <v>0</v>
      </c>
      <c r="AF52" s="197">
        <f>ROUND(N(data!BA87), 0)</f>
        <v>0</v>
      </c>
      <c r="AG52" s="197">
        <f>ROUND(N(data!BA90), 0)</f>
        <v>980</v>
      </c>
      <c r="AH52" s="197">
        <f>ROUND(N(data!BA91), 0)</f>
        <v>0</v>
      </c>
      <c r="AI52" s="197">
        <f>ROUND(N(data!BA92), 0)</f>
        <v>133</v>
      </c>
      <c r="AJ52" s="197">
        <f>ROUND(N(data!BA93), 0)</f>
        <v>0</v>
      </c>
      <c r="AK52" s="316">
        <f>ROUND(N(data!BA94), 2)</f>
        <v>0</v>
      </c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</row>
    <row r="53" spans="1:89" s="10" customFormat="1" ht="12.6" customHeight="1">
      <c r="A53" s="11" t="str">
        <f>RIGHT(data!$C$97,3)</f>
        <v>206</v>
      </c>
      <c r="B53" s="199" t="str">
        <f>RIGHT(data!$C$96,4)</f>
        <v>2024</v>
      </c>
      <c r="C53" s="11" t="str">
        <f>data!BB$55</f>
        <v>8360</v>
      </c>
      <c r="D53" s="11" t="s">
        <v>1157</v>
      </c>
      <c r="E53" s="197">
        <f>ROUND(N(data!BB59), 0)</f>
        <v>0</v>
      </c>
      <c r="F53" s="316">
        <f>ROUND(N(data!BB60), 2)</f>
        <v>0</v>
      </c>
      <c r="G53" s="197">
        <f>ROUND(N(data!BB61), 0)</f>
        <v>0</v>
      </c>
      <c r="H53" s="197">
        <f>ROUND(N(data!BB62), 0)</f>
        <v>0</v>
      </c>
      <c r="I53" s="197">
        <f>ROUND(N(data!BB63), 0)</f>
        <v>0</v>
      </c>
      <c r="J53" s="197">
        <f>ROUND(N(data!BB64), 0)</f>
        <v>0</v>
      </c>
      <c r="K53" s="197">
        <f>ROUND(N(data!BB65), 0)</f>
        <v>0</v>
      </c>
      <c r="L53" s="197">
        <f>ROUND(N(data!BB66), 0)</f>
        <v>0</v>
      </c>
      <c r="M53" s="197">
        <f>ROUND(N(data!BB67), 0)</f>
        <v>0</v>
      </c>
      <c r="N53" s="197">
        <f>ROUND(N(data!BB68), 0)</f>
        <v>0</v>
      </c>
      <c r="O53" s="197">
        <f>ROUND(N(data!BB69), 0)</f>
        <v>0</v>
      </c>
      <c r="P53" s="197">
        <f>ROUND(N(data!BB70), 0)</f>
        <v>0</v>
      </c>
      <c r="Q53" s="197">
        <f>ROUND(N(data!BB71), 0)</f>
        <v>0</v>
      </c>
      <c r="R53" s="197">
        <f>ROUND(N(data!BB72), 0)</f>
        <v>0</v>
      </c>
      <c r="S53" s="197">
        <f>ROUND(N(data!BB73), 0)</f>
        <v>0</v>
      </c>
      <c r="T53" s="197">
        <f>ROUND(N(data!BB74), 0)</f>
        <v>0</v>
      </c>
      <c r="U53" s="197">
        <f>ROUND(N(data!BB75), 0)</f>
        <v>0</v>
      </c>
      <c r="V53" s="197">
        <f>ROUND(N(data!BB76), 0)</f>
        <v>0</v>
      </c>
      <c r="W53" s="197">
        <f>ROUND(N(data!BB77), 0)</f>
        <v>0</v>
      </c>
      <c r="X53" s="197">
        <f>ROUND(N(data!BB78), 0)</f>
        <v>0</v>
      </c>
      <c r="Y53" s="197">
        <f>ROUND(N(data!BB79), 0)</f>
        <v>0</v>
      </c>
      <c r="Z53" s="197">
        <f>ROUND(N(data!BB80), 0)</f>
        <v>0</v>
      </c>
      <c r="AA53" s="197">
        <f>ROUND(N(data!BB81), 0)</f>
        <v>0</v>
      </c>
      <c r="AB53" s="197">
        <f>ROUND(N(data!BB82), 0)</f>
        <v>0</v>
      </c>
      <c r="AC53" s="197">
        <f>ROUND(N(data!BB83), 0)</f>
        <v>0</v>
      </c>
      <c r="AD53" s="197">
        <f>ROUND(N(data!BB84), 0)</f>
        <v>0</v>
      </c>
      <c r="AE53" s="197">
        <f>ROUND(N(data!BB89), 0)</f>
        <v>0</v>
      </c>
      <c r="AF53" s="197">
        <f>ROUND(N(data!BB87), 0)</f>
        <v>0</v>
      </c>
      <c r="AG53" s="197">
        <f>ROUND(N(data!BB90), 0)</f>
        <v>0</v>
      </c>
      <c r="AH53" s="197">
        <f>ROUND(N(data!BB91), 0)</f>
        <v>0</v>
      </c>
      <c r="AI53" s="197">
        <f>ROUND(N(data!BB92), 0)</f>
        <v>0</v>
      </c>
      <c r="AJ53" s="197">
        <f>ROUND(N(data!BB93), 0)</f>
        <v>0</v>
      </c>
      <c r="AK53" s="316">
        <f>ROUND(N(data!BB94), 2)</f>
        <v>0</v>
      </c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</row>
    <row r="54" spans="1:89" s="10" customFormat="1" ht="12.6" customHeight="1">
      <c r="A54" s="11" t="str">
        <f>RIGHT(data!$C$97,3)</f>
        <v>206</v>
      </c>
      <c r="B54" s="199" t="str">
        <f>RIGHT(data!$C$96,4)</f>
        <v>2024</v>
      </c>
      <c r="C54" s="11" t="str">
        <f>data!BC$55</f>
        <v>8370</v>
      </c>
      <c r="D54" s="11" t="s">
        <v>1157</v>
      </c>
      <c r="E54" s="197">
        <f>ROUND(N(data!BC59), 0)</f>
        <v>0</v>
      </c>
      <c r="F54" s="316">
        <f>ROUND(N(data!BC60), 2)</f>
        <v>0</v>
      </c>
      <c r="G54" s="197">
        <f>ROUND(N(data!BC61), 0)</f>
        <v>0</v>
      </c>
      <c r="H54" s="197">
        <f>ROUND(N(data!BC62), 0)</f>
        <v>0</v>
      </c>
      <c r="I54" s="197">
        <f>ROUND(N(data!BC63), 0)</f>
        <v>0</v>
      </c>
      <c r="J54" s="197">
        <f>ROUND(N(data!BC64), 0)</f>
        <v>0</v>
      </c>
      <c r="K54" s="197">
        <f>ROUND(N(data!BC65), 0)</f>
        <v>0</v>
      </c>
      <c r="L54" s="197">
        <f>ROUND(N(data!BC66), 0)</f>
        <v>0</v>
      </c>
      <c r="M54" s="197">
        <f>ROUND(N(data!BC67), 0)</f>
        <v>0</v>
      </c>
      <c r="N54" s="197">
        <f>ROUND(N(data!BC68), 0)</f>
        <v>0</v>
      </c>
      <c r="O54" s="197">
        <f>ROUND(N(data!BC69), 0)</f>
        <v>0</v>
      </c>
      <c r="P54" s="197">
        <f>ROUND(N(data!BC70), 0)</f>
        <v>0</v>
      </c>
      <c r="Q54" s="197">
        <f>ROUND(N(data!BC71), 0)</f>
        <v>0</v>
      </c>
      <c r="R54" s="197">
        <f>ROUND(N(data!BC72), 0)</f>
        <v>0</v>
      </c>
      <c r="S54" s="197">
        <f>ROUND(N(data!BC73), 0)</f>
        <v>0</v>
      </c>
      <c r="T54" s="197">
        <f>ROUND(N(data!BC74), 0)</f>
        <v>0</v>
      </c>
      <c r="U54" s="197">
        <f>ROUND(N(data!BC75), 0)</f>
        <v>0</v>
      </c>
      <c r="V54" s="197">
        <f>ROUND(N(data!BC76), 0)</f>
        <v>0</v>
      </c>
      <c r="W54" s="197">
        <f>ROUND(N(data!BC77), 0)</f>
        <v>0</v>
      </c>
      <c r="X54" s="197">
        <f>ROUND(N(data!BC78), 0)</f>
        <v>0</v>
      </c>
      <c r="Y54" s="197">
        <f>ROUND(N(data!BC79), 0)</f>
        <v>0</v>
      </c>
      <c r="Z54" s="197">
        <f>ROUND(N(data!BC80), 0)</f>
        <v>0</v>
      </c>
      <c r="AA54" s="197">
        <f>ROUND(N(data!BC81), 0)</f>
        <v>0</v>
      </c>
      <c r="AB54" s="197">
        <f>ROUND(N(data!BC82), 0)</f>
        <v>0</v>
      </c>
      <c r="AC54" s="197">
        <f>ROUND(N(data!BC83), 0)</f>
        <v>0</v>
      </c>
      <c r="AD54" s="197">
        <f>ROUND(N(data!BC84), 0)</f>
        <v>0</v>
      </c>
      <c r="AE54" s="197">
        <f>ROUND(N(data!BC89), 0)</f>
        <v>0</v>
      </c>
      <c r="AF54" s="197">
        <f>ROUND(N(data!BC87), 0)</f>
        <v>0</v>
      </c>
      <c r="AG54" s="197">
        <f>ROUND(N(data!BC90), 0)</f>
        <v>0</v>
      </c>
      <c r="AH54" s="197">
        <f>ROUND(N(data!BC91), 0)</f>
        <v>0</v>
      </c>
      <c r="AI54" s="197">
        <f>ROUND(N(data!BC92), 0)</f>
        <v>0</v>
      </c>
      <c r="AJ54" s="197">
        <f>ROUND(N(data!BC93), 0)</f>
        <v>0</v>
      </c>
      <c r="AK54" s="316">
        <f>ROUND(N(data!BC94), 2)</f>
        <v>0</v>
      </c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</row>
    <row r="55" spans="1:89" s="10" customFormat="1" ht="12.6" customHeight="1">
      <c r="A55" s="11" t="str">
        <f>RIGHT(data!$C$97,3)</f>
        <v>206</v>
      </c>
      <c r="B55" s="199" t="str">
        <f>RIGHT(data!$C$96,4)</f>
        <v>2024</v>
      </c>
      <c r="C55" s="11" t="str">
        <f>data!BD$55</f>
        <v>8420</v>
      </c>
      <c r="D55" s="11" t="s">
        <v>1157</v>
      </c>
      <c r="E55" s="197">
        <f>ROUND(N(data!BD59), 0)</f>
        <v>0</v>
      </c>
      <c r="F55" s="316">
        <f>ROUND(N(data!BD60), 2)</f>
        <v>0</v>
      </c>
      <c r="G55" s="197">
        <f>ROUND(N(data!BD61), 0)</f>
        <v>0</v>
      </c>
      <c r="H55" s="197">
        <f>ROUND(N(data!BD62), 0)</f>
        <v>0</v>
      </c>
      <c r="I55" s="197">
        <f>ROUND(N(data!BD63), 0)</f>
        <v>0</v>
      </c>
      <c r="J55" s="197">
        <f>ROUND(N(data!BD64), 0)</f>
        <v>0</v>
      </c>
      <c r="K55" s="197">
        <f>ROUND(N(data!BD65), 0)</f>
        <v>0</v>
      </c>
      <c r="L55" s="197">
        <f>ROUND(N(data!BD66), 0)</f>
        <v>0</v>
      </c>
      <c r="M55" s="197">
        <f>ROUND(N(data!BD67), 0)</f>
        <v>49974</v>
      </c>
      <c r="N55" s="197">
        <f>ROUND(N(data!BD68), 0)</f>
        <v>0</v>
      </c>
      <c r="O55" s="197">
        <f>ROUND(N(data!BD69), 0)</f>
        <v>0</v>
      </c>
      <c r="P55" s="197">
        <f>ROUND(N(data!BD70), 0)</f>
        <v>0</v>
      </c>
      <c r="Q55" s="197">
        <f>ROUND(N(data!BD71), 0)</f>
        <v>0</v>
      </c>
      <c r="R55" s="197">
        <f>ROUND(N(data!BD72), 0)</f>
        <v>0</v>
      </c>
      <c r="S55" s="197">
        <f>ROUND(N(data!BD73), 0)</f>
        <v>0</v>
      </c>
      <c r="T55" s="197">
        <f>ROUND(N(data!BD74), 0)</f>
        <v>0</v>
      </c>
      <c r="U55" s="197">
        <f>ROUND(N(data!BD75), 0)</f>
        <v>0</v>
      </c>
      <c r="V55" s="197">
        <f>ROUND(N(data!BD76), 0)</f>
        <v>0</v>
      </c>
      <c r="W55" s="197">
        <f>ROUND(N(data!BD77), 0)</f>
        <v>0</v>
      </c>
      <c r="X55" s="197">
        <f>ROUND(N(data!BD78), 0)</f>
        <v>0</v>
      </c>
      <c r="Y55" s="197">
        <f>ROUND(N(data!BD79), 0)</f>
        <v>0</v>
      </c>
      <c r="Z55" s="197">
        <f>ROUND(N(data!BD80), 0)</f>
        <v>0</v>
      </c>
      <c r="AA55" s="197">
        <f>ROUND(N(data!BD81), 0)</f>
        <v>0</v>
      </c>
      <c r="AB55" s="197">
        <f>ROUND(N(data!BD82), 0)</f>
        <v>0</v>
      </c>
      <c r="AC55" s="197">
        <f>ROUND(N(data!BD83), 0)</f>
        <v>0</v>
      </c>
      <c r="AD55" s="197">
        <f>ROUND(N(data!BD84), 0)</f>
        <v>0</v>
      </c>
      <c r="AE55" s="197">
        <f>ROUND(N(data!BD89), 0)</f>
        <v>0</v>
      </c>
      <c r="AF55" s="197">
        <f>ROUND(N(data!BD87), 0)</f>
        <v>0</v>
      </c>
      <c r="AG55" s="197">
        <f>ROUND(N(data!BD90), 0)</f>
        <v>6546</v>
      </c>
      <c r="AH55" s="197">
        <f>ROUND(N(data!BD91), 0)</f>
        <v>0</v>
      </c>
      <c r="AI55" s="197">
        <f>ROUND(N(data!BD92), 0)</f>
        <v>0</v>
      </c>
      <c r="AJ55" s="197">
        <f>ROUND(N(data!BD93), 0)</f>
        <v>0</v>
      </c>
      <c r="AK55" s="316">
        <f>ROUND(N(data!BD94), 2)</f>
        <v>0</v>
      </c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</row>
    <row r="56" spans="1:89" s="10" customFormat="1" ht="12.6" customHeight="1">
      <c r="A56" s="11" t="str">
        <f>RIGHT(data!$C$97,3)</f>
        <v>206</v>
      </c>
      <c r="B56" s="199" t="str">
        <f>RIGHT(data!$C$96,4)</f>
        <v>2024</v>
      </c>
      <c r="C56" s="11" t="str">
        <f>data!BE$55</f>
        <v>8430</v>
      </c>
      <c r="D56" s="11" t="s">
        <v>1157</v>
      </c>
      <c r="E56" s="197">
        <f>ROUND(N(data!BE59), 0)</f>
        <v>147934</v>
      </c>
      <c r="F56" s="316">
        <f>ROUND(N(data!BE60), 2)</f>
        <v>4.6399999999999997</v>
      </c>
      <c r="G56" s="197">
        <f>ROUND(N(data!BE61), 0)</f>
        <v>451404</v>
      </c>
      <c r="H56" s="197">
        <f>ROUND(N(data!BE62), 0)</f>
        <v>156420</v>
      </c>
      <c r="I56" s="197">
        <f>ROUND(N(data!BE63), 0)</f>
        <v>0</v>
      </c>
      <c r="J56" s="197">
        <f>ROUND(N(data!BE64), 0)</f>
        <v>172787</v>
      </c>
      <c r="K56" s="197">
        <f>ROUND(N(data!BE65), 0)</f>
        <v>926857</v>
      </c>
      <c r="L56" s="197">
        <f>ROUND(N(data!BE66), 0)</f>
        <v>1606602</v>
      </c>
      <c r="M56" s="197">
        <f>ROUND(N(data!BE67), 0)</f>
        <v>334405</v>
      </c>
      <c r="N56" s="197">
        <f>ROUND(N(data!BE68), 0)</f>
        <v>861958</v>
      </c>
      <c r="O56" s="197">
        <f>ROUND(N(data!BE69), 0)</f>
        <v>935430</v>
      </c>
      <c r="P56" s="197">
        <f>ROUND(N(data!BE70), 0)</f>
        <v>0</v>
      </c>
      <c r="Q56" s="197">
        <f>ROUND(N(data!BE71), 0)</f>
        <v>0</v>
      </c>
      <c r="R56" s="197">
        <f>ROUND(N(data!BE72), 0)</f>
        <v>0</v>
      </c>
      <c r="S56" s="197">
        <f>ROUND(N(data!BE73), 0)</f>
        <v>0</v>
      </c>
      <c r="T56" s="197">
        <f>ROUND(N(data!BE74), 0)</f>
        <v>22830</v>
      </c>
      <c r="U56" s="197">
        <f>ROUND(N(data!BE75), 0)</f>
        <v>0</v>
      </c>
      <c r="V56" s="197">
        <f>ROUND(N(data!BE76), 0)</f>
        <v>0</v>
      </c>
      <c r="W56" s="197">
        <f>ROUND(N(data!BE77), 0)</f>
        <v>904312</v>
      </c>
      <c r="X56" s="197">
        <f>ROUND(N(data!BE78), 0)</f>
        <v>0</v>
      </c>
      <c r="Y56" s="197">
        <f>ROUND(N(data!BE79), 0)</f>
        <v>0</v>
      </c>
      <c r="Z56" s="197">
        <f>ROUND(N(data!BE80), 0)</f>
        <v>0</v>
      </c>
      <c r="AA56" s="197">
        <f>ROUND(N(data!BE81), 0)</f>
        <v>0</v>
      </c>
      <c r="AB56" s="197">
        <f>ROUND(N(data!BE82), 0)</f>
        <v>0</v>
      </c>
      <c r="AC56" s="197">
        <f>ROUND(N(data!BE83), 0)</f>
        <v>8288</v>
      </c>
      <c r="AD56" s="197">
        <f>ROUND(N(data!BE84), 0)</f>
        <v>132159</v>
      </c>
      <c r="AE56" s="197">
        <f>ROUND(N(data!BE89), 0)</f>
        <v>0</v>
      </c>
      <c r="AF56" s="197">
        <f>ROUND(N(data!BE87), 0)</f>
        <v>0</v>
      </c>
      <c r="AG56" s="197">
        <f>ROUND(N(data!BE90), 0)</f>
        <v>39941</v>
      </c>
      <c r="AH56" s="197">
        <f>ROUND(N(data!BE91), 0)</f>
        <v>0</v>
      </c>
      <c r="AI56" s="197">
        <f>ROUND(N(data!BE92), 0)</f>
        <v>0</v>
      </c>
      <c r="AJ56" s="197">
        <f>ROUND(N(data!BE93), 0)</f>
        <v>0</v>
      </c>
      <c r="AK56" s="316">
        <f>ROUND(N(data!BE94), 2)</f>
        <v>0</v>
      </c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</row>
    <row r="57" spans="1:89" s="10" customFormat="1" ht="12.6" customHeight="1">
      <c r="A57" s="11" t="str">
        <f>RIGHT(data!$C$97,3)</f>
        <v>206</v>
      </c>
      <c r="B57" s="199" t="str">
        <f>RIGHT(data!$C$96,4)</f>
        <v>2024</v>
      </c>
      <c r="C57" s="11" t="str">
        <f>data!BF$55</f>
        <v>8460</v>
      </c>
      <c r="D57" s="11" t="s">
        <v>1157</v>
      </c>
      <c r="E57" s="197">
        <f>ROUND(N(data!BF59), 0)</f>
        <v>0</v>
      </c>
      <c r="F57" s="316">
        <f>ROUND(N(data!BF60), 2)</f>
        <v>13.65</v>
      </c>
      <c r="G57" s="197">
        <f>ROUND(N(data!BF61), 0)</f>
        <v>653360</v>
      </c>
      <c r="H57" s="197">
        <f>ROUND(N(data!BF62), 0)</f>
        <v>281012</v>
      </c>
      <c r="I57" s="197">
        <f>ROUND(N(data!BF63), 0)</f>
        <v>0</v>
      </c>
      <c r="J57" s="197">
        <f>ROUND(N(data!BF64), 0)</f>
        <v>149058</v>
      </c>
      <c r="K57" s="197">
        <f>ROUND(N(data!BF65), 0)</f>
        <v>145004</v>
      </c>
      <c r="L57" s="197">
        <f>ROUND(N(data!BF66), 0)</f>
        <v>45457</v>
      </c>
      <c r="M57" s="197">
        <f>ROUND(N(data!BF67), 0)</f>
        <v>9228</v>
      </c>
      <c r="N57" s="197">
        <f>ROUND(N(data!BF68), 0)</f>
        <v>0</v>
      </c>
      <c r="O57" s="197">
        <f>ROUND(N(data!BF69), 0)</f>
        <v>23569</v>
      </c>
      <c r="P57" s="197">
        <f>ROUND(N(data!BF70), 0)</f>
        <v>0</v>
      </c>
      <c r="Q57" s="197">
        <f>ROUND(N(data!BF71), 0)</f>
        <v>0</v>
      </c>
      <c r="R57" s="197">
        <f>ROUND(N(data!BF72), 0)</f>
        <v>0</v>
      </c>
      <c r="S57" s="197">
        <f>ROUND(N(data!BF73), 0)</f>
        <v>0</v>
      </c>
      <c r="T57" s="197">
        <f>ROUND(N(data!BF74), 0)</f>
        <v>0</v>
      </c>
      <c r="U57" s="197">
        <f>ROUND(N(data!BF75), 0)</f>
        <v>0</v>
      </c>
      <c r="V57" s="197">
        <f>ROUND(N(data!BF76), 0)</f>
        <v>0</v>
      </c>
      <c r="W57" s="197">
        <f>ROUND(N(data!BF77), 0)</f>
        <v>23429</v>
      </c>
      <c r="X57" s="197">
        <f>ROUND(N(data!BF78), 0)</f>
        <v>0</v>
      </c>
      <c r="Y57" s="197">
        <f>ROUND(N(data!BF79), 0)</f>
        <v>0</v>
      </c>
      <c r="Z57" s="197">
        <f>ROUND(N(data!BF80), 0)</f>
        <v>0</v>
      </c>
      <c r="AA57" s="197">
        <f>ROUND(N(data!BF81), 0)</f>
        <v>0</v>
      </c>
      <c r="AB57" s="197">
        <f>ROUND(N(data!BF82), 0)</f>
        <v>0</v>
      </c>
      <c r="AC57" s="197">
        <f>ROUND(N(data!BF83), 0)</f>
        <v>141</v>
      </c>
      <c r="AD57" s="197">
        <f>ROUND(N(data!BF84), 0)</f>
        <v>0</v>
      </c>
      <c r="AE57" s="197">
        <f>ROUND(N(data!BF89), 0)</f>
        <v>0</v>
      </c>
      <c r="AF57" s="197">
        <f>ROUND(N(data!BF87), 0)</f>
        <v>0</v>
      </c>
      <c r="AG57" s="197">
        <f>ROUND(N(data!BF90), 0)</f>
        <v>1209</v>
      </c>
      <c r="AH57" s="197">
        <f>ROUND(N(data!BF91), 0)</f>
        <v>0</v>
      </c>
      <c r="AI57" s="197">
        <f>ROUND(N(data!BF92), 0)</f>
        <v>0</v>
      </c>
      <c r="AJ57" s="197">
        <f>ROUND(N(data!BF93), 0)</f>
        <v>0</v>
      </c>
      <c r="AK57" s="316">
        <f>ROUND(N(data!BF94), 2)</f>
        <v>0</v>
      </c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</row>
    <row r="58" spans="1:89" s="10" customFormat="1" ht="12.6" customHeight="1">
      <c r="A58" s="11" t="str">
        <f>RIGHT(data!$C$97,3)</f>
        <v>206</v>
      </c>
      <c r="B58" s="199" t="str">
        <f>RIGHT(data!$C$96,4)</f>
        <v>2024</v>
      </c>
      <c r="C58" s="11" t="str">
        <f>data!BG$55</f>
        <v>8470</v>
      </c>
      <c r="D58" s="11" t="s">
        <v>1157</v>
      </c>
      <c r="E58" s="197">
        <f>ROUND(N(data!BG59), 0)</f>
        <v>0</v>
      </c>
      <c r="F58" s="316">
        <f>ROUND(N(data!BG60), 2)</f>
        <v>0</v>
      </c>
      <c r="G58" s="197">
        <f>ROUND(N(data!BG61), 0)</f>
        <v>0</v>
      </c>
      <c r="H58" s="197">
        <f>ROUND(N(data!BG62), 0)</f>
        <v>0</v>
      </c>
      <c r="I58" s="197">
        <f>ROUND(N(data!BG63), 0)</f>
        <v>0</v>
      </c>
      <c r="J58" s="197">
        <f>ROUND(N(data!BG64), 0)</f>
        <v>0</v>
      </c>
      <c r="K58" s="197">
        <f>ROUND(N(data!BG65), 0)</f>
        <v>0</v>
      </c>
      <c r="L58" s="197">
        <f>ROUND(N(data!BG66), 0)</f>
        <v>0</v>
      </c>
      <c r="M58" s="197">
        <f>ROUND(N(data!BG67), 0)</f>
        <v>0</v>
      </c>
      <c r="N58" s="197">
        <f>ROUND(N(data!BG68), 0)</f>
        <v>0</v>
      </c>
      <c r="O58" s="197">
        <f>ROUND(N(data!BG69), 0)</f>
        <v>0</v>
      </c>
      <c r="P58" s="197">
        <f>ROUND(N(data!BG70), 0)</f>
        <v>0</v>
      </c>
      <c r="Q58" s="197">
        <f>ROUND(N(data!BG71), 0)</f>
        <v>0</v>
      </c>
      <c r="R58" s="197">
        <f>ROUND(N(data!BG72), 0)</f>
        <v>0</v>
      </c>
      <c r="S58" s="197">
        <f>ROUND(N(data!BG73), 0)</f>
        <v>0</v>
      </c>
      <c r="T58" s="197">
        <f>ROUND(N(data!BG74), 0)</f>
        <v>0</v>
      </c>
      <c r="U58" s="197">
        <f>ROUND(N(data!BG75), 0)</f>
        <v>0</v>
      </c>
      <c r="V58" s="197">
        <f>ROUND(N(data!BG76), 0)</f>
        <v>0</v>
      </c>
      <c r="W58" s="197">
        <f>ROUND(N(data!BG77), 0)</f>
        <v>0</v>
      </c>
      <c r="X58" s="197">
        <f>ROUND(N(data!BG78), 0)</f>
        <v>0</v>
      </c>
      <c r="Y58" s="197">
        <f>ROUND(N(data!BG79), 0)</f>
        <v>0</v>
      </c>
      <c r="Z58" s="197">
        <f>ROUND(N(data!BG80), 0)</f>
        <v>0</v>
      </c>
      <c r="AA58" s="197">
        <f>ROUND(N(data!BG81), 0)</f>
        <v>0</v>
      </c>
      <c r="AB58" s="197">
        <f>ROUND(N(data!BG82), 0)</f>
        <v>0</v>
      </c>
      <c r="AC58" s="197">
        <f>ROUND(N(data!BG83), 0)</f>
        <v>0</v>
      </c>
      <c r="AD58" s="197">
        <f>ROUND(N(data!BG84), 0)</f>
        <v>0</v>
      </c>
      <c r="AE58" s="197">
        <f>ROUND(N(data!BG89), 0)</f>
        <v>0</v>
      </c>
      <c r="AF58" s="197">
        <f>ROUND(N(data!BG87), 0)</f>
        <v>0</v>
      </c>
      <c r="AG58" s="197">
        <f>ROUND(N(data!BG90), 0)</f>
        <v>0</v>
      </c>
      <c r="AH58" s="197">
        <f>ROUND(N(data!BG91), 0)</f>
        <v>0</v>
      </c>
      <c r="AI58" s="197">
        <f>ROUND(N(data!BG92), 0)</f>
        <v>0</v>
      </c>
      <c r="AJ58" s="197">
        <f>ROUND(N(data!BG93), 0)</f>
        <v>0</v>
      </c>
      <c r="AK58" s="316">
        <f>ROUND(N(data!BG94), 2)</f>
        <v>0</v>
      </c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</row>
    <row r="59" spans="1:89" s="10" customFormat="1" ht="12.6" customHeight="1">
      <c r="A59" s="11" t="str">
        <f>RIGHT(data!$C$97,3)</f>
        <v>206</v>
      </c>
      <c r="B59" s="199" t="str">
        <f>RIGHT(data!$C$96,4)</f>
        <v>2024</v>
      </c>
      <c r="C59" s="11" t="str">
        <f>data!BH$55</f>
        <v>8480</v>
      </c>
      <c r="D59" s="11" t="s">
        <v>1157</v>
      </c>
      <c r="E59" s="197">
        <f>ROUND(N(data!BH59), 0)</f>
        <v>0</v>
      </c>
      <c r="F59" s="316">
        <f>ROUND(N(data!BH60), 2)</f>
        <v>0</v>
      </c>
      <c r="G59" s="197">
        <f>ROUND(N(data!BH61), 0)</f>
        <v>0</v>
      </c>
      <c r="H59" s="197">
        <f>ROUND(N(data!BH62), 0)</f>
        <v>0</v>
      </c>
      <c r="I59" s="197">
        <f>ROUND(N(data!BH63), 0)</f>
        <v>0</v>
      </c>
      <c r="J59" s="197">
        <f>ROUND(N(data!BH64), 0)</f>
        <v>0</v>
      </c>
      <c r="K59" s="197">
        <f>ROUND(N(data!BH65), 0)</f>
        <v>0</v>
      </c>
      <c r="L59" s="197">
        <f>ROUND(N(data!BH66), 0)</f>
        <v>0</v>
      </c>
      <c r="M59" s="197">
        <f>ROUND(N(data!BH67), 0)</f>
        <v>0</v>
      </c>
      <c r="N59" s="197">
        <f>ROUND(N(data!BH68), 0)</f>
        <v>0</v>
      </c>
      <c r="O59" s="197">
        <f>ROUND(N(data!BH69), 0)</f>
        <v>0</v>
      </c>
      <c r="P59" s="197">
        <f>ROUND(N(data!BH70), 0)</f>
        <v>0</v>
      </c>
      <c r="Q59" s="197">
        <f>ROUND(N(data!BH71), 0)</f>
        <v>0</v>
      </c>
      <c r="R59" s="197">
        <f>ROUND(N(data!BH72), 0)</f>
        <v>0</v>
      </c>
      <c r="S59" s="197">
        <f>ROUND(N(data!BH73), 0)</f>
        <v>0</v>
      </c>
      <c r="T59" s="197">
        <f>ROUND(N(data!BH74), 0)</f>
        <v>0</v>
      </c>
      <c r="U59" s="197">
        <f>ROUND(N(data!BH75), 0)</f>
        <v>0</v>
      </c>
      <c r="V59" s="197">
        <f>ROUND(N(data!BH76), 0)</f>
        <v>0</v>
      </c>
      <c r="W59" s="197">
        <f>ROUND(N(data!BH77), 0)</f>
        <v>0</v>
      </c>
      <c r="X59" s="197">
        <f>ROUND(N(data!BH78), 0)</f>
        <v>0</v>
      </c>
      <c r="Y59" s="197">
        <f>ROUND(N(data!BH79), 0)</f>
        <v>0</v>
      </c>
      <c r="Z59" s="197">
        <f>ROUND(N(data!BH80), 0)</f>
        <v>0</v>
      </c>
      <c r="AA59" s="197">
        <f>ROUND(N(data!BH81), 0)</f>
        <v>0</v>
      </c>
      <c r="AB59" s="197">
        <f>ROUND(N(data!BH82), 0)</f>
        <v>0</v>
      </c>
      <c r="AC59" s="197">
        <f>ROUND(N(data!BH83), 0)</f>
        <v>0</v>
      </c>
      <c r="AD59" s="197">
        <f>ROUND(N(data!BH84), 0)</f>
        <v>0</v>
      </c>
      <c r="AE59" s="197">
        <f>ROUND(N(data!BH89), 0)</f>
        <v>0</v>
      </c>
      <c r="AF59" s="197">
        <f>ROUND(N(data!BH87), 0)</f>
        <v>0</v>
      </c>
      <c r="AG59" s="197">
        <f>ROUND(N(data!BH90), 0)</f>
        <v>0</v>
      </c>
      <c r="AH59" s="197">
        <f>ROUND(N(data!BH91), 0)</f>
        <v>0</v>
      </c>
      <c r="AI59" s="197">
        <f>ROUND(N(data!BH92), 0)</f>
        <v>0</v>
      </c>
      <c r="AJ59" s="197">
        <f>ROUND(N(data!BH93), 0)</f>
        <v>0</v>
      </c>
      <c r="AK59" s="316">
        <f>ROUND(N(data!BH94), 2)</f>
        <v>0</v>
      </c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</row>
    <row r="60" spans="1:89" s="10" customFormat="1" ht="12.6" customHeight="1">
      <c r="A60" s="11" t="str">
        <f>RIGHT(data!$C$97,3)</f>
        <v>206</v>
      </c>
      <c r="B60" s="199" t="str">
        <f>RIGHT(data!$C$96,4)</f>
        <v>2024</v>
      </c>
      <c r="C60" s="11" t="str">
        <f>data!BI$55</f>
        <v>8490</v>
      </c>
      <c r="D60" s="11" t="s">
        <v>1157</v>
      </c>
      <c r="E60" s="197">
        <f>ROUND(N(data!BI59), 0)</f>
        <v>0</v>
      </c>
      <c r="F60" s="316">
        <f>ROUND(N(data!BI60), 2)</f>
        <v>0</v>
      </c>
      <c r="G60" s="197">
        <f>ROUND(N(data!BI61), 0)</f>
        <v>0</v>
      </c>
      <c r="H60" s="197">
        <f>ROUND(N(data!BI62), 0)</f>
        <v>0</v>
      </c>
      <c r="I60" s="197">
        <f>ROUND(N(data!BI63), 0)</f>
        <v>0</v>
      </c>
      <c r="J60" s="197">
        <f>ROUND(N(data!BI64), 0)</f>
        <v>0</v>
      </c>
      <c r="K60" s="197">
        <f>ROUND(N(data!BI65), 0)</f>
        <v>0</v>
      </c>
      <c r="L60" s="197">
        <f>ROUND(N(data!BI66), 0)</f>
        <v>0</v>
      </c>
      <c r="M60" s="197">
        <f>ROUND(N(data!BI67), 0)</f>
        <v>23432</v>
      </c>
      <c r="N60" s="197">
        <f>ROUND(N(data!BI68), 0)</f>
        <v>0</v>
      </c>
      <c r="O60" s="197">
        <f>ROUND(N(data!BI69), 0)</f>
        <v>0</v>
      </c>
      <c r="P60" s="197">
        <f>ROUND(N(data!BI70), 0)</f>
        <v>0</v>
      </c>
      <c r="Q60" s="197">
        <f>ROUND(N(data!BI71), 0)</f>
        <v>0</v>
      </c>
      <c r="R60" s="197">
        <f>ROUND(N(data!BI72), 0)</f>
        <v>0</v>
      </c>
      <c r="S60" s="197">
        <f>ROUND(N(data!BI73), 0)</f>
        <v>0</v>
      </c>
      <c r="T60" s="197">
        <f>ROUND(N(data!BI74), 0)</f>
        <v>0</v>
      </c>
      <c r="U60" s="197">
        <f>ROUND(N(data!BI75), 0)</f>
        <v>0</v>
      </c>
      <c r="V60" s="197">
        <f>ROUND(N(data!BI76), 0)</f>
        <v>0</v>
      </c>
      <c r="W60" s="197">
        <f>ROUND(N(data!BI77), 0)</f>
        <v>0</v>
      </c>
      <c r="X60" s="197">
        <f>ROUND(N(data!BI78), 0)</f>
        <v>0</v>
      </c>
      <c r="Y60" s="197">
        <f>ROUND(N(data!BI79), 0)</f>
        <v>0</v>
      </c>
      <c r="Z60" s="197">
        <f>ROUND(N(data!BI80), 0)</f>
        <v>0</v>
      </c>
      <c r="AA60" s="197">
        <f>ROUND(N(data!BI81), 0)</f>
        <v>0</v>
      </c>
      <c r="AB60" s="197">
        <f>ROUND(N(data!BI82), 0)</f>
        <v>0</v>
      </c>
      <c r="AC60" s="197">
        <f>ROUND(N(data!BI83), 0)</f>
        <v>0</v>
      </c>
      <c r="AD60" s="197">
        <f>ROUND(N(data!BI84), 0)</f>
        <v>0</v>
      </c>
      <c r="AE60" s="197">
        <f>ROUND(N(data!BI89), 0)</f>
        <v>0</v>
      </c>
      <c r="AF60" s="197">
        <f>ROUND(N(data!BI87), 0)</f>
        <v>0</v>
      </c>
      <c r="AG60" s="197">
        <f>ROUND(N(data!BI90), 0)</f>
        <v>3069</v>
      </c>
      <c r="AH60" s="197">
        <f>ROUND(N(data!BI91), 0)</f>
        <v>0</v>
      </c>
      <c r="AI60" s="197">
        <f>ROUND(N(data!BI92), 0)</f>
        <v>418</v>
      </c>
      <c r="AJ60" s="197">
        <f>ROUND(N(data!BI93), 0)</f>
        <v>0</v>
      </c>
      <c r="AK60" s="316">
        <f>ROUND(N(data!BI94), 2)</f>
        <v>0</v>
      </c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</row>
    <row r="61" spans="1:89" s="10" customFormat="1" ht="12.6" customHeight="1">
      <c r="A61" s="11" t="str">
        <f>RIGHT(data!$C$97,3)</f>
        <v>206</v>
      </c>
      <c r="B61" s="199" t="str">
        <f>RIGHT(data!$C$96,4)</f>
        <v>2024</v>
      </c>
      <c r="C61" s="11" t="str">
        <f>data!BJ$55</f>
        <v>8510</v>
      </c>
      <c r="D61" s="11" t="s">
        <v>1157</v>
      </c>
      <c r="E61" s="197">
        <f>ROUND(N(data!BJ59), 0)</f>
        <v>0</v>
      </c>
      <c r="F61" s="316">
        <f>ROUND(N(data!BJ60), 2)</f>
        <v>0</v>
      </c>
      <c r="G61" s="197">
        <f>ROUND(N(data!BJ61), 0)</f>
        <v>0</v>
      </c>
      <c r="H61" s="197">
        <f>ROUND(N(data!BJ62), 0)</f>
        <v>0</v>
      </c>
      <c r="I61" s="197">
        <f>ROUND(N(data!BJ63), 0)</f>
        <v>0</v>
      </c>
      <c r="J61" s="197">
        <f>ROUND(N(data!BJ64), 0)</f>
        <v>0</v>
      </c>
      <c r="K61" s="197">
        <f>ROUND(N(data!BJ65), 0)</f>
        <v>0</v>
      </c>
      <c r="L61" s="197">
        <f>ROUND(N(data!BJ66), 0)</f>
        <v>0</v>
      </c>
      <c r="M61" s="197">
        <f>ROUND(N(data!BJ67), 0)</f>
        <v>0</v>
      </c>
      <c r="N61" s="197">
        <f>ROUND(N(data!BJ68), 0)</f>
        <v>0</v>
      </c>
      <c r="O61" s="197">
        <f>ROUND(N(data!BJ69), 0)</f>
        <v>0</v>
      </c>
      <c r="P61" s="197">
        <f>ROUND(N(data!BJ70), 0)</f>
        <v>0</v>
      </c>
      <c r="Q61" s="197">
        <f>ROUND(N(data!BJ71), 0)</f>
        <v>0</v>
      </c>
      <c r="R61" s="197">
        <f>ROUND(N(data!BJ72), 0)</f>
        <v>0</v>
      </c>
      <c r="S61" s="197">
        <f>ROUND(N(data!BJ73), 0)</f>
        <v>0</v>
      </c>
      <c r="T61" s="197">
        <f>ROUND(N(data!BJ74), 0)</f>
        <v>0</v>
      </c>
      <c r="U61" s="197">
        <f>ROUND(N(data!BJ75), 0)</f>
        <v>0</v>
      </c>
      <c r="V61" s="197">
        <f>ROUND(N(data!BJ76), 0)</f>
        <v>0</v>
      </c>
      <c r="W61" s="197">
        <f>ROUND(N(data!BJ77), 0)</f>
        <v>0</v>
      </c>
      <c r="X61" s="197">
        <f>ROUND(N(data!BJ78), 0)</f>
        <v>0</v>
      </c>
      <c r="Y61" s="197">
        <f>ROUND(N(data!BJ79), 0)</f>
        <v>0</v>
      </c>
      <c r="Z61" s="197">
        <f>ROUND(N(data!BJ80), 0)</f>
        <v>0</v>
      </c>
      <c r="AA61" s="197">
        <f>ROUND(N(data!BJ81), 0)</f>
        <v>0</v>
      </c>
      <c r="AB61" s="197">
        <f>ROUND(N(data!BJ82), 0)</f>
        <v>0</v>
      </c>
      <c r="AC61" s="197">
        <f>ROUND(N(data!BJ83), 0)</f>
        <v>0</v>
      </c>
      <c r="AD61" s="197">
        <f>ROUND(N(data!BJ84), 0)</f>
        <v>0</v>
      </c>
      <c r="AE61" s="197">
        <f>ROUND(N(data!BJ89), 0)</f>
        <v>0</v>
      </c>
      <c r="AF61" s="197">
        <f>ROUND(N(data!BJ87), 0)</f>
        <v>0</v>
      </c>
      <c r="AG61" s="197">
        <f>ROUND(N(data!BJ90), 0)</f>
        <v>0</v>
      </c>
      <c r="AH61" s="197">
        <f>ROUND(N(data!BJ91), 0)</f>
        <v>0</v>
      </c>
      <c r="AI61" s="197">
        <f>ROUND(N(data!BJ92), 0)</f>
        <v>0</v>
      </c>
      <c r="AJ61" s="197">
        <f>ROUND(N(data!BJ93), 0)</f>
        <v>0</v>
      </c>
      <c r="AK61" s="316">
        <f>ROUND(N(data!BJ94), 2)</f>
        <v>0</v>
      </c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</row>
    <row r="62" spans="1:89" s="10" customFormat="1" ht="12.6" customHeight="1">
      <c r="A62" s="11" t="str">
        <f>RIGHT(data!$C$97,3)</f>
        <v>206</v>
      </c>
      <c r="B62" s="199" t="str">
        <f>RIGHT(data!$C$96,4)</f>
        <v>2024</v>
      </c>
      <c r="C62" s="11" t="str">
        <f>data!BK$55</f>
        <v>8530</v>
      </c>
      <c r="D62" s="11" t="s">
        <v>1157</v>
      </c>
      <c r="E62" s="197">
        <f>ROUND(N(data!BK59), 0)</f>
        <v>0</v>
      </c>
      <c r="F62" s="316">
        <f>ROUND(N(data!BK60), 2)</f>
        <v>0</v>
      </c>
      <c r="G62" s="197">
        <f>ROUND(N(data!BK61), 0)</f>
        <v>0</v>
      </c>
      <c r="H62" s="197">
        <f>ROUND(N(data!BK62), 0)</f>
        <v>0</v>
      </c>
      <c r="I62" s="197">
        <f>ROUND(N(data!BK63), 0)</f>
        <v>0</v>
      </c>
      <c r="J62" s="197">
        <f>ROUND(N(data!BK64), 0)</f>
        <v>0</v>
      </c>
      <c r="K62" s="197">
        <f>ROUND(N(data!BK65), 0)</f>
        <v>0</v>
      </c>
      <c r="L62" s="197">
        <f>ROUND(N(data!BK66), 0)</f>
        <v>0</v>
      </c>
      <c r="M62" s="197">
        <f>ROUND(N(data!BK67), 0)</f>
        <v>0</v>
      </c>
      <c r="N62" s="197">
        <f>ROUND(N(data!BK68), 0)</f>
        <v>0</v>
      </c>
      <c r="O62" s="197">
        <f>ROUND(N(data!BK69), 0)</f>
        <v>0</v>
      </c>
      <c r="P62" s="197">
        <f>ROUND(N(data!BK70), 0)</f>
        <v>0</v>
      </c>
      <c r="Q62" s="197">
        <f>ROUND(N(data!BK71), 0)</f>
        <v>0</v>
      </c>
      <c r="R62" s="197">
        <f>ROUND(N(data!BK72), 0)</f>
        <v>0</v>
      </c>
      <c r="S62" s="197">
        <f>ROUND(N(data!BK73), 0)</f>
        <v>0</v>
      </c>
      <c r="T62" s="197">
        <f>ROUND(N(data!BK74), 0)</f>
        <v>0</v>
      </c>
      <c r="U62" s="197">
        <f>ROUND(N(data!BK75), 0)</f>
        <v>0</v>
      </c>
      <c r="V62" s="197">
        <f>ROUND(N(data!BK76), 0)</f>
        <v>0</v>
      </c>
      <c r="W62" s="197">
        <f>ROUND(N(data!BK77), 0)</f>
        <v>0</v>
      </c>
      <c r="X62" s="197">
        <f>ROUND(N(data!BK78), 0)</f>
        <v>0</v>
      </c>
      <c r="Y62" s="197">
        <f>ROUND(N(data!BK79), 0)</f>
        <v>0</v>
      </c>
      <c r="Z62" s="197">
        <f>ROUND(N(data!BK80), 0)</f>
        <v>0</v>
      </c>
      <c r="AA62" s="197">
        <f>ROUND(N(data!BK81), 0)</f>
        <v>0</v>
      </c>
      <c r="AB62" s="197">
        <f>ROUND(N(data!BK82), 0)</f>
        <v>0</v>
      </c>
      <c r="AC62" s="197">
        <f>ROUND(N(data!BK83), 0)</f>
        <v>0</v>
      </c>
      <c r="AD62" s="197">
        <f>ROUND(N(data!BK84), 0)</f>
        <v>0</v>
      </c>
      <c r="AE62" s="197">
        <f>ROUND(N(data!BK89), 0)</f>
        <v>0</v>
      </c>
      <c r="AF62" s="197">
        <f>ROUND(N(data!BK87), 0)</f>
        <v>0</v>
      </c>
      <c r="AG62" s="197">
        <f>ROUND(N(data!BK90), 0)</f>
        <v>0</v>
      </c>
      <c r="AH62" s="197">
        <f>ROUND(N(data!BK91), 0)</f>
        <v>0</v>
      </c>
      <c r="AI62" s="197">
        <f>ROUND(N(data!BK92), 0)</f>
        <v>0</v>
      </c>
      <c r="AJ62" s="197">
        <f>ROUND(N(data!BK93), 0)</f>
        <v>0</v>
      </c>
      <c r="AK62" s="316">
        <f>ROUND(N(data!BK94), 2)</f>
        <v>0</v>
      </c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</row>
    <row r="63" spans="1:89" s="10" customFormat="1" ht="12.6" customHeight="1">
      <c r="A63" s="11" t="str">
        <f>RIGHT(data!$C$97,3)</f>
        <v>206</v>
      </c>
      <c r="B63" s="199" t="str">
        <f>RIGHT(data!$C$96,4)</f>
        <v>2024</v>
      </c>
      <c r="C63" s="11" t="str">
        <f>data!BL$55</f>
        <v>8560</v>
      </c>
      <c r="D63" s="11" t="s">
        <v>1157</v>
      </c>
      <c r="E63" s="197">
        <f>ROUND(N(data!BL59), 0)</f>
        <v>0</v>
      </c>
      <c r="F63" s="316">
        <f>ROUND(N(data!BL60), 2)</f>
        <v>2.21</v>
      </c>
      <c r="G63" s="197">
        <f>ROUND(N(data!BL61), 0)</f>
        <v>121233</v>
      </c>
      <c r="H63" s="197">
        <f>ROUND(N(data!BL62), 0)</f>
        <v>26115</v>
      </c>
      <c r="I63" s="197">
        <f>ROUND(N(data!BL63), 0)</f>
        <v>0</v>
      </c>
      <c r="J63" s="197">
        <f>ROUND(N(data!BL64), 0)</f>
        <v>0</v>
      </c>
      <c r="K63" s="197">
        <f>ROUND(N(data!BL65), 0)</f>
        <v>0</v>
      </c>
      <c r="L63" s="197">
        <f>ROUND(N(data!BL66), 0)</f>
        <v>0</v>
      </c>
      <c r="M63" s="197">
        <f>ROUND(N(data!BL67), 0)</f>
        <v>0</v>
      </c>
      <c r="N63" s="197">
        <f>ROUND(N(data!BL68), 0)</f>
        <v>0</v>
      </c>
      <c r="O63" s="197">
        <f>ROUND(N(data!BL69), 0)</f>
        <v>0</v>
      </c>
      <c r="P63" s="197">
        <f>ROUND(N(data!BL70), 0)</f>
        <v>0</v>
      </c>
      <c r="Q63" s="197">
        <f>ROUND(N(data!BL71), 0)</f>
        <v>0</v>
      </c>
      <c r="R63" s="197">
        <f>ROUND(N(data!BL72), 0)</f>
        <v>0</v>
      </c>
      <c r="S63" s="197">
        <f>ROUND(N(data!BL73), 0)</f>
        <v>0</v>
      </c>
      <c r="T63" s="197">
        <f>ROUND(N(data!BL74), 0)</f>
        <v>0</v>
      </c>
      <c r="U63" s="197">
        <f>ROUND(N(data!BL75), 0)</f>
        <v>0</v>
      </c>
      <c r="V63" s="197">
        <f>ROUND(N(data!BL76), 0)</f>
        <v>0</v>
      </c>
      <c r="W63" s="197">
        <f>ROUND(N(data!BL77), 0)</f>
        <v>0</v>
      </c>
      <c r="X63" s="197">
        <f>ROUND(N(data!BL78), 0)</f>
        <v>0</v>
      </c>
      <c r="Y63" s="197">
        <f>ROUND(N(data!BL79), 0)</f>
        <v>0</v>
      </c>
      <c r="Z63" s="197">
        <f>ROUND(N(data!BL80), 0)</f>
        <v>0</v>
      </c>
      <c r="AA63" s="197">
        <f>ROUND(N(data!BL81), 0)</f>
        <v>0</v>
      </c>
      <c r="AB63" s="197">
        <f>ROUND(N(data!BL82), 0)</f>
        <v>0</v>
      </c>
      <c r="AC63" s="197">
        <f>ROUND(N(data!BL83), 0)</f>
        <v>0</v>
      </c>
      <c r="AD63" s="197">
        <f>ROUND(N(data!BL84), 0)</f>
        <v>0</v>
      </c>
      <c r="AE63" s="197">
        <f>ROUND(N(data!BL89), 0)</f>
        <v>0</v>
      </c>
      <c r="AF63" s="197">
        <f>ROUND(N(data!BL87), 0)</f>
        <v>0</v>
      </c>
      <c r="AG63" s="197">
        <f>ROUND(N(data!BL90), 0)</f>
        <v>0</v>
      </c>
      <c r="AH63" s="197">
        <f>ROUND(N(data!BL91), 0)</f>
        <v>0</v>
      </c>
      <c r="AI63" s="197">
        <f>ROUND(N(data!BL92), 0)</f>
        <v>0</v>
      </c>
      <c r="AJ63" s="197">
        <f>ROUND(N(data!BL93), 0)</f>
        <v>0</v>
      </c>
      <c r="AK63" s="316">
        <f>ROUND(N(data!BL94), 2)</f>
        <v>0</v>
      </c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</row>
    <row r="64" spans="1:89" s="10" customFormat="1" ht="12.6" customHeight="1">
      <c r="A64" s="11" t="str">
        <f>RIGHT(data!$C$97,3)</f>
        <v>206</v>
      </c>
      <c r="B64" s="199" t="str">
        <f>RIGHT(data!$C$96,4)</f>
        <v>2024</v>
      </c>
      <c r="C64" s="11" t="str">
        <f>data!BM$55</f>
        <v>8590</v>
      </c>
      <c r="D64" s="11" t="s">
        <v>1157</v>
      </c>
      <c r="E64" s="197">
        <f>ROUND(N(data!BM59), 0)</f>
        <v>0</v>
      </c>
      <c r="F64" s="316">
        <f>ROUND(N(data!BM60), 2)</f>
        <v>0</v>
      </c>
      <c r="G64" s="197">
        <f>ROUND(N(data!BM61), 0)</f>
        <v>0</v>
      </c>
      <c r="H64" s="197">
        <f>ROUND(N(data!BM62), 0)</f>
        <v>0</v>
      </c>
      <c r="I64" s="197">
        <f>ROUND(N(data!BM63), 0)</f>
        <v>0</v>
      </c>
      <c r="J64" s="197">
        <f>ROUND(N(data!BM64), 0)</f>
        <v>0</v>
      </c>
      <c r="K64" s="197">
        <f>ROUND(N(data!BM65), 0)</f>
        <v>0</v>
      </c>
      <c r="L64" s="197">
        <f>ROUND(N(data!BM66), 0)</f>
        <v>0</v>
      </c>
      <c r="M64" s="197">
        <f>ROUND(N(data!BM67), 0)</f>
        <v>0</v>
      </c>
      <c r="N64" s="197">
        <f>ROUND(N(data!BM68), 0)</f>
        <v>0</v>
      </c>
      <c r="O64" s="197">
        <f>ROUND(N(data!BM69), 0)</f>
        <v>0</v>
      </c>
      <c r="P64" s="197">
        <f>ROUND(N(data!BM70), 0)</f>
        <v>0</v>
      </c>
      <c r="Q64" s="197">
        <f>ROUND(N(data!BM71), 0)</f>
        <v>0</v>
      </c>
      <c r="R64" s="197">
        <f>ROUND(N(data!BM72), 0)</f>
        <v>0</v>
      </c>
      <c r="S64" s="197">
        <f>ROUND(N(data!BM73), 0)</f>
        <v>0</v>
      </c>
      <c r="T64" s="197">
        <f>ROUND(N(data!BM74), 0)</f>
        <v>0</v>
      </c>
      <c r="U64" s="197">
        <f>ROUND(N(data!BM75), 0)</f>
        <v>0</v>
      </c>
      <c r="V64" s="197">
        <f>ROUND(N(data!BM76), 0)</f>
        <v>0</v>
      </c>
      <c r="W64" s="197">
        <f>ROUND(N(data!BM77), 0)</f>
        <v>0</v>
      </c>
      <c r="X64" s="197">
        <f>ROUND(N(data!BM78), 0)</f>
        <v>0</v>
      </c>
      <c r="Y64" s="197">
        <f>ROUND(N(data!BM79), 0)</f>
        <v>0</v>
      </c>
      <c r="Z64" s="197">
        <f>ROUND(N(data!BM80), 0)</f>
        <v>0</v>
      </c>
      <c r="AA64" s="197">
        <f>ROUND(N(data!BM81), 0)</f>
        <v>0</v>
      </c>
      <c r="AB64" s="197">
        <f>ROUND(N(data!BM82), 0)</f>
        <v>0</v>
      </c>
      <c r="AC64" s="197">
        <f>ROUND(N(data!BM83), 0)</f>
        <v>0</v>
      </c>
      <c r="AD64" s="197">
        <f>ROUND(N(data!BM84), 0)</f>
        <v>0</v>
      </c>
      <c r="AE64" s="197">
        <f>ROUND(N(data!BM89), 0)</f>
        <v>0</v>
      </c>
      <c r="AF64" s="197">
        <f>ROUND(N(data!BM87), 0)</f>
        <v>0</v>
      </c>
      <c r="AG64" s="197">
        <f>ROUND(N(data!BM90), 0)</f>
        <v>0</v>
      </c>
      <c r="AH64" s="197">
        <f>ROUND(N(data!BM91), 0)</f>
        <v>0</v>
      </c>
      <c r="AI64" s="197">
        <f>ROUND(N(data!BM92), 0)</f>
        <v>0</v>
      </c>
      <c r="AJ64" s="197">
        <f>ROUND(N(data!BM93), 0)</f>
        <v>0</v>
      </c>
      <c r="AK64" s="316">
        <f>ROUND(N(data!BM94), 2)</f>
        <v>0</v>
      </c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</row>
    <row r="65" spans="1:89" s="10" customFormat="1" ht="12.6" customHeight="1">
      <c r="A65" s="11" t="str">
        <f>RIGHT(data!$C$97,3)</f>
        <v>206</v>
      </c>
      <c r="B65" s="199" t="str">
        <f>RIGHT(data!$C$96,4)</f>
        <v>2024</v>
      </c>
      <c r="C65" s="11" t="str">
        <f>data!BN$55</f>
        <v>8610</v>
      </c>
      <c r="D65" s="11" t="s">
        <v>1157</v>
      </c>
      <c r="E65" s="197">
        <f>ROUND(N(data!BN59), 0)</f>
        <v>0</v>
      </c>
      <c r="F65" s="316">
        <f>ROUND(N(data!BN60), 2)</f>
        <v>6.66</v>
      </c>
      <c r="G65" s="197">
        <f>ROUND(N(data!BN61), 0)</f>
        <v>1221587</v>
      </c>
      <c r="H65" s="197">
        <f>ROUND(N(data!BN62), 0)</f>
        <v>327161</v>
      </c>
      <c r="I65" s="197">
        <f>ROUND(N(data!BN63), 0)</f>
        <v>25000</v>
      </c>
      <c r="J65" s="197">
        <f>ROUND(N(data!BN64), 0)</f>
        <v>46704</v>
      </c>
      <c r="K65" s="197">
        <f>ROUND(N(data!BN65), 0)</f>
        <v>0</v>
      </c>
      <c r="L65" s="197">
        <f>ROUND(N(data!BN66), 0)</f>
        <v>129715</v>
      </c>
      <c r="M65" s="197">
        <f>ROUND(N(data!BN67), 0)</f>
        <v>2614101</v>
      </c>
      <c r="N65" s="197">
        <f>ROUND(N(data!BN68), 0)</f>
        <v>417677</v>
      </c>
      <c r="O65" s="197">
        <f>ROUND(N(data!BN69), 0)</f>
        <v>10957328</v>
      </c>
      <c r="P65" s="197">
        <f>ROUND(N(data!BN70), 0)</f>
        <v>0</v>
      </c>
      <c r="Q65" s="197">
        <f>ROUND(N(data!BN71), 0)</f>
        <v>0</v>
      </c>
      <c r="R65" s="197">
        <f>ROUND(N(data!BN72), 0)</f>
        <v>0</v>
      </c>
      <c r="S65" s="197">
        <f>ROUND(N(data!BN73), 0)</f>
        <v>546017</v>
      </c>
      <c r="T65" s="197">
        <f>ROUND(N(data!BN74), 0)</f>
        <v>0</v>
      </c>
      <c r="U65" s="197">
        <f>ROUND(N(data!BN75), 0)</f>
        <v>0</v>
      </c>
      <c r="V65" s="197">
        <f>ROUND(N(data!BN76), 0)</f>
        <v>0</v>
      </c>
      <c r="W65" s="197">
        <f>ROUND(N(data!BN77), 0)</f>
        <v>0</v>
      </c>
      <c r="X65" s="197">
        <f>ROUND(N(data!BN78), 0)</f>
        <v>10260420</v>
      </c>
      <c r="Y65" s="197">
        <f>ROUND(N(data!BN79), 0)</f>
        <v>0</v>
      </c>
      <c r="Z65" s="197">
        <f>ROUND(N(data!BN80), 0)</f>
        <v>0</v>
      </c>
      <c r="AA65" s="197">
        <f>ROUND(N(data!BN81), 0)</f>
        <v>111745</v>
      </c>
      <c r="AB65" s="197">
        <f>ROUND(N(data!BN82), 0)</f>
        <v>0</v>
      </c>
      <c r="AC65" s="197">
        <f>ROUND(N(data!BN83), 0)</f>
        <v>39146</v>
      </c>
      <c r="AD65" s="197">
        <f>ROUND(N(data!BN84), 0)</f>
        <v>95710</v>
      </c>
      <c r="AE65" s="197">
        <f>ROUND(N(data!BN89), 0)</f>
        <v>0</v>
      </c>
      <c r="AF65" s="197">
        <f>ROUND(N(data!BN87), 0)</f>
        <v>0</v>
      </c>
      <c r="AG65" s="197">
        <f>ROUND(N(data!BN90), 0)</f>
        <v>21426</v>
      </c>
      <c r="AH65" s="197">
        <f>ROUND(N(data!BN91), 0)</f>
        <v>0</v>
      </c>
      <c r="AI65" s="197">
        <f>ROUND(N(data!BN92), 0)</f>
        <v>0</v>
      </c>
      <c r="AJ65" s="197">
        <f>ROUND(N(data!BN93), 0)</f>
        <v>0</v>
      </c>
      <c r="AK65" s="316">
        <f>ROUND(N(data!BN94), 2)</f>
        <v>0</v>
      </c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</row>
    <row r="66" spans="1:89" s="10" customFormat="1" ht="12.6" customHeight="1">
      <c r="A66" s="11" t="str">
        <f>RIGHT(data!$C$97,3)</f>
        <v>206</v>
      </c>
      <c r="B66" s="199" t="str">
        <f>RIGHT(data!$C$96,4)</f>
        <v>2024</v>
      </c>
      <c r="C66" s="11" t="str">
        <f>data!BO$55</f>
        <v>8620</v>
      </c>
      <c r="D66" s="11" t="s">
        <v>1157</v>
      </c>
      <c r="E66" s="197">
        <f>ROUND(N(data!BO59), 0)</f>
        <v>0</v>
      </c>
      <c r="F66" s="316">
        <f>ROUND(N(data!BO60), 2)</f>
        <v>0</v>
      </c>
      <c r="G66" s="197">
        <f>ROUND(N(data!BO61), 0)</f>
        <v>0</v>
      </c>
      <c r="H66" s="197">
        <f>ROUND(N(data!BO62), 0)</f>
        <v>0</v>
      </c>
      <c r="I66" s="197">
        <f>ROUND(N(data!BO63), 0)</f>
        <v>0</v>
      </c>
      <c r="J66" s="197">
        <f>ROUND(N(data!BO64), 0)</f>
        <v>0</v>
      </c>
      <c r="K66" s="197">
        <f>ROUND(N(data!BO65), 0)</f>
        <v>0</v>
      </c>
      <c r="L66" s="197">
        <f>ROUND(N(data!BO66), 0)</f>
        <v>0</v>
      </c>
      <c r="M66" s="197">
        <f>ROUND(N(data!BO67), 0)</f>
        <v>0</v>
      </c>
      <c r="N66" s="197">
        <f>ROUND(N(data!BO68), 0)</f>
        <v>0</v>
      </c>
      <c r="O66" s="197">
        <f>ROUND(N(data!BO69), 0)</f>
        <v>0</v>
      </c>
      <c r="P66" s="197">
        <f>ROUND(N(data!BO70), 0)</f>
        <v>0</v>
      </c>
      <c r="Q66" s="197">
        <f>ROUND(N(data!BO71), 0)</f>
        <v>0</v>
      </c>
      <c r="R66" s="197">
        <f>ROUND(N(data!BO72), 0)</f>
        <v>0</v>
      </c>
      <c r="S66" s="197">
        <f>ROUND(N(data!BO73), 0)</f>
        <v>0</v>
      </c>
      <c r="T66" s="197">
        <f>ROUND(N(data!BO74), 0)</f>
        <v>0</v>
      </c>
      <c r="U66" s="197">
        <f>ROUND(N(data!BO75), 0)</f>
        <v>0</v>
      </c>
      <c r="V66" s="197">
        <f>ROUND(N(data!BO76), 0)</f>
        <v>0</v>
      </c>
      <c r="W66" s="197">
        <f>ROUND(N(data!BO77), 0)</f>
        <v>0</v>
      </c>
      <c r="X66" s="197">
        <f>ROUND(N(data!BO78), 0)</f>
        <v>0</v>
      </c>
      <c r="Y66" s="197">
        <f>ROUND(N(data!BO79), 0)</f>
        <v>0</v>
      </c>
      <c r="Z66" s="197">
        <f>ROUND(N(data!BO80), 0)</f>
        <v>0</v>
      </c>
      <c r="AA66" s="197">
        <f>ROUND(N(data!BO81), 0)</f>
        <v>0</v>
      </c>
      <c r="AB66" s="197">
        <f>ROUND(N(data!BO82), 0)</f>
        <v>0</v>
      </c>
      <c r="AC66" s="197">
        <f>ROUND(N(data!BO83), 0)</f>
        <v>0</v>
      </c>
      <c r="AD66" s="197">
        <f>ROUND(N(data!BO84), 0)</f>
        <v>0</v>
      </c>
      <c r="AE66" s="197">
        <f>ROUND(N(data!BO89), 0)</f>
        <v>0</v>
      </c>
      <c r="AF66" s="197">
        <f>ROUND(N(data!BO87), 0)</f>
        <v>0</v>
      </c>
      <c r="AG66" s="197">
        <f>ROUND(N(data!BO90), 0)</f>
        <v>0</v>
      </c>
      <c r="AH66" s="197">
        <f>ROUND(N(data!BO91), 0)</f>
        <v>0</v>
      </c>
      <c r="AI66" s="197">
        <f>ROUND(N(data!BO92), 0)</f>
        <v>0</v>
      </c>
      <c r="AJ66" s="197">
        <f>ROUND(N(data!BO93), 0)</f>
        <v>0</v>
      </c>
      <c r="AK66" s="316">
        <f>ROUND(N(data!BO94), 2)</f>
        <v>0</v>
      </c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</row>
    <row r="67" spans="1:89" s="10" customFormat="1" ht="12.6" customHeight="1">
      <c r="A67" s="11" t="str">
        <f>RIGHT(data!$C$97,3)</f>
        <v>206</v>
      </c>
      <c r="B67" s="199" t="str">
        <f>RIGHT(data!$C$96,4)</f>
        <v>2024</v>
      </c>
      <c r="C67" s="11" t="str">
        <f>data!BP$55</f>
        <v>8630</v>
      </c>
      <c r="D67" s="11" t="s">
        <v>1157</v>
      </c>
      <c r="E67" s="197">
        <f>ROUND(N(data!BP59), 0)</f>
        <v>0</v>
      </c>
      <c r="F67" s="316">
        <f>ROUND(N(data!BP60), 2)</f>
        <v>0</v>
      </c>
      <c r="G67" s="197">
        <f>ROUND(N(data!BP61), 0)</f>
        <v>0</v>
      </c>
      <c r="H67" s="197">
        <f>ROUND(N(data!BP62), 0)</f>
        <v>0</v>
      </c>
      <c r="I67" s="197">
        <f>ROUND(N(data!BP63), 0)</f>
        <v>0</v>
      </c>
      <c r="J67" s="197">
        <f>ROUND(N(data!BP64), 0)</f>
        <v>0</v>
      </c>
      <c r="K67" s="197">
        <f>ROUND(N(data!BP65), 0)</f>
        <v>0</v>
      </c>
      <c r="L67" s="197">
        <f>ROUND(N(data!BP66), 0)</f>
        <v>0</v>
      </c>
      <c r="M67" s="197">
        <f>ROUND(N(data!BP67), 0)</f>
        <v>0</v>
      </c>
      <c r="N67" s="197">
        <f>ROUND(N(data!BP68), 0)</f>
        <v>0</v>
      </c>
      <c r="O67" s="197">
        <f>ROUND(N(data!BP69), 0)</f>
        <v>0</v>
      </c>
      <c r="P67" s="197">
        <f>ROUND(N(data!BP70), 0)</f>
        <v>0</v>
      </c>
      <c r="Q67" s="197">
        <f>ROUND(N(data!BP71), 0)</f>
        <v>0</v>
      </c>
      <c r="R67" s="197">
        <f>ROUND(N(data!BP72), 0)</f>
        <v>0</v>
      </c>
      <c r="S67" s="197">
        <f>ROUND(N(data!BP73), 0)</f>
        <v>0</v>
      </c>
      <c r="T67" s="197">
        <f>ROUND(N(data!BP74), 0)</f>
        <v>0</v>
      </c>
      <c r="U67" s="197">
        <f>ROUND(N(data!BP75), 0)</f>
        <v>0</v>
      </c>
      <c r="V67" s="197">
        <f>ROUND(N(data!BP76), 0)</f>
        <v>0</v>
      </c>
      <c r="W67" s="197">
        <f>ROUND(N(data!BP77), 0)</f>
        <v>0</v>
      </c>
      <c r="X67" s="197">
        <f>ROUND(N(data!BP78), 0)</f>
        <v>0</v>
      </c>
      <c r="Y67" s="197">
        <f>ROUND(N(data!BP79), 0)</f>
        <v>0</v>
      </c>
      <c r="Z67" s="197">
        <f>ROUND(N(data!BP80), 0)</f>
        <v>0</v>
      </c>
      <c r="AA67" s="197">
        <f>ROUND(N(data!BP81), 0)</f>
        <v>0</v>
      </c>
      <c r="AB67" s="197">
        <f>ROUND(N(data!BP82), 0)</f>
        <v>0</v>
      </c>
      <c r="AC67" s="197">
        <f>ROUND(N(data!BP83), 0)</f>
        <v>0</v>
      </c>
      <c r="AD67" s="197">
        <f>ROUND(N(data!BP84), 0)</f>
        <v>0</v>
      </c>
      <c r="AE67" s="197">
        <f>ROUND(N(data!BP89), 0)</f>
        <v>0</v>
      </c>
      <c r="AF67" s="197">
        <f>ROUND(N(data!BP87), 0)</f>
        <v>0</v>
      </c>
      <c r="AG67" s="197">
        <f>ROUND(N(data!BP90), 0)</f>
        <v>0</v>
      </c>
      <c r="AH67" s="197">
        <f>ROUND(N(data!BP91), 0)</f>
        <v>0</v>
      </c>
      <c r="AI67" s="197">
        <f>ROUND(N(data!BP92), 0)</f>
        <v>0</v>
      </c>
      <c r="AJ67" s="197">
        <f>ROUND(N(data!BP93), 0)</f>
        <v>0</v>
      </c>
      <c r="AK67" s="316">
        <f>ROUND(N(data!BP94), 2)</f>
        <v>0</v>
      </c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</row>
    <row r="68" spans="1:89" s="10" customFormat="1" ht="12.6" customHeight="1">
      <c r="A68" s="11" t="str">
        <f>RIGHT(data!$C$97,3)</f>
        <v>206</v>
      </c>
      <c r="B68" s="199" t="str">
        <f>RIGHT(data!$C$96,4)</f>
        <v>2024</v>
      </c>
      <c r="C68" s="11" t="str">
        <f>data!BQ$55</f>
        <v>8640</v>
      </c>
      <c r="D68" s="11" t="s">
        <v>1157</v>
      </c>
      <c r="E68" s="197">
        <f>ROUND(N(data!BQ59), 0)</f>
        <v>0</v>
      </c>
      <c r="F68" s="316">
        <f>ROUND(N(data!BQ60), 2)</f>
        <v>0</v>
      </c>
      <c r="G68" s="197">
        <f>ROUND(N(data!BQ61), 0)</f>
        <v>0</v>
      </c>
      <c r="H68" s="197">
        <f>ROUND(N(data!BQ62), 0)</f>
        <v>0</v>
      </c>
      <c r="I68" s="197">
        <f>ROUND(N(data!BQ63), 0)</f>
        <v>0</v>
      </c>
      <c r="J68" s="197">
        <f>ROUND(N(data!BQ64), 0)</f>
        <v>0</v>
      </c>
      <c r="K68" s="197">
        <f>ROUND(N(data!BQ65), 0)</f>
        <v>0</v>
      </c>
      <c r="L68" s="197">
        <f>ROUND(N(data!BQ66), 0)</f>
        <v>0</v>
      </c>
      <c r="M68" s="197">
        <f>ROUND(N(data!BQ67), 0)</f>
        <v>0</v>
      </c>
      <c r="N68" s="197">
        <f>ROUND(N(data!BQ68), 0)</f>
        <v>0</v>
      </c>
      <c r="O68" s="197">
        <f>ROUND(N(data!BQ69), 0)</f>
        <v>0</v>
      </c>
      <c r="P68" s="197">
        <f>ROUND(N(data!BQ70), 0)</f>
        <v>0</v>
      </c>
      <c r="Q68" s="197">
        <f>ROUND(N(data!BQ71), 0)</f>
        <v>0</v>
      </c>
      <c r="R68" s="197">
        <f>ROUND(N(data!BQ72), 0)</f>
        <v>0</v>
      </c>
      <c r="S68" s="197">
        <f>ROUND(N(data!BQ73), 0)</f>
        <v>0</v>
      </c>
      <c r="T68" s="197">
        <f>ROUND(N(data!BQ74), 0)</f>
        <v>0</v>
      </c>
      <c r="U68" s="197">
        <f>ROUND(N(data!BQ75), 0)</f>
        <v>0</v>
      </c>
      <c r="V68" s="197">
        <f>ROUND(N(data!BQ76), 0)</f>
        <v>0</v>
      </c>
      <c r="W68" s="197">
        <f>ROUND(N(data!BQ77), 0)</f>
        <v>0</v>
      </c>
      <c r="X68" s="197">
        <f>ROUND(N(data!BQ78), 0)</f>
        <v>0</v>
      </c>
      <c r="Y68" s="197">
        <f>ROUND(N(data!BQ79), 0)</f>
        <v>0</v>
      </c>
      <c r="Z68" s="197">
        <f>ROUND(N(data!BQ80), 0)</f>
        <v>0</v>
      </c>
      <c r="AA68" s="197">
        <f>ROUND(N(data!BQ81), 0)</f>
        <v>0</v>
      </c>
      <c r="AB68" s="197">
        <f>ROUND(N(data!BQ82), 0)</f>
        <v>0</v>
      </c>
      <c r="AC68" s="197">
        <f>ROUND(N(data!BQ83), 0)</f>
        <v>0</v>
      </c>
      <c r="AD68" s="197">
        <f>ROUND(N(data!BQ84), 0)</f>
        <v>0</v>
      </c>
      <c r="AE68" s="197">
        <f>ROUND(N(data!BQ89), 0)</f>
        <v>0</v>
      </c>
      <c r="AF68" s="197">
        <f>ROUND(N(data!BQ87), 0)</f>
        <v>0</v>
      </c>
      <c r="AG68" s="197">
        <f>ROUND(N(data!BQ90), 0)</f>
        <v>0</v>
      </c>
      <c r="AH68" s="197">
        <f>ROUND(N(data!BQ91), 0)</f>
        <v>0</v>
      </c>
      <c r="AI68" s="197">
        <f>ROUND(N(data!BQ92), 0)</f>
        <v>0</v>
      </c>
      <c r="AJ68" s="197">
        <f>ROUND(N(data!BQ93), 0)</f>
        <v>0</v>
      </c>
      <c r="AK68" s="316">
        <f>ROUND(N(data!BQ94), 2)</f>
        <v>0</v>
      </c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</row>
    <row r="69" spans="1:89" s="10" customFormat="1" ht="12.6" customHeight="1">
      <c r="A69" s="11" t="str">
        <f>RIGHT(data!$C$97,3)</f>
        <v>206</v>
      </c>
      <c r="B69" s="199" t="str">
        <f>RIGHT(data!$C$96,4)</f>
        <v>2024</v>
      </c>
      <c r="C69" s="11" t="str">
        <f>data!BR$55</f>
        <v>8650</v>
      </c>
      <c r="D69" s="11" t="s">
        <v>1157</v>
      </c>
      <c r="E69" s="197">
        <f>ROUND(N(data!BR59), 0)</f>
        <v>0</v>
      </c>
      <c r="F69" s="316">
        <f>ROUND(N(data!BR60), 2)</f>
        <v>0.52</v>
      </c>
      <c r="G69" s="197">
        <f>ROUND(N(data!BR61), 0)</f>
        <v>38451</v>
      </c>
      <c r="H69" s="197">
        <f>ROUND(N(data!BR62), 0)</f>
        <v>13607</v>
      </c>
      <c r="I69" s="197">
        <f>ROUND(N(data!BR63), 0)</f>
        <v>0</v>
      </c>
      <c r="J69" s="197">
        <f>ROUND(N(data!BR64), 0)</f>
        <v>0</v>
      </c>
      <c r="K69" s="197">
        <f>ROUND(N(data!BR65), 0)</f>
        <v>0</v>
      </c>
      <c r="L69" s="197">
        <f>ROUND(N(data!BR66), 0)</f>
        <v>0</v>
      </c>
      <c r="M69" s="197">
        <f>ROUND(N(data!BR67), 0)</f>
        <v>4959</v>
      </c>
      <c r="N69" s="197">
        <f>ROUND(N(data!BR68), 0)</f>
        <v>0</v>
      </c>
      <c r="O69" s="197">
        <f>ROUND(N(data!BR69), 0)</f>
        <v>0</v>
      </c>
      <c r="P69" s="197">
        <f>ROUND(N(data!BR70), 0)</f>
        <v>0</v>
      </c>
      <c r="Q69" s="197">
        <f>ROUND(N(data!BR71), 0)</f>
        <v>0</v>
      </c>
      <c r="R69" s="197">
        <f>ROUND(N(data!BR72), 0)</f>
        <v>0</v>
      </c>
      <c r="S69" s="197">
        <f>ROUND(N(data!BR73), 0)</f>
        <v>0</v>
      </c>
      <c r="T69" s="197">
        <f>ROUND(N(data!BR74), 0)</f>
        <v>0</v>
      </c>
      <c r="U69" s="197">
        <f>ROUND(N(data!BR75), 0)</f>
        <v>0</v>
      </c>
      <c r="V69" s="197">
        <f>ROUND(N(data!BR76), 0)</f>
        <v>0</v>
      </c>
      <c r="W69" s="197">
        <f>ROUND(N(data!BR77), 0)</f>
        <v>0</v>
      </c>
      <c r="X69" s="197">
        <f>ROUND(N(data!BR78), 0)</f>
        <v>0</v>
      </c>
      <c r="Y69" s="197">
        <f>ROUND(N(data!BR79), 0)</f>
        <v>0</v>
      </c>
      <c r="Z69" s="197">
        <f>ROUND(N(data!BR80), 0)</f>
        <v>0</v>
      </c>
      <c r="AA69" s="197">
        <f>ROUND(N(data!BR81), 0)</f>
        <v>0</v>
      </c>
      <c r="AB69" s="197">
        <f>ROUND(N(data!BR82), 0)</f>
        <v>0</v>
      </c>
      <c r="AC69" s="197">
        <f>ROUND(N(data!BR83), 0)</f>
        <v>0</v>
      </c>
      <c r="AD69" s="197">
        <f>ROUND(N(data!BR84), 0)</f>
        <v>0</v>
      </c>
      <c r="AE69" s="197">
        <f>ROUND(N(data!BR89), 0)</f>
        <v>0</v>
      </c>
      <c r="AF69" s="197">
        <f>ROUND(N(data!BR87), 0)</f>
        <v>0</v>
      </c>
      <c r="AG69" s="197">
        <f>ROUND(N(data!BR90), 0)</f>
        <v>650</v>
      </c>
      <c r="AH69" s="197">
        <f>ROUND(N(data!BR91), 0)</f>
        <v>0</v>
      </c>
      <c r="AI69" s="197">
        <f>ROUND(N(data!BR92), 0)</f>
        <v>0</v>
      </c>
      <c r="AJ69" s="197">
        <f>ROUND(N(data!BR93), 0)</f>
        <v>0</v>
      </c>
      <c r="AK69" s="316">
        <f>ROUND(N(data!BR94), 2)</f>
        <v>0</v>
      </c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</row>
    <row r="70" spans="1:89" s="10" customFormat="1" ht="12.6" customHeight="1">
      <c r="A70" s="11" t="str">
        <f>RIGHT(data!$C$97,3)</f>
        <v>206</v>
      </c>
      <c r="B70" s="199" t="str">
        <f>RIGHT(data!$C$96,4)</f>
        <v>2024</v>
      </c>
      <c r="C70" s="11" t="str">
        <f>data!BS$55</f>
        <v>8660</v>
      </c>
      <c r="D70" s="11" t="s">
        <v>1157</v>
      </c>
      <c r="E70" s="197">
        <f>ROUND(N(data!BS59), 0)</f>
        <v>0</v>
      </c>
      <c r="F70" s="316">
        <f>ROUND(N(data!BS60), 2)</f>
        <v>0.53</v>
      </c>
      <c r="G70" s="197">
        <f>ROUND(N(data!BS61), 0)</f>
        <v>35074</v>
      </c>
      <c r="H70" s="197">
        <f>ROUND(N(data!BS62), 0)</f>
        <v>13140</v>
      </c>
      <c r="I70" s="197">
        <f>ROUND(N(data!BS63), 0)</f>
        <v>0</v>
      </c>
      <c r="J70" s="197">
        <f>ROUND(N(data!BS64), 0)</f>
        <v>1128</v>
      </c>
      <c r="K70" s="197">
        <f>ROUND(N(data!BS65), 0)</f>
        <v>0</v>
      </c>
      <c r="L70" s="197">
        <f>ROUND(N(data!BS66), 0)</f>
        <v>392</v>
      </c>
      <c r="M70" s="197">
        <f>ROUND(N(data!BS67), 0)</f>
        <v>17629</v>
      </c>
      <c r="N70" s="197">
        <f>ROUND(N(data!BS68), 0)</f>
        <v>0</v>
      </c>
      <c r="O70" s="197">
        <f>ROUND(N(data!BS69), 0)</f>
        <v>638</v>
      </c>
      <c r="P70" s="197">
        <f>ROUND(N(data!BS70), 0)</f>
        <v>0</v>
      </c>
      <c r="Q70" s="197">
        <f>ROUND(N(data!BS71), 0)</f>
        <v>0</v>
      </c>
      <c r="R70" s="197">
        <f>ROUND(N(data!BS72), 0)</f>
        <v>0</v>
      </c>
      <c r="S70" s="197">
        <f>ROUND(N(data!BS73), 0)</f>
        <v>0</v>
      </c>
      <c r="T70" s="197">
        <f>ROUND(N(data!BS74), 0)</f>
        <v>0</v>
      </c>
      <c r="U70" s="197">
        <f>ROUND(N(data!BS75), 0)</f>
        <v>0</v>
      </c>
      <c r="V70" s="197">
        <f>ROUND(N(data!BS76), 0)</f>
        <v>0</v>
      </c>
      <c r="W70" s="197">
        <f>ROUND(N(data!BS77), 0)</f>
        <v>0</v>
      </c>
      <c r="X70" s="197">
        <f>ROUND(N(data!BS78), 0)</f>
        <v>0</v>
      </c>
      <c r="Y70" s="197">
        <f>ROUND(N(data!BS79), 0)</f>
        <v>0</v>
      </c>
      <c r="Z70" s="197">
        <f>ROUND(N(data!BS80), 0)</f>
        <v>0</v>
      </c>
      <c r="AA70" s="197">
        <f>ROUND(N(data!BS81), 0)</f>
        <v>0</v>
      </c>
      <c r="AB70" s="197">
        <f>ROUND(N(data!BS82), 0)</f>
        <v>0</v>
      </c>
      <c r="AC70" s="197">
        <f>ROUND(N(data!BS83), 0)</f>
        <v>638</v>
      </c>
      <c r="AD70" s="197">
        <f>ROUND(N(data!BS84), 0)</f>
        <v>0</v>
      </c>
      <c r="AE70" s="197">
        <f>ROUND(N(data!BS89), 0)</f>
        <v>0</v>
      </c>
      <c r="AF70" s="197">
        <f>ROUND(N(data!BS87), 0)</f>
        <v>0</v>
      </c>
      <c r="AG70" s="197">
        <f>ROUND(N(data!BS90), 0)</f>
        <v>2309</v>
      </c>
      <c r="AH70" s="197">
        <f>ROUND(N(data!BS91), 0)</f>
        <v>0</v>
      </c>
      <c r="AI70" s="197">
        <f>ROUND(N(data!BS92), 0)</f>
        <v>315</v>
      </c>
      <c r="AJ70" s="197">
        <f>ROUND(N(data!BS93), 0)</f>
        <v>0</v>
      </c>
      <c r="AK70" s="316">
        <f>ROUND(N(data!BS94), 2)</f>
        <v>0</v>
      </c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</row>
    <row r="71" spans="1:89" s="10" customFormat="1" ht="12.6" customHeight="1">
      <c r="A71" s="11" t="str">
        <f>RIGHT(data!$C$97,3)</f>
        <v>206</v>
      </c>
      <c r="B71" s="199" t="str">
        <f>RIGHT(data!$C$96,4)</f>
        <v>2024</v>
      </c>
      <c r="C71" s="11" t="str">
        <f>data!BT$55</f>
        <v>8670</v>
      </c>
      <c r="D71" s="11" t="s">
        <v>1157</v>
      </c>
      <c r="E71" s="197">
        <f>ROUND(N(data!BT59), 0)</f>
        <v>0</v>
      </c>
      <c r="F71" s="316">
        <f>ROUND(N(data!BT60), 2)</f>
        <v>1.22</v>
      </c>
      <c r="G71" s="197">
        <f>ROUND(N(data!BT61), 0)</f>
        <v>121497</v>
      </c>
      <c r="H71" s="197">
        <f>ROUND(N(data!BT62), 0)</f>
        <v>40934</v>
      </c>
      <c r="I71" s="197">
        <f>ROUND(N(data!BT63), 0)</f>
        <v>0</v>
      </c>
      <c r="J71" s="197">
        <f>ROUND(N(data!BT64), 0)</f>
        <v>0</v>
      </c>
      <c r="K71" s="197">
        <f>ROUND(N(data!BT65), 0)</f>
        <v>0</v>
      </c>
      <c r="L71" s="197">
        <f>ROUND(N(data!BT66), 0)</f>
        <v>0</v>
      </c>
      <c r="M71" s="197">
        <f>ROUND(N(data!BT67), 0)</f>
        <v>0</v>
      </c>
      <c r="N71" s="197">
        <f>ROUND(N(data!BT68), 0)</f>
        <v>0</v>
      </c>
      <c r="O71" s="197">
        <f>ROUND(N(data!BT69), 0)</f>
        <v>525</v>
      </c>
      <c r="P71" s="197">
        <f>ROUND(N(data!BT70), 0)</f>
        <v>0</v>
      </c>
      <c r="Q71" s="197">
        <f>ROUND(N(data!BT71), 0)</f>
        <v>0</v>
      </c>
      <c r="R71" s="197">
        <f>ROUND(N(data!BT72), 0)</f>
        <v>0</v>
      </c>
      <c r="S71" s="197">
        <f>ROUND(N(data!BT73), 0)</f>
        <v>0</v>
      </c>
      <c r="T71" s="197">
        <f>ROUND(N(data!BT74), 0)</f>
        <v>0</v>
      </c>
      <c r="U71" s="197">
        <f>ROUND(N(data!BT75), 0)</f>
        <v>0</v>
      </c>
      <c r="V71" s="197">
        <f>ROUND(N(data!BT76), 0)</f>
        <v>0</v>
      </c>
      <c r="W71" s="197">
        <f>ROUND(N(data!BT77), 0)</f>
        <v>0</v>
      </c>
      <c r="X71" s="197">
        <f>ROUND(N(data!BT78), 0)</f>
        <v>0</v>
      </c>
      <c r="Y71" s="197">
        <f>ROUND(N(data!BT79), 0)</f>
        <v>0</v>
      </c>
      <c r="Z71" s="197">
        <f>ROUND(N(data!BT80), 0)</f>
        <v>0</v>
      </c>
      <c r="AA71" s="197">
        <f>ROUND(N(data!BT81), 0)</f>
        <v>0</v>
      </c>
      <c r="AB71" s="197">
        <f>ROUND(N(data!BT82), 0)</f>
        <v>0</v>
      </c>
      <c r="AC71" s="197">
        <f>ROUND(N(data!BT83), 0)</f>
        <v>525</v>
      </c>
      <c r="AD71" s="197">
        <f>ROUND(N(data!BT84), 0)</f>
        <v>0</v>
      </c>
      <c r="AE71" s="197">
        <f>ROUND(N(data!BT89), 0)</f>
        <v>0</v>
      </c>
      <c r="AF71" s="197">
        <f>ROUND(N(data!BT87), 0)</f>
        <v>0</v>
      </c>
      <c r="AG71" s="197">
        <f>ROUND(N(data!BT90), 0)</f>
        <v>0</v>
      </c>
      <c r="AH71" s="197">
        <f>ROUND(N(data!BT91), 0)</f>
        <v>0</v>
      </c>
      <c r="AI71" s="197">
        <f>ROUND(N(data!BT92), 0)</f>
        <v>0</v>
      </c>
      <c r="AJ71" s="197">
        <f>ROUND(N(data!BT93), 0)</f>
        <v>0</v>
      </c>
      <c r="AK71" s="316">
        <f>ROUND(N(data!BT94), 2)</f>
        <v>0</v>
      </c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</row>
    <row r="72" spans="1:89" s="10" customFormat="1" ht="12.6" customHeight="1">
      <c r="A72" s="11" t="str">
        <f>RIGHT(data!$C$97,3)</f>
        <v>206</v>
      </c>
      <c r="B72" s="199" t="str">
        <f>RIGHT(data!$C$96,4)</f>
        <v>2024</v>
      </c>
      <c r="C72" s="11" t="str">
        <f>data!BU$55</f>
        <v>8680</v>
      </c>
      <c r="D72" s="11" t="s">
        <v>1157</v>
      </c>
      <c r="E72" s="197">
        <f>ROUND(N(data!BU59), 0)</f>
        <v>0</v>
      </c>
      <c r="F72" s="316">
        <f>ROUND(N(data!BU60), 2)</f>
        <v>0</v>
      </c>
      <c r="G72" s="197">
        <f>ROUND(N(data!BU61), 0)</f>
        <v>0</v>
      </c>
      <c r="H72" s="197">
        <f>ROUND(N(data!BU62), 0)</f>
        <v>0</v>
      </c>
      <c r="I72" s="197">
        <f>ROUND(N(data!BU63), 0)</f>
        <v>0</v>
      </c>
      <c r="J72" s="197">
        <f>ROUND(N(data!BU64), 0)</f>
        <v>0</v>
      </c>
      <c r="K72" s="197">
        <f>ROUND(N(data!BU65), 0)</f>
        <v>0</v>
      </c>
      <c r="L72" s="197">
        <f>ROUND(N(data!BU66), 0)</f>
        <v>0</v>
      </c>
      <c r="M72" s="197">
        <f>ROUND(N(data!BU67), 0)</f>
        <v>0</v>
      </c>
      <c r="N72" s="197">
        <f>ROUND(N(data!BU68), 0)</f>
        <v>0</v>
      </c>
      <c r="O72" s="197">
        <f>ROUND(N(data!BU69), 0)</f>
        <v>0</v>
      </c>
      <c r="P72" s="197">
        <f>ROUND(N(data!BU70), 0)</f>
        <v>0</v>
      </c>
      <c r="Q72" s="197">
        <f>ROUND(N(data!BU71), 0)</f>
        <v>0</v>
      </c>
      <c r="R72" s="197">
        <f>ROUND(N(data!BU72), 0)</f>
        <v>0</v>
      </c>
      <c r="S72" s="197">
        <f>ROUND(N(data!BU73), 0)</f>
        <v>0</v>
      </c>
      <c r="T72" s="197">
        <f>ROUND(N(data!BU74), 0)</f>
        <v>0</v>
      </c>
      <c r="U72" s="197">
        <f>ROUND(N(data!BU75), 0)</f>
        <v>0</v>
      </c>
      <c r="V72" s="197">
        <f>ROUND(N(data!BU76), 0)</f>
        <v>0</v>
      </c>
      <c r="W72" s="197">
        <f>ROUND(N(data!BU77), 0)</f>
        <v>0</v>
      </c>
      <c r="X72" s="197">
        <f>ROUND(N(data!BU78), 0)</f>
        <v>0</v>
      </c>
      <c r="Y72" s="197">
        <f>ROUND(N(data!BU79), 0)</f>
        <v>0</v>
      </c>
      <c r="Z72" s="197">
        <f>ROUND(N(data!BU80), 0)</f>
        <v>0</v>
      </c>
      <c r="AA72" s="197">
        <f>ROUND(N(data!BU81), 0)</f>
        <v>0</v>
      </c>
      <c r="AB72" s="197">
        <f>ROUND(N(data!BU82), 0)</f>
        <v>0</v>
      </c>
      <c r="AC72" s="197">
        <f>ROUND(N(data!BU83), 0)</f>
        <v>0</v>
      </c>
      <c r="AD72" s="197">
        <f>ROUND(N(data!BU84), 0)</f>
        <v>0</v>
      </c>
      <c r="AE72" s="197">
        <f>ROUND(N(data!BU89), 0)</f>
        <v>0</v>
      </c>
      <c r="AF72" s="197">
        <f>ROUND(N(data!BU87), 0)</f>
        <v>0</v>
      </c>
      <c r="AG72" s="197">
        <f>ROUND(N(data!BU90), 0)</f>
        <v>0</v>
      </c>
      <c r="AH72" s="197">
        <f>ROUND(N(data!BU91), 0)</f>
        <v>0</v>
      </c>
      <c r="AI72" s="197">
        <f>ROUND(N(data!BU92), 0)</f>
        <v>0</v>
      </c>
      <c r="AJ72" s="197">
        <f>ROUND(N(data!BU93), 0)</f>
        <v>0</v>
      </c>
      <c r="AK72" s="316">
        <f>ROUND(N(data!BU94), 2)</f>
        <v>0</v>
      </c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</row>
    <row r="73" spans="1:89" s="10" customFormat="1" ht="12.6" customHeight="1">
      <c r="A73" s="11" t="str">
        <f>RIGHT(data!$C$97,3)</f>
        <v>206</v>
      </c>
      <c r="B73" s="199" t="str">
        <f>RIGHT(data!$C$96,4)</f>
        <v>2024</v>
      </c>
      <c r="C73" s="11" t="str">
        <f>data!BV$55</f>
        <v>8690</v>
      </c>
      <c r="D73" s="11" t="s">
        <v>1157</v>
      </c>
      <c r="E73" s="197">
        <f>ROUND(N(data!BV59), 0)</f>
        <v>0</v>
      </c>
      <c r="F73" s="316">
        <f>ROUND(N(data!BV60), 2)</f>
        <v>0</v>
      </c>
      <c r="G73" s="197">
        <f>ROUND(N(data!BV61), 0)</f>
        <v>0</v>
      </c>
      <c r="H73" s="197">
        <f>ROUND(N(data!BV62), 0)</f>
        <v>0</v>
      </c>
      <c r="I73" s="197">
        <f>ROUND(N(data!BV63), 0)</f>
        <v>0</v>
      </c>
      <c r="J73" s="197">
        <f>ROUND(N(data!BV64), 0)</f>
        <v>0</v>
      </c>
      <c r="K73" s="197">
        <f>ROUND(N(data!BV65), 0)</f>
        <v>0</v>
      </c>
      <c r="L73" s="197">
        <f>ROUND(N(data!BV66), 0)</f>
        <v>0</v>
      </c>
      <c r="M73" s="197">
        <f>ROUND(N(data!BV67), 0)</f>
        <v>0</v>
      </c>
      <c r="N73" s="197">
        <f>ROUND(N(data!BV68), 0)</f>
        <v>0</v>
      </c>
      <c r="O73" s="197">
        <f>ROUND(N(data!BV69), 0)</f>
        <v>0</v>
      </c>
      <c r="P73" s="197">
        <f>ROUND(N(data!BV70), 0)</f>
        <v>0</v>
      </c>
      <c r="Q73" s="197">
        <f>ROUND(N(data!BV71), 0)</f>
        <v>0</v>
      </c>
      <c r="R73" s="197">
        <f>ROUND(N(data!BV72), 0)</f>
        <v>0</v>
      </c>
      <c r="S73" s="197">
        <f>ROUND(N(data!BV73), 0)</f>
        <v>0</v>
      </c>
      <c r="T73" s="197">
        <f>ROUND(N(data!BV74), 0)</f>
        <v>0</v>
      </c>
      <c r="U73" s="197">
        <f>ROUND(N(data!BV75), 0)</f>
        <v>0</v>
      </c>
      <c r="V73" s="197">
        <f>ROUND(N(data!BV76), 0)</f>
        <v>0</v>
      </c>
      <c r="W73" s="197">
        <f>ROUND(N(data!BV77), 0)</f>
        <v>0</v>
      </c>
      <c r="X73" s="197">
        <f>ROUND(N(data!BV78), 0)</f>
        <v>0</v>
      </c>
      <c r="Y73" s="197">
        <f>ROUND(N(data!BV79), 0)</f>
        <v>0</v>
      </c>
      <c r="Z73" s="197">
        <f>ROUND(N(data!BV80), 0)</f>
        <v>0</v>
      </c>
      <c r="AA73" s="197">
        <f>ROUND(N(data!BV81), 0)</f>
        <v>0</v>
      </c>
      <c r="AB73" s="197">
        <f>ROUND(N(data!BV82), 0)</f>
        <v>0</v>
      </c>
      <c r="AC73" s="197">
        <f>ROUND(N(data!BV83), 0)</f>
        <v>0</v>
      </c>
      <c r="AD73" s="197">
        <f>ROUND(N(data!BV84), 0)</f>
        <v>0</v>
      </c>
      <c r="AE73" s="197">
        <f>ROUND(N(data!BV89), 0)</f>
        <v>0</v>
      </c>
      <c r="AF73" s="197">
        <f>ROUND(N(data!BV87), 0)</f>
        <v>0</v>
      </c>
      <c r="AG73" s="197">
        <f>ROUND(N(data!BV90), 0)</f>
        <v>0</v>
      </c>
      <c r="AH73" s="197">
        <f>ROUND(N(data!BV91), 0)</f>
        <v>0</v>
      </c>
      <c r="AI73" s="197">
        <f>ROUND(N(data!BV92), 0)</f>
        <v>0</v>
      </c>
      <c r="AJ73" s="197">
        <f>ROUND(N(data!BV93), 0)</f>
        <v>0</v>
      </c>
      <c r="AK73" s="316">
        <f>ROUND(N(data!BV94), 2)</f>
        <v>0</v>
      </c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</row>
    <row r="74" spans="1:89" s="10" customFormat="1" ht="12.6" customHeight="1">
      <c r="A74" s="11" t="str">
        <f>RIGHT(data!$C$97,3)</f>
        <v>206</v>
      </c>
      <c r="B74" s="199" t="str">
        <f>RIGHT(data!$C$96,4)</f>
        <v>2024</v>
      </c>
      <c r="C74" s="11" t="str">
        <f>data!BW$55</f>
        <v>8700</v>
      </c>
      <c r="D74" s="11" t="s">
        <v>1157</v>
      </c>
      <c r="E74" s="197">
        <f>ROUND(N(data!BW59), 0)</f>
        <v>0</v>
      </c>
      <c r="F74" s="316">
        <f>ROUND(N(data!BW60), 2)</f>
        <v>0.55000000000000004</v>
      </c>
      <c r="G74" s="197">
        <f>ROUND(N(data!BW61), 0)</f>
        <v>65357</v>
      </c>
      <c r="H74" s="197">
        <f>ROUND(N(data!BW62), 0)</f>
        <v>13690</v>
      </c>
      <c r="I74" s="197">
        <f>ROUND(N(data!BW63), 0)</f>
        <v>0</v>
      </c>
      <c r="J74" s="197">
        <f>ROUND(N(data!BW64), 0)</f>
        <v>0</v>
      </c>
      <c r="K74" s="197">
        <f>ROUND(N(data!BW65), 0)</f>
        <v>0</v>
      </c>
      <c r="L74" s="197">
        <f>ROUND(N(data!BW66), 0)</f>
        <v>0</v>
      </c>
      <c r="M74" s="197">
        <f>ROUND(N(data!BW67), 0)</f>
        <v>22473</v>
      </c>
      <c r="N74" s="197">
        <f>ROUND(N(data!BW68), 0)</f>
        <v>0</v>
      </c>
      <c r="O74" s="197">
        <f>ROUND(N(data!BW69), 0)</f>
        <v>26</v>
      </c>
      <c r="P74" s="197">
        <f>ROUND(N(data!BW70), 0)</f>
        <v>0</v>
      </c>
      <c r="Q74" s="197">
        <f>ROUND(N(data!BW71), 0)</f>
        <v>26</v>
      </c>
      <c r="R74" s="197">
        <f>ROUND(N(data!BW72), 0)</f>
        <v>0</v>
      </c>
      <c r="S74" s="197">
        <f>ROUND(N(data!BW73), 0)</f>
        <v>0</v>
      </c>
      <c r="T74" s="197">
        <f>ROUND(N(data!BW74), 0)</f>
        <v>0</v>
      </c>
      <c r="U74" s="197">
        <f>ROUND(N(data!BW75), 0)</f>
        <v>0</v>
      </c>
      <c r="V74" s="197">
        <f>ROUND(N(data!BW76), 0)</f>
        <v>0</v>
      </c>
      <c r="W74" s="197">
        <f>ROUND(N(data!BW77), 0)</f>
        <v>0</v>
      </c>
      <c r="X74" s="197">
        <f>ROUND(N(data!BW78), 0)</f>
        <v>0</v>
      </c>
      <c r="Y74" s="197">
        <f>ROUND(N(data!BW79), 0)</f>
        <v>0</v>
      </c>
      <c r="Z74" s="197">
        <f>ROUND(N(data!BW80), 0)</f>
        <v>0</v>
      </c>
      <c r="AA74" s="197">
        <f>ROUND(N(data!BW81), 0)</f>
        <v>0</v>
      </c>
      <c r="AB74" s="197">
        <f>ROUND(N(data!BW82), 0)</f>
        <v>0</v>
      </c>
      <c r="AC74" s="197">
        <f>ROUND(N(data!BW83), 0)</f>
        <v>0</v>
      </c>
      <c r="AD74" s="197">
        <f>ROUND(N(data!BW84), 0)</f>
        <v>0</v>
      </c>
      <c r="AE74" s="197">
        <f>ROUND(N(data!BW89), 0)</f>
        <v>0</v>
      </c>
      <c r="AF74" s="197">
        <f>ROUND(N(data!BW87), 0)</f>
        <v>0</v>
      </c>
      <c r="AG74" s="197">
        <f>ROUND(N(data!BW90), 0)</f>
        <v>2944</v>
      </c>
      <c r="AH74" s="197">
        <f>ROUND(N(data!BW91), 0)</f>
        <v>0</v>
      </c>
      <c r="AI74" s="197">
        <f>ROUND(N(data!BW92), 0)</f>
        <v>401</v>
      </c>
      <c r="AJ74" s="197">
        <f>ROUND(N(data!BW93), 0)</f>
        <v>0</v>
      </c>
      <c r="AK74" s="316">
        <f>ROUND(N(data!BW94), 2)</f>
        <v>0</v>
      </c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</row>
    <row r="75" spans="1:89" s="10" customFormat="1" ht="12.6" customHeight="1">
      <c r="A75" s="11" t="str">
        <f>RIGHT(data!$C$97,3)</f>
        <v>206</v>
      </c>
      <c r="B75" s="199" t="str">
        <f>RIGHT(data!$C$96,4)</f>
        <v>2024</v>
      </c>
      <c r="C75" s="11" t="str">
        <f>data!BX$55</f>
        <v>8710</v>
      </c>
      <c r="D75" s="11" t="s">
        <v>1157</v>
      </c>
      <c r="E75" s="197">
        <f>ROUND(N(data!BX59), 0)</f>
        <v>0</v>
      </c>
      <c r="F75" s="316">
        <f>ROUND(N(data!BX60), 2)</f>
        <v>4.6900000000000004</v>
      </c>
      <c r="G75" s="197">
        <f>ROUND(N(data!BX61), 0)</f>
        <v>531100</v>
      </c>
      <c r="H75" s="197">
        <f>ROUND(N(data!BX62), 0)</f>
        <v>133772</v>
      </c>
      <c r="I75" s="197">
        <f>ROUND(N(data!BX63), 0)</f>
        <v>39105</v>
      </c>
      <c r="J75" s="197">
        <f>ROUND(N(data!BX64), 0)</f>
        <v>2944</v>
      </c>
      <c r="K75" s="197">
        <f>ROUND(N(data!BX65), 0)</f>
        <v>0</v>
      </c>
      <c r="L75" s="197">
        <f>ROUND(N(data!BX66), 0)</f>
        <v>112055</v>
      </c>
      <c r="M75" s="197">
        <f>ROUND(N(data!BX67), 0)</f>
        <v>0</v>
      </c>
      <c r="N75" s="197">
        <f>ROUND(N(data!BX68), 0)</f>
        <v>0</v>
      </c>
      <c r="O75" s="197">
        <f>ROUND(N(data!BX69), 0)</f>
        <v>642</v>
      </c>
      <c r="P75" s="197">
        <f>ROUND(N(data!BX70), 0)</f>
        <v>0</v>
      </c>
      <c r="Q75" s="197">
        <f>ROUND(N(data!BX71), 0)</f>
        <v>0</v>
      </c>
      <c r="R75" s="197">
        <f>ROUND(N(data!BX72), 0)</f>
        <v>0</v>
      </c>
      <c r="S75" s="197">
        <f>ROUND(N(data!BX73), 0)</f>
        <v>0</v>
      </c>
      <c r="T75" s="197">
        <f>ROUND(N(data!BX74), 0)</f>
        <v>0</v>
      </c>
      <c r="U75" s="197">
        <f>ROUND(N(data!BX75), 0)</f>
        <v>0</v>
      </c>
      <c r="V75" s="197">
        <f>ROUND(N(data!BX76), 0)</f>
        <v>0</v>
      </c>
      <c r="W75" s="197">
        <f>ROUND(N(data!BX77), 0)</f>
        <v>0</v>
      </c>
      <c r="X75" s="197">
        <f>ROUND(N(data!BX78), 0)</f>
        <v>0</v>
      </c>
      <c r="Y75" s="197">
        <f>ROUND(N(data!BX79), 0)</f>
        <v>0</v>
      </c>
      <c r="Z75" s="197">
        <f>ROUND(N(data!BX80), 0)</f>
        <v>0</v>
      </c>
      <c r="AA75" s="197">
        <f>ROUND(N(data!BX81), 0)</f>
        <v>0</v>
      </c>
      <c r="AB75" s="197">
        <f>ROUND(N(data!BX82), 0)</f>
        <v>0</v>
      </c>
      <c r="AC75" s="197">
        <f>ROUND(N(data!BX83), 0)</f>
        <v>642</v>
      </c>
      <c r="AD75" s="197">
        <f>ROUND(N(data!BX84), 0)</f>
        <v>0</v>
      </c>
      <c r="AE75" s="197">
        <f>ROUND(N(data!BX89), 0)</f>
        <v>0</v>
      </c>
      <c r="AF75" s="197">
        <f>ROUND(N(data!BX87), 0)</f>
        <v>0</v>
      </c>
      <c r="AG75" s="197">
        <f>ROUND(N(data!BX90), 0)</f>
        <v>0</v>
      </c>
      <c r="AH75" s="197">
        <f>ROUND(N(data!BX91), 0)</f>
        <v>0</v>
      </c>
      <c r="AI75" s="197">
        <f>ROUND(N(data!BX92), 0)</f>
        <v>0</v>
      </c>
      <c r="AJ75" s="197">
        <f>ROUND(N(data!BX93), 0)</f>
        <v>0</v>
      </c>
      <c r="AK75" s="316">
        <f>ROUND(N(data!BX94), 2)</f>
        <v>0</v>
      </c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</row>
    <row r="76" spans="1:89" s="10" customFormat="1" ht="12.6" customHeight="1">
      <c r="A76" s="11" t="str">
        <f>RIGHT(data!$C$97,3)</f>
        <v>206</v>
      </c>
      <c r="B76" s="199" t="str">
        <f>RIGHT(data!$C$96,4)</f>
        <v>2024</v>
      </c>
      <c r="C76" s="11" t="str">
        <f>data!BY$55</f>
        <v>8720</v>
      </c>
      <c r="D76" s="11" t="s">
        <v>1157</v>
      </c>
      <c r="E76" s="197">
        <f>ROUND(N(data!BY59), 0)</f>
        <v>0</v>
      </c>
      <c r="F76" s="316">
        <f>ROUND(N(data!BY60), 2)</f>
        <v>7.22</v>
      </c>
      <c r="G76" s="197">
        <f>ROUND(N(data!BY61), 0)</f>
        <v>1213611</v>
      </c>
      <c r="H76" s="197">
        <f>ROUND(N(data!BY62), 0)</f>
        <v>321568</v>
      </c>
      <c r="I76" s="197">
        <f>ROUND(N(data!BY63), 0)</f>
        <v>0</v>
      </c>
      <c r="J76" s="197">
        <f>ROUND(N(data!BY64), 0)</f>
        <v>546</v>
      </c>
      <c r="K76" s="197">
        <f>ROUND(N(data!BY65), 0)</f>
        <v>0</v>
      </c>
      <c r="L76" s="197">
        <f>ROUND(N(data!BY66), 0)</f>
        <v>0</v>
      </c>
      <c r="M76" s="197">
        <f>ROUND(N(data!BY67), 0)</f>
        <v>31503</v>
      </c>
      <c r="N76" s="197">
        <f>ROUND(N(data!BY68), 0)</f>
        <v>0</v>
      </c>
      <c r="O76" s="197">
        <f>ROUND(N(data!BY69), 0)</f>
        <v>2169</v>
      </c>
      <c r="P76" s="197">
        <f>ROUND(N(data!BY70), 0)</f>
        <v>0</v>
      </c>
      <c r="Q76" s="197">
        <f>ROUND(N(data!BY71), 0)</f>
        <v>0</v>
      </c>
      <c r="R76" s="197">
        <f>ROUND(N(data!BY72), 0)</f>
        <v>0</v>
      </c>
      <c r="S76" s="197">
        <f>ROUND(N(data!BY73), 0)</f>
        <v>0</v>
      </c>
      <c r="T76" s="197">
        <f>ROUND(N(data!BY74), 0)</f>
        <v>0</v>
      </c>
      <c r="U76" s="197">
        <f>ROUND(N(data!BY75), 0)</f>
        <v>0</v>
      </c>
      <c r="V76" s="197">
        <f>ROUND(N(data!BY76), 0)</f>
        <v>0</v>
      </c>
      <c r="W76" s="197">
        <f>ROUND(N(data!BY77), 0)</f>
        <v>0</v>
      </c>
      <c r="X76" s="197">
        <f>ROUND(N(data!BY78), 0)</f>
        <v>0</v>
      </c>
      <c r="Y76" s="197">
        <f>ROUND(N(data!BY79), 0)</f>
        <v>0</v>
      </c>
      <c r="Z76" s="197">
        <f>ROUND(N(data!BY80), 0)</f>
        <v>0</v>
      </c>
      <c r="AA76" s="197">
        <f>ROUND(N(data!BY81), 0)</f>
        <v>0</v>
      </c>
      <c r="AB76" s="197">
        <f>ROUND(N(data!BY82), 0)</f>
        <v>0</v>
      </c>
      <c r="AC76" s="197">
        <f>ROUND(N(data!BY83), 0)</f>
        <v>2169</v>
      </c>
      <c r="AD76" s="197">
        <f>ROUND(N(data!BY84), 0)</f>
        <v>0</v>
      </c>
      <c r="AE76" s="197">
        <f>ROUND(N(data!BY89), 0)</f>
        <v>0</v>
      </c>
      <c r="AF76" s="197">
        <f>ROUND(N(data!BY87), 0)</f>
        <v>0</v>
      </c>
      <c r="AG76" s="197">
        <f>ROUND(N(data!BY90), 0)</f>
        <v>518</v>
      </c>
      <c r="AH76" s="197">
        <f>ROUND(N(data!BY91), 0)</f>
        <v>0</v>
      </c>
      <c r="AI76" s="197">
        <f>ROUND(N(data!BY92), 0)</f>
        <v>71</v>
      </c>
      <c r="AJ76" s="197">
        <f>ROUND(N(data!BY93), 0)</f>
        <v>0</v>
      </c>
      <c r="AK76" s="316">
        <f>ROUND(N(data!BY94), 2)</f>
        <v>0</v>
      </c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</row>
    <row r="77" spans="1:89" s="10" customFormat="1" ht="12.6" customHeight="1">
      <c r="A77" s="11" t="str">
        <f>RIGHT(data!$C$97,3)</f>
        <v>206</v>
      </c>
      <c r="B77" s="199" t="str">
        <f>RIGHT(data!$C$96,4)</f>
        <v>2024</v>
      </c>
      <c r="C77" s="11" t="str">
        <f>data!BZ$55</f>
        <v>8730</v>
      </c>
      <c r="D77" s="11" t="s">
        <v>1157</v>
      </c>
      <c r="E77" s="197">
        <f>ROUND(N(data!BZ59), 0)</f>
        <v>0</v>
      </c>
      <c r="F77" s="316">
        <f>ROUND(N(data!BZ60), 2)</f>
        <v>1.65</v>
      </c>
      <c r="G77" s="197">
        <f>ROUND(N(data!BZ61), 0)</f>
        <v>315762</v>
      </c>
      <c r="H77" s="197">
        <f>ROUND(N(data!BZ62), 0)</f>
        <v>164020</v>
      </c>
      <c r="I77" s="197">
        <f>ROUND(N(data!BZ63), 0)</f>
        <v>0</v>
      </c>
      <c r="J77" s="197">
        <f>ROUND(N(data!BZ64), 0)</f>
        <v>0</v>
      </c>
      <c r="K77" s="197">
        <f>ROUND(N(data!BZ65), 0)</f>
        <v>0</v>
      </c>
      <c r="L77" s="197">
        <f>ROUND(N(data!BZ66), 0)</f>
        <v>185</v>
      </c>
      <c r="M77" s="197">
        <f>ROUND(N(data!BZ67), 0)</f>
        <v>0</v>
      </c>
      <c r="N77" s="197">
        <f>ROUND(N(data!BZ68), 0)</f>
        <v>0</v>
      </c>
      <c r="O77" s="197">
        <f>ROUND(N(data!BZ69), 0)</f>
        <v>1076</v>
      </c>
      <c r="P77" s="197">
        <f>ROUND(N(data!BZ70), 0)</f>
        <v>0</v>
      </c>
      <c r="Q77" s="197">
        <f>ROUND(N(data!BZ71), 0)</f>
        <v>0</v>
      </c>
      <c r="R77" s="197">
        <f>ROUND(N(data!BZ72), 0)</f>
        <v>0</v>
      </c>
      <c r="S77" s="197">
        <f>ROUND(N(data!BZ73), 0)</f>
        <v>0</v>
      </c>
      <c r="T77" s="197">
        <f>ROUND(N(data!BZ74), 0)</f>
        <v>0</v>
      </c>
      <c r="U77" s="197">
        <f>ROUND(N(data!BZ75), 0)</f>
        <v>0</v>
      </c>
      <c r="V77" s="197">
        <f>ROUND(N(data!BZ76), 0)</f>
        <v>0</v>
      </c>
      <c r="W77" s="197">
        <f>ROUND(N(data!BZ77), 0)</f>
        <v>0</v>
      </c>
      <c r="X77" s="197">
        <f>ROUND(N(data!BZ78), 0)</f>
        <v>0</v>
      </c>
      <c r="Y77" s="197">
        <f>ROUND(N(data!BZ79), 0)</f>
        <v>0</v>
      </c>
      <c r="Z77" s="197">
        <f>ROUND(N(data!BZ80), 0)</f>
        <v>0</v>
      </c>
      <c r="AA77" s="197">
        <f>ROUND(N(data!BZ81), 0)</f>
        <v>0</v>
      </c>
      <c r="AB77" s="197">
        <f>ROUND(N(data!BZ82), 0)</f>
        <v>0</v>
      </c>
      <c r="AC77" s="197">
        <f>ROUND(N(data!BZ83), 0)</f>
        <v>1076</v>
      </c>
      <c r="AD77" s="197">
        <f>ROUND(N(data!BZ84), 0)</f>
        <v>0</v>
      </c>
      <c r="AE77" s="197">
        <f>ROUND(N(data!BZ89), 0)</f>
        <v>0</v>
      </c>
      <c r="AF77" s="197">
        <f>ROUND(N(data!BZ87), 0)</f>
        <v>0</v>
      </c>
      <c r="AG77" s="197">
        <f>ROUND(N(data!BZ90), 0)</f>
        <v>0</v>
      </c>
      <c r="AH77" s="197">
        <f>ROUND(N(data!BZ91), 0)</f>
        <v>0</v>
      </c>
      <c r="AI77" s="197">
        <f>ROUND(N(data!BZ92), 0)</f>
        <v>0</v>
      </c>
      <c r="AJ77" s="197">
        <f>ROUND(N(data!BZ93), 0)</f>
        <v>0</v>
      </c>
      <c r="AK77" s="316">
        <f>ROUND(N(data!BZ94), 2)</f>
        <v>0</v>
      </c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</row>
    <row r="78" spans="1:89" s="10" customFormat="1" ht="12.6" customHeight="1">
      <c r="A78" s="11" t="str">
        <f>RIGHT(data!$C$97,3)</f>
        <v>206</v>
      </c>
      <c r="B78" s="199" t="str">
        <f>RIGHT(data!$C$96,4)</f>
        <v>2024</v>
      </c>
      <c r="C78" s="11" t="str">
        <f>data!CA$55</f>
        <v>8740</v>
      </c>
      <c r="D78" s="11" t="s">
        <v>1157</v>
      </c>
      <c r="E78" s="197">
        <f>ROUND(N(data!CA59), 0)</f>
        <v>0</v>
      </c>
      <c r="F78" s="316">
        <f>ROUND(N(data!CA60), 2)</f>
        <v>2.4700000000000002</v>
      </c>
      <c r="G78" s="197">
        <f>ROUND(N(data!CA61), 0)</f>
        <v>319945</v>
      </c>
      <c r="H78" s="197">
        <f>ROUND(N(data!CA62), 0)</f>
        <v>65101</v>
      </c>
      <c r="I78" s="197">
        <f>ROUND(N(data!CA63), 0)</f>
        <v>0</v>
      </c>
      <c r="J78" s="197">
        <f>ROUND(N(data!CA64), 0)</f>
        <v>1125</v>
      </c>
      <c r="K78" s="197">
        <f>ROUND(N(data!CA65), 0)</f>
        <v>0</v>
      </c>
      <c r="L78" s="197">
        <f>ROUND(N(data!CA66), 0)</f>
        <v>72372</v>
      </c>
      <c r="M78" s="197">
        <f>ROUND(N(data!CA67), 0)</f>
        <v>0</v>
      </c>
      <c r="N78" s="197">
        <f>ROUND(N(data!CA68), 0)</f>
        <v>0</v>
      </c>
      <c r="O78" s="197">
        <f>ROUND(N(data!CA69), 0)</f>
        <v>5101</v>
      </c>
      <c r="P78" s="197">
        <f>ROUND(N(data!CA70), 0)</f>
        <v>0</v>
      </c>
      <c r="Q78" s="197">
        <f>ROUND(N(data!CA71), 0)</f>
        <v>0</v>
      </c>
      <c r="R78" s="197">
        <f>ROUND(N(data!CA72), 0)</f>
        <v>925</v>
      </c>
      <c r="S78" s="197">
        <f>ROUND(N(data!CA73), 0)</f>
        <v>0</v>
      </c>
      <c r="T78" s="197">
        <f>ROUND(N(data!CA74), 0)</f>
        <v>0</v>
      </c>
      <c r="U78" s="197">
        <f>ROUND(N(data!CA75), 0)</f>
        <v>0</v>
      </c>
      <c r="V78" s="197">
        <f>ROUND(N(data!CA76), 0)</f>
        <v>0</v>
      </c>
      <c r="W78" s="197">
        <f>ROUND(N(data!CA77), 0)</f>
        <v>0</v>
      </c>
      <c r="X78" s="197">
        <f>ROUND(N(data!CA78), 0)</f>
        <v>0</v>
      </c>
      <c r="Y78" s="197">
        <f>ROUND(N(data!CA79), 0)</f>
        <v>0</v>
      </c>
      <c r="Z78" s="197">
        <f>ROUND(N(data!CA80), 0)</f>
        <v>1249</v>
      </c>
      <c r="AA78" s="197">
        <f>ROUND(N(data!CA81), 0)</f>
        <v>0</v>
      </c>
      <c r="AB78" s="197">
        <f>ROUND(N(data!CA82), 0)</f>
        <v>0</v>
      </c>
      <c r="AC78" s="197">
        <f>ROUND(N(data!CA83), 0)</f>
        <v>2927</v>
      </c>
      <c r="AD78" s="197">
        <f>ROUND(N(data!CA84), 0)</f>
        <v>0</v>
      </c>
      <c r="AE78" s="197">
        <f>ROUND(N(data!CA89), 0)</f>
        <v>0</v>
      </c>
      <c r="AF78" s="197">
        <f>ROUND(N(data!CA87), 0)</f>
        <v>0</v>
      </c>
      <c r="AG78" s="197">
        <f>ROUND(N(data!CA90), 0)</f>
        <v>0</v>
      </c>
      <c r="AH78" s="197">
        <f>ROUND(N(data!CA91), 0)</f>
        <v>0</v>
      </c>
      <c r="AI78" s="197">
        <f>ROUND(N(data!CA92), 0)</f>
        <v>0</v>
      </c>
      <c r="AJ78" s="197">
        <f>ROUND(N(data!CA93), 0)</f>
        <v>0</v>
      </c>
      <c r="AK78" s="316">
        <f>ROUND(N(data!CA94), 2)</f>
        <v>0</v>
      </c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</row>
    <row r="79" spans="1:89" s="10" customFormat="1" ht="12.6" customHeight="1">
      <c r="A79" s="11" t="str">
        <f>RIGHT(data!$C$97,3)</f>
        <v>206</v>
      </c>
      <c r="B79" s="199" t="str">
        <f>RIGHT(data!$C$96,4)</f>
        <v>2024</v>
      </c>
      <c r="C79" s="11" t="str">
        <f>data!CB$55</f>
        <v>8770</v>
      </c>
      <c r="D79" s="11" t="s">
        <v>1157</v>
      </c>
      <c r="E79" s="197">
        <f>ROUND(N(data!CB59), 0)</f>
        <v>0</v>
      </c>
      <c r="F79" s="316">
        <f>ROUND(N(data!CB60), 2)</f>
        <v>0</v>
      </c>
      <c r="G79" s="197">
        <f>ROUND(N(data!CB61), 0)</f>
        <v>0</v>
      </c>
      <c r="H79" s="197">
        <f>ROUND(N(data!CB62), 0)</f>
        <v>0</v>
      </c>
      <c r="I79" s="197">
        <f>ROUND(N(data!CB63), 0)</f>
        <v>0</v>
      </c>
      <c r="J79" s="197">
        <f>ROUND(N(data!CB64), 0)</f>
        <v>0</v>
      </c>
      <c r="K79" s="197">
        <f>ROUND(N(data!CB65), 0)</f>
        <v>0</v>
      </c>
      <c r="L79" s="197">
        <f>ROUND(N(data!CB66), 0)</f>
        <v>0</v>
      </c>
      <c r="M79" s="197">
        <f>ROUND(N(data!CB67), 0)</f>
        <v>0</v>
      </c>
      <c r="N79" s="197">
        <f>ROUND(N(data!CB68), 0)</f>
        <v>0</v>
      </c>
      <c r="O79" s="197">
        <f>ROUND(N(data!CB69), 0)</f>
        <v>0</v>
      </c>
      <c r="P79" s="197">
        <f>ROUND(N(data!CB70), 0)</f>
        <v>0</v>
      </c>
      <c r="Q79" s="197">
        <f>ROUND(N(data!CB71), 0)</f>
        <v>0</v>
      </c>
      <c r="R79" s="197">
        <f>ROUND(N(data!CB72), 0)</f>
        <v>0</v>
      </c>
      <c r="S79" s="197">
        <f>ROUND(N(data!CB73), 0)</f>
        <v>0</v>
      </c>
      <c r="T79" s="197">
        <f>ROUND(N(data!CB74), 0)</f>
        <v>0</v>
      </c>
      <c r="U79" s="197">
        <f>ROUND(N(data!CB75), 0)</f>
        <v>0</v>
      </c>
      <c r="V79" s="197">
        <f>ROUND(N(data!CB76), 0)</f>
        <v>0</v>
      </c>
      <c r="W79" s="197">
        <f>ROUND(N(data!CB77), 0)</f>
        <v>0</v>
      </c>
      <c r="X79" s="197">
        <f>ROUND(N(data!CB78), 0)</f>
        <v>0</v>
      </c>
      <c r="Y79" s="197">
        <f>ROUND(N(data!CB79), 0)</f>
        <v>0</v>
      </c>
      <c r="Z79" s="197">
        <f>ROUND(N(data!CB80), 0)</f>
        <v>0</v>
      </c>
      <c r="AA79" s="197">
        <f>ROUND(N(data!CB81), 0)</f>
        <v>0</v>
      </c>
      <c r="AB79" s="197">
        <f>ROUND(N(data!CB82), 0)</f>
        <v>0</v>
      </c>
      <c r="AC79" s="197">
        <f>ROUND(N(data!CB83), 0)</f>
        <v>0</v>
      </c>
      <c r="AD79" s="197">
        <f>ROUND(N(data!CB84), 0)</f>
        <v>0</v>
      </c>
      <c r="AE79" s="197">
        <f>ROUND(N(data!CB89), 0)</f>
        <v>0</v>
      </c>
      <c r="AF79" s="197">
        <f>ROUND(N(data!CB87), 0)</f>
        <v>0</v>
      </c>
      <c r="AG79" s="197">
        <f>ROUND(N(data!CB90), 0)</f>
        <v>0</v>
      </c>
      <c r="AH79" s="197">
        <f>ROUND(N(data!CB91), 0)</f>
        <v>0</v>
      </c>
      <c r="AI79" s="197">
        <f>ROUND(N(data!CB92), 0)</f>
        <v>0</v>
      </c>
      <c r="AJ79" s="197">
        <f>ROUND(N(data!CB93), 0)</f>
        <v>0</v>
      </c>
      <c r="AK79" s="316">
        <f>ROUND(N(data!CB94), 2)</f>
        <v>0</v>
      </c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</row>
    <row r="80" spans="1:89" s="10" customFormat="1" ht="12.6" customHeight="1">
      <c r="A80" s="11" t="str">
        <f>RIGHT(data!$C$97,3)</f>
        <v>206</v>
      </c>
      <c r="B80" s="199" t="str">
        <f>RIGHT(data!$C$96,4)</f>
        <v>2024</v>
      </c>
      <c r="C80" s="11" t="str">
        <f>data!CC$55</f>
        <v>8790</v>
      </c>
      <c r="D80" s="11" t="s">
        <v>1157</v>
      </c>
      <c r="E80" s="197">
        <f>ROUND(N(data!CC59), 0)</f>
        <v>0</v>
      </c>
      <c r="F80" s="316">
        <f>ROUND(N(data!CC60), 2)</f>
        <v>0</v>
      </c>
      <c r="G80" s="197">
        <f>ROUND(N(data!CC61), 0)</f>
        <v>0</v>
      </c>
      <c r="H80" s="197">
        <f>ROUND(N(data!CC62), 0)</f>
        <v>0</v>
      </c>
      <c r="I80" s="197">
        <f>ROUND(N(data!CC63), 0)</f>
        <v>0</v>
      </c>
      <c r="J80" s="197">
        <f>ROUND(N(data!CC64), 0)</f>
        <v>-14875</v>
      </c>
      <c r="K80" s="197">
        <f>ROUND(N(data!CC65), 0)</f>
        <v>0</v>
      </c>
      <c r="L80" s="197">
        <f>ROUND(N(data!CC66), 0)</f>
        <v>2727</v>
      </c>
      <c r="M80" s="197">
        <f>ROUND(N(data!CC67), 0)</f>
        <v>309367</v>
      </c>
      <c r="N80" s="197">
        <f>ROUND(N(data!CC68), 0)</f>
        <v>0</v>
      </c>
      <c r="O80" s="197">
        <f>ROUND(N(data!CC69), 0)</f>
        <v>123724</v>
      </c>
      <c r="P80" s="197">
        <f>ROUND(N(data!CC70), 0)</f>
        <v>0</v>
      </c>
      <c r="Q80" s="197">
        <f>ROUND(N(data!CC71), 0)</f>
        <v>0</v>
      </c>
      <c r="R80" s="197">
        <f>ROUND(N(data!CC72), 0)</f>
        <v>0</v>
      </c>
      <c r="S80" s="197">
        <f>ROUND(N(data!CC73), 0)</f>
        <v>125067</v>
      </c>
      <c r="T80" s="197">
        <f>ROUND(N(data!CC74), 0)</f>
        <v>0</v>
      </c>
      <c r="U80" s="197">
        <f>ROUND(N(data!CC75), 0)</f>
        <v>0</v>
      </c>
      <c r="V80" s="197">
        <f>ROUND(N(data!CC76), 0)</f>
        <v>0</v>
      </c>
      <c r="W80" s="197">
        <f>ROUND(N(data!CC77), 0)</f>
        <v>0</v>
      </c>
      <c r="X80" s="197">
        <f>ROUND(N(data!CC78), 0)</f>
        <v>0</v>
      </c>
      <c r="Y80" s="197">
        <f>ROUND(N(data!CC79), 0)</f>
        <v>0</v>
      </c>
      <c r="Z80" s="197">
        <f>ROUND(N(data!CC80), 0)</f>
        <v>0</v>
      </c>
      <c r="AA80" s="197">
        <f>ROUND(N(data!CC81), 0)</f>
        <v>-2791</v>
      </c>
      <c r="AB80" s="197">
        <f>ROUND(N(data!CC82), 0)</f>
        <v>0</v>
      </c>
      <c r="AC80" s="197">
        <f>ROUND(N(data!CC83), 0)</f>
        <v>1448</v>
      </c>
      <c r="AD80" s="197">
        <f>ROUND(N(data!CC84), 0)</f>
        <v>8030</v>
      </c>
      <c r="AE80" s="197">
        <f>ROUND(N(data!CC89), 0)</f>
        <v>0</v>
      </c>
      <c r="AF80" s="197">
        <f>ROUND(N(data!CC87), 0)</f>
        <v>0</v>
      </c>
      <c r="AG80" s="197">
        <f>ROUND(N(data!CC90), 0)</f>
        <v>3466</v>
      </c>
      <c r="AH80" s="197">
        <f>ROUND(N(data!CC91), 0)</f>
        <v>0</v>
      </c>
      <c r="AI80" s="197">
        <f>ROUND(N(data!CC92), 0)</f>
        <v>0</v>
      </c>
      <c r="AJ80" s="197">
        <f>ROUND(N(data!CC93), 0)</f>
        <v>0</v>
      </c>
      <c r="AK80" s="316">
        <f>ROUND(N(data!CC94), 2)</f>
        <v>0</v>
      </c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2023-12-16T00:54:13Z</cp:lastPrinted>
  <dcterms:created xsi:type="dcterms:W3CDTF">1999-06-02T22:01:56Z</dcterms:created>
  <dcterms:modified xsi:type="dcterms:W3CDTF">2024-12-23T22:43:32Z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MSIP_Label_e91dc423-65f1-41d9-8923-1f6f695e4d76_Enabled">
    <vt:lpwstr>true</vt:lpwstr>
  </property>
  <property fmtid="{D5CDD505-2E9C-101B-9397-08002B2CF9AE}" pid="14" name="MSIP_Label_e91dc423-65f1-41d9-8923-1f6f695e4d76_SetDate">
    <vt:lpwstr>2023-12-12T04:19:07Z</vt:lpwstr>
  </property>
  <property fmtid="{D5CDD505-2E9C-101B-9397-08002B2CF9AE}" pid="15" name="MSIP_Label_e91dc423-65f1-41d9-8923-1f6f695e4d76_Method">
    <vt:lpwstr>Standard</vt:lpwstr>
  </property>
  <property fmtid="{D5CDD505-2E9C-101B-9397-08002B2CF9AE}" pid="16" name="MSIP_Label_e91dc423-65f1-41d9-8923-1f6f695e4d76_Name">
    <vt:lpwstr>AIP_GenBusinessUse_v2</vt:lpwstr>
  </property>
  <property fmtid="{D5CDD505-2E9C-101B-9397-08002B2CF9AE}" pid="17" name="MSIP_Label_e91dc423-65f1-41d9-8923-1f6f695e4d76_SiteId">
    <vt:lpwstr>0c4d6a21-2cf4-4197-9333-aa5fadb76709</vt:lpwstr>
  </property>
  <property fmtid="{D5CDD505-2E9C-101B-9397-08002B2CF9AE}" pid="18" name="MSIP_Label_e91dc423-65f1-41d9-8923-1f6f695e4d76_ActionId">
    <vt:lpwstr>0cf72c45-61a1-4515-8cda-b3e42ca974b3</vt:lpwstr>
  </property>
  <property fmtid="{D5CDD505-2E9C-101B-9397-08002B2CF9AE}" pid="19" name="MSIP_Label_e91dc423-65f1-41d9-8923-1f6f695e4d76_ContentBits">
    <vt:lpwstr>2</vt:lpwstr>
  </property>
</Properties>
</file>