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020\Common Entity Files\Reporting\Annual DOH\2020 Annual Ready to File\"/>
    </mc:Choice>
  </mc:AlternateContent>
  <xr:revisionPtr revIDLastSave="0" documentId="13_ncr:1_{4CA62C23-9BF8-4713-BC24-5027616573FC}" xr6:coauthVersionLast="46" xr6:coauthVersionMax="46" xr10:uidLastSave="{00000000-0000-0000-0000-000000000000}"/>
  <bookViews>
    <workbookView xWindow="23025" yWindow="4935" windowWidth="21600" windowHeight="11385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V815" i="10"/>
  <c r="U815" i="10"/>
  <c r="X813" i="10"/>
  <c r="X815" i="10" s="1"/>
  <c r="W813" i="10"/>
  <c r="W815" i="10" s="1"/>
  <c r="V813" i="10"/>
  <c r="U813" i="10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F815" i="10" s="1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T815" i="10" s="1"/>
  <c r="S734" i="10"/>
  <c r="R734" i="10"/>
  <c r="Q734" i="10"/>
  <c r="P734" i="10"/>
  <c r="O734" i="10"/>
  <c r="O815" i="10" s="1"/>
  <c r="M734" i="10"/>
  <c r="L734" i="10"/>
  <c r="K734" i="10"/>
  <c r="K815" i="10" s="1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J612" i="10"/>
  <c r="D612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6" i="10"/>
  <c r="B475" i="10"/>
  <c r="C474" i="10"/>
  <c r="B474" i="10"/>
  <c r="B473" i="10"/>
  <c r="C472" i="10"/>
  <c r="B472" i="10"/>
  <c r="C471" i="10"/>
  <c r="B471" i="10"/>
  <c r="C470" i="10"/>
  <c r="B470" i="10"/>
  <c r="B469" i="10"/>
  <c r="B468" i="10"/>
  <c r="B465" i="10"/>
  <c r="B464" i="10"/>
  <c r="D463" i="10"/>
  <c r="C463" i="10"/>
  <c r="B463" i="10"/>
  <c r="C459" i="10"/>
  <c r="B459" i="10"/>
  <c r="B458" i="10"/>
  <c r="B455" i="10"/>
  <c r="B454" i="10"/>
  <c r="B453" i="10"/>
  <c r="C448" i="10"/>
  <c r="C447" i="10"/>
  <c r="C446" i="10"/>
  <c r="B446" i="10"/>
  <c r="C445" i="10"/>
  <c r="B445" i="10"/>
  <c r="C444" i="10"/>
  <c r="B440" i="10"/>
  <c r="C439" i="10"/>
  <c r="B439" i="10"/>
  <c r="C438" i="10"/>
  <c r="B438" i="10"/>
  <c r="B437" i="10"/>
  <c r="B436" i="10"/>
  <c r="B435" i="10"/>
  <c r="B434" i="10"/>
  <c r="B433" i="10"/>
  <c r="C432" i="10"/>
  <c r="B432" i="10"/>
  <c r="B431" i="10"/>
  <c r="B430" i="10"/>
  <c r="C429" i="10"/>
  <c r="B429" i="10"/>
  <c r="D428" i="10"/>
  <c r="B428" i="10"/>
  <c r="C427" i="10"/>
  <c r="B427" i="10"/>
  <c r="D424" i="10"/>
  <c r="B424" i="10"/>
  <c r="B423" i="10"/>
  <c r="D421" i="10"/>
  <c r="B421" i="10"/>
  <c r="B420" i="10"/>
  <c r="D418" i="10"/>
  <c r="C418" i="10"/>
  <c r="B418" i="10"/>
  <c r="C417" i="10"/>
  <c r="B417" i="10"/>
  <c r="D415" i="10"/>
  <c r="C415" i="10"/>
  <c r="B415" i="10"/>
  <c r="B414" i="10"/>
  <c r="A412" i="10"/>
  <c r="D390" i="10"/>
  <c r="B441" i="10" s="1"/>
  <c r="D372" i="10"/>
  <c r="D368" i="10"/>
  <c r="D373" i="10" s="1"/>
  <c r="D391" i="10" s="1"/>
  <c r="D393" i="10" s="1"/>
  <c r="D396" i="10" s="1"/>
  <c r="D367" i="10"/>
  <c r="D361" i="10"/>
  <c r="N817" i="10" s="1"/>
  <c r="D330" i="10"/>
  <c r="D329" i="10"/>
  <c r="D328" i="10"/>
  <c r="D319" i="10"/>
  <c r="D314" i="10"/>
  <c r="D339" i="10" s="1"/>
  <c r="C482" i="10" s="1"/>
  <c r="D290" i="10"/>
  <c r="D283" i="10"/>
  <c r="D277" i="10"/>
  <c r="D275" i="10"/>
  <c r="D265" i="10"/>
  <c r="D260" i="10"/>
  <c r="D292" i="10" s="1"/>
  <c r="D341" i="10" s="1"/>
  <c r="C481" i="10" s="1"/>
  <c r="D242" i="10"/>
  <c r="B448" i="10" s="1"/>
  <c r="D240" i="10"/>
  <c r="B447" i="10" s="1"/>
  <c r="D236" i="10"/>
  <c r="D229" i="10"/>
  <c r="D221" i="10"/>
  <c r="D217" i="10"/>
  <c r="C217" i="10"/>
  <c r="D433" i="10" s="1"/>
  <c r="B217" i="10"/>
  <c r="E216" i="10"/>
  <c r="E215" i="10"/>
  <c r="E214" i="10"/>
  <c r="E213" i="10"/>
  <c r="C213" i="10"/>
  <c r="BI722" i="10" s="1"/>
  <c r="B213" i="10"/>
  <c r="BH722" i="10" s="1"/>
  <c r="E212" i="10"/>
  <c r="E211" i="10"/>
  <c r="E210" i="10"/>
  <c r="E209" i="10"/>
  <c r="D204" i="10"/>
  <c r="C204" i="10"/>
  <c r="B204" i="10"/>
  <c r="E203" i="10"/>
  <c r="C475" i="10" s="1"/>
  <c r="E202" i="10"/>
  <c r="E201" i="10"/>
  <c r="E200" i="10"/>
  <c r="E199" i="10"/>
  <c r="E198" i="10"/>
  <c r="E197" i="10"/>
  <c r="E196" i="10"/>
  <c r="C469" i="10" s="1"/>
  <c r="E195" i="10"/>
  <c r="D190" i="10"/>
  <c r="D437" i="10" s="1"/>
  <c r="D186" i="10"/>
  <c r="D436" i="10" s="1"/>
  <c r="D181" i="10"/>
  <c r="D177" i="10"/>
  <c r="D434" i="10" s="1"/>
  <c r="D173" i="10"/>
  <c r="E154" i="10"/>
  <c r="E153" i="10"/>
  <c r="E152" i="10"/>
  <c r="E151" i="10"/>
  <c r="C421" i="10" s="1"/>
  <c r="E150" i="10"/>
  <c r="C420" i="10" s="1"/>
  <c r="E148" i="10"/>
  <c r="E147" i="10"/>
  <c r="E146" i="10"/>
  <c r="E145" i="10"/>
  <c r="E144" i="10"/>
  <c r="E142" i="10"/>
  <c r="E141" i="10"/>
  <c r="E140" i="10"/>
  <c r="E139" i="10"/>
  <c r="E138" i="10"/>
  <c r="C414" i="10" s="1"/>
  <c r="E127" i="10"/>
  <c r="CE80" i="10"/>
  <c r="T816" i="10" s="1"/>
  <c r="CF79" i="10"/>
  <c r="CE79" i="10"/>
  <c r="S816" i="10" s="1"/>
  <c r="CE78" i="10"/>
  <c r="CF77" i="10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464" i="10" s="1"/>
  <c r="CE73" i="10"/>
  <c r="O816" i="10" s="1"/>
  <c r="CD71" i="10"/>
  <c r="CE70" i="10"/>
  <c r="CE69" i="10"/>
  <c r="CE68" i="10"/>
  <c r="CE66" i="10"/>
  <c r="I816" i="10" s="1"/>
  <c r="CE65" i="10"/>
  <c r="CE64" i="10"/>
  <c r="CE63" i="10"/>
  <c r="F816" i="10" s="1"/>
  <c r="BP62" i="10"/>
  <c r="BL62" i="10"/>
  <c r="E795" i="10" s="1"/>
  <c r="BK62" i="10"/>
  <c r="AU62" i="10"/>
  <c r="AF62" i="10"/>
  <c r="E763" i="10" s="1"/>
  <c r="AE62" i="10"/>
  <c r="X62" i="10"/>
  <c r="P62" i="10"/>
  <c r="CE61" i="10"/>
  <c r="D816" i="10" s="1"/>
  <c r="CE60" i="10"/>
  <c r="B53" i="10"/>
  <c r="CE51" i="10"/>
  <c r="B49" i="10"/>
  <c r="CB48" i="10"/>
  <c r="CB62" i="10" s="1"/>
  <c r="CA48" i="10"/>
  <c r="CA62" i="10" s="1"/>
  <c r="BY48" i="10"/>
  <c r="BY62" i="10" s="1"/>
  <c r="E808" i="10" s="1"/>
  <c r="BX48" i="10"/>
  <c r="BX62" i="10" s="1"/>
  <c r="BT48" i="10"/>
  <c r="BT62" i="10" s="1"/>
  <c r="BS48" i="10"/>
  <c r="BS62" i="10" s="1"/>
  <c r="BQ48" i="10"/>
  <c r="BQ62" i="10" s="1"/>
  <c r="BP48" i="10"/>
  <c r="BL48" i="10"/>
  <c r="BK48" i="10"/>
  <c r="BI48" i="10"/>
  <c r="BI62" i="10" s="1"/>
  <c r="BH48" i="10"/>
  <c r="BH62" i="10" s="1"/>
  <c r="BD48" i="10"/>
  <c r="BD62" i="10" s="1"/>
  <c r="BC48" i="10"/>
  <c r="BC62" i="10" s="1"/>
  <c r="BA48" i="10"/>
  <c r="BA62" i="10" s="1"/>
  <c r="AZ48" i="10"/>
  <c r="AZ62" i="10" s="1"/>
  <c r="AV48" i="10"/>
  <c r="AV62" i="10" s="1"/>
  <c r="AU48" i="10"/>
  <c r="AS48" i="10"/>
  <c r="AS62" i="10" s="1"/>
  <c r="E776" i="10" s="1"/>
  <c r="AR48" i="10"/>
  <c r="AR62" i="10" s="1"/>
  <c r="AN48" i="10"/>
  <c r="AN62" i="10" s="1"/>
  <c r="AM48" i="10"/>
  <c r="AM62" i="10" s="1"/>
  <c r="AK48" i="10"/>
  <c r="AK62" i="10" s="1"/>
  <c r="AJ48" i="10"/>
  <c r="AJ62" i="10" s="1"/>
  <c r="AF48" i="10"/>
  <c r="AE48" i="10"/>
  <c r="AC48" i="10"/>
  <c r="AC62" i="10" s="1"/>
  <c r="AB48" i="10"/>
  <c r="AB62" i="10" s="1"/>
  <c r="X48" i="10"/>
  <c r="W48" i="10"/>
  <c r="W62" i="10" s="1"/>
  <c r="U48" i="10"/>
  <c r="U62" i="10" s="1"/>
  <c r="T48" i="10"/>
  <c r="T62" i="10" s="1"/>
  <c r="P48" i="10"/>
  <c r="O48" i="10"/>
  <c r="O62" i="10" s="1"/>
  <c r="M48" i="10"/>
  <c r="M62" i="10" s="1"/>
  <c r="E744" i="10" s="1"/>
  <c r="L48" i="10"/>
  <c r="L62" i="10" s="1"/>
  <c r="H48" i="10"/>
  <c r="H62" i="10" s="1"/>
  <c r="G48" i="10"/>
  <c r="G62" i="10" s="1"/>
  <c r="E48" i="10"/>
  <c r="E62" i="10" s="1"/>
  <c r="D48" i="10"/>
  <c r="D62" i="10" s="1"/>
  <c r="CE47" i="10"/>
  <c r="E770" i="10" l="1"/>
  <c r="E786" i="10"/>
  <c r="E754" i="10"/>
  <c r="E787" i="10"/>
  <c r="E739" i="10"/>
  <c r="E771" i="10"/>
  <c r="E803" i="10"/>
  <c r="E738" i="10"/>
  <c r="E746" i="10"/>
  <c r="E779" i="10"/>
  <c r="E778" i="10"/>
  <c r="E810" i="10"/>
  <c r="L816" i="10"/>
  <c r="C440" i="10"/>
  <c r="E811" i="10"/>
  <c r="E762" i="10"/>
  <c r="Q816" i="10"/>
  <c r="G612" i="10"/>
  <c r="D435" i="10"/>
  <c r="D438" i="10"/>
  <c r="C473" i="10"/>
  <c r="E755" i="10"/>
  <c r="E783" i="10"/>
  <c r="E767" i="10"/>
  <c r="N734" i="10"/>
  <c r="N815" i="10" s="1"/>
  <c r="CE75" i="10"/>
  <c r="E736" i="10"/>
  <c r="E752" i="10"/>
  <c r="E768" i="10"/>
  <c r="E784" i="10"/>
  <c r="E800" i="10"/>
  <c r="E735" i="10"/>
  <c r="E802" i="10"/>
  <c r="E747" i="10"/>
  <c r="G816" i="10"/>
  <c r="F612" i="10"/>
  <c r="C430" i="10"/>
  <c r="E792" i="10"/>
  <c r="E751" i="10"/>
  <c r="E794" i="10"/>
  <c r="E760" i="10"/>
  <c r="E799" i="10"/>
  <c r="E743" i="10"/>
  <c r="E759" i="10"/>
  <c r="E775" i="10"/>
  <c r="E791" i="10"/>
  <c r="E807" i="10"/>
  <c r="K816" i="10"/>
  <c r="C434" i="10"/>
  <c r="F48" i="10"/>
  <c r="F62" i="10" s="1"/>
  <c r="N48" i="10"/>
  <c r="N62" i="10" s="1"/>
  <c r="V48" i="10"/>
  <c r="V62" i="10" s="1"/>
  <c r="AD48" i="10"/>
  <c r="AD62" i="10" s="1"/>
  <c r="AL48" i="10"/>
  <c r="AL62" i="10" s="1"/>
  <c r="AT48" i="10"/>
  <c r="AT62" i="10" s="1"/>
  <c r="BB48" i="10"/>
  <c r="BB62" i="10" s="1"/>
  <c r="BJ48" i="10"/>
  <c r="BJ62" i="10" s="1"/>
  <c r="BR48" i="10"/>
  <c r="BR62" i="10" s="1"/>
  <c r="BZ48" i="10"/>
  <c r="BZ62" i="10" s="1"/>
  <c r="AR52" i="10"/>
  <c r="AR67" i="10" s="1"/>
  <c r="J775" i="10" s="1"/>
  <c r="BI730" i="10"/>
  <c r="C816" i="10"/>
  <c r="H612" i="10"/>
  <c r="H816" i="10"/>
  <c r="C431" i="10"/>
  <c r="M816" i="10"/>
  <c r="C458" i="10"/>
  <c r="R816" i="10"/>
  <c r="I612" i="10"/>
  <c r="D464" i="10"/>
  <c r="D465" i="10" s="1"/>
  <c r="E204" i="10"/>
  <c r="C476" i="10" s="1"/>
  <c r="CD722" i="10"/>
  <c r="B444" i="10"/>
  <c r="I48" i="10"/>
  <c r="I62" i="10" s="1"/>
  <c r="AG48" i="10"/>
  <c r="AG62" i="10" s="1"/>
  <c r="BM48" i="10"/>
  <c r="BM62" i="10" s="1"/>
  <c r="Q48" i="10"/>
  <c r="Q62" i="10" s="1"/>
  <c r="Y48" i="10"/>
  <c r="Y62" i="10" s="1"/>
  <c r="AO48" i="10"/>
  <c r="AO62" i="10" s="1"/>
  <c r="AW48" i="10"/>
  <c r="AW62" i="10" s="1"/>
  <c r="BE48" i="10"/>
  <c r="BE62" i="10" s="1"/>
  <c r="BU48" i="10"/>
  <c r="BU62" i="10" s="1"/>
  <c r="CC48" i="10"/>
  <c r="CC62" i="10" s="1"/>
  <c r="O52" i="10"/>
  <c r="O67" i="10" s="1"/>
  <c r="J746" i="10" s="1"/>
  <c r="J48" i="10"/>
  <c r="J62" i="10" s="1"/>
  <c r="R48" i="10"/>
  <c r="R62" i="10" s="1"/>
  <c r="Z48" i="10"/>
  <c r="Z62" i="10" s="1"/>
  <c r="AH48" i="10"/>
  <c r="AH62" i="10" s="1"/>
  <c r="AP48" i="10"/>
  <c r="AP62" i="10" s="1"/>
  <c r="AX48" i="10"/>
  <c r="AX62" i="10" s="1"/>
  <c r="BF48" i="10"/>
  <c r="BF62" i="10" s="1"/>
  <c r="BN48" i="10"/>
  <c r="BN62" i="10" s="1"/>
  <c r="BV48" i="10"/>
  <c r="BV62" i="10" s="1"/>
  <c r="H52" i="10"/>
  <c r="H67" i="10" s="1"/>
  <c r="J739" i="10" s="1"/>
  <c r="BT52" i="10"/>
  <c r="BT67" i="10" s="1"/>
  <c r="J803" i="10" s="1"/>
  <c r="C575" i="10"/>
  <c r="B575" i="10"/>
  <c r="C468" i="10"/>
  <c r="C48" i="10"/>
  <c r="K48" i="10"/>
  <c r="K62" i="10" s="1"/>
  <c r="S48" i="10"/>
  <c r="S62" i="10" s="1"/>
  <c r="AA48" i="10"/>
  <c r="AA62" i="10" s="1"/>
  <c r="AI48" i="10"/>
  <c r="AI62" i="10" s="1"/>
  <c r="AQ48" i="10"/>
  <c r="AQ62" i="10" s="1"/>
  <c r="AY48" i="10"/>
  <c r="AY62" i="10" s="1"/>
  <c r="BG48" i="10"/>
  <c r="BG62" i="10" s="1"/>
  <c r="BO48" i="10"/>
  <c r="BO62" i="10" s="1"/>
  <c r="BW48" i="10"/>
  <c r="BW62" i="10" s="1"/>
  <c r="P816" i="10"/>
  <c r="CF76" i="10"/>
  <c r="BH52" i="10" s="1"/>
  <c r="BH67" i="10" s="1"/>
  <c r="E217" i="10"/>
  <c r="C478" i="10" s="1"/>
  <c r="L612" i="10"/>
  <c r="C815" i="10"/>
  <c r="M815" i="10"/>
  <c r="H815" i="10"/>
  <c r="R815" i="10"/>
  <c r="L815" i="10"/>
  <c r="D815" i="10"/>
  <c r="P815" i="10"/>
  <c r="G815" i="10"/>
  <c r="Q815" i="10"/>
  <c r="I815" i="10"/>
  <c r="S815" i="10"/>
  <c r="B575" i="1"/>
  <c r="A493" i="1"/>
  <c r="A412" i="1"/>
  <c r="F493" i="1"/>
  <c r="D493" i="1"/>
  <c r="B493" i="1"/>
  <c r="J791" i="10" l="1"/>
  <c r="BH71" i="10"/>
  <c r="E758" i="10"/>
  <c r="AV52" i="10"/>
  <c r="AV67" i="10" s="1"/>
  <c r="BS52" i="10"/>
  <c r="BS67" i="10" s="1"/>
  <c r="E769" i="10"/>
  <c r="AL71" i="10"/>
  <c r="E798" i="10"/>
  <c r="BO71" i="10"/>
  <c r="CE48" i="10"/>
  <c r="C62" i="10"/>
  <c r="AN52" i="10"/>
  <c r="AN67" i="10" s="1"/>
  <c r="E781" i="10"/>
  <c r="BK52" i="10"/>
  <c r="BK67" i="10" s="1"/>
  <c r="E788" i="10"/>
  <c r="E764" i="10"/>
  <c r="BX52" i="10"/>
  <c r="BX67" i="10" s="1"/>
  <c r="L52" i="10"/>
  <c r="L67" i="10" s="1"/>
  <c r="E761" i="10"/>
  <c r="AD71" i="10"/>
  <c r="N816" i="10"/>
  <c r="C465" i="10"/>
  <c r="K612" i="10"/>
  <c r="E766" i="10"/>
  <c r="E742" i="10"/>
  <c r="E804" i="10"/>
  <c r="BU71" i="10"/>
  <c r="T52" i="10"/>
  <c r="T67" i="10" s="1"/>
  <c r="E790" i="10"/>
  <c r="AF52" i="10"/>
  <c r="AF67" i="10" s="1"/>
  <c r="E773" i="10"/>
  <c r="AU52" i="10"/>
  <c r="AU67" i="10" s="1"/>
  <c r="E780" i="10"/>
  <c r="AW71" i="10"/>
  <c r="E740" i="10"/>
  <c r="BP52" i="10"/>
  <c r="BP67" i="10" s="1"/>
  <c r="D52" i="10"/>
  <c r="D67" i="10" s="1"/>
  <c r="E753" i="10"/>
  <c r="V71" i="10"/>
  <c r="BT71" i="10"/>
  <c r="E748" i="10"/>
  <c r="Q71" i="10"/>
  <c r="E805" i="10"/>
  <c r="E789" i="10"/>
  <c r="E782" i="10"/>
  <c r="X52" i="10"/>
  <c r="X67" i="10" s="1"/>
  <c r="E765" i="10"/>
  <c r="AM52" i="10"/>
  <c r="AM67" i="10" s="1"/>
  <c r="E772" i="10"/>
  <c r="E809" i="10"/>
  <c r="E745" i="10"/>
  <c r="N71" i="10"/>
  <c r="CC52" i="10"/>
  <c r="CC67" i="10" s="1"/>
  <c r="J812" i="10" s="1"/>
  <c r="BU52" i="10"/>
  <c r="BU67" i="10" s="1"/>
  <c r="J804" i="10" s="1"/>
  <c r="BM52" i="10"/>
  <c r="BM67" i="10" s="1"/>
  <c r="J796" i="10" s="1"/>
  <c r="BE52" i="10"/>
  <c r="BE67" i="10" s="1"/>
  <c r="J788" i="10" s="1"/>
  <c r="AW52" i="10"/>
  <c r="AW67" i="10" s="1"/>
  <c r="J780" i="10" s="1"/>
  <c r="AO52" i="10"/>
  <c r="AO67" i="10" s="1"/>
  <c r="J772" i="10" s="1"/>
  <c r="AG52" i="10"/>
  <c r="AG67" i="10" s="1"/>
  <c r="J764" i="10" s="1"/>
  <c r="Y52" i="10"/>
  <c r="Y67" i="10" s="1"/>
  <c r="J756" i="10" s="1"/>
  <c r="Q52" i="10"/>
  <c r="Q67" i="10" s="1"/>
  <c r="J748" i="10" s="1"/>
  <c r="I52" i="10"/>
  <c r="I67" i="10" s="1"/>
  <c r="J740" i="10" s="1"/>
  <c r="BY52" i="10"/>
  <c r="BY67" i="10" s="1"/>
  <c r="BQ52" i="10"/>
  <c r="BQ67" i="10" s="1"/>
  <c r="BI52" i="10"/>
  <c r="BI67" i="10" s="1"/>
  <c r="BA52" i="10"/>
  <c r="BA67" i="10" s="1"/>
  <c r="AS52" i="10"/>
  <c r="AS67" i="10" s="1"/>
  <c r="AK52" i="10"/>
  <c r="AK67" i="10" s="1"/>
  <c r="AC52" i="10"/>
  <c r="AC67" i="10" s="1"/>
  <c r="U52" i="10"/>
  <c r="U67" i="10" s="1"/>
  <c r="BO52" i="10"/>
  <c r="BO67" i="10" s="1"/>
  <c r="J798" i="10" s="1"/>
  <c r="AT52" i="10"/>
  <c r="AT67" i="10" s="1"/>
  <c r="J777" i="10" s="1"/>
  <c r="Z52" i="10"/>
  <c r="Z67" i="10" s="1"/>
  <c r="J757" i="10" s="1"/>
  <c r="F52" i="10"/>
  <c r="F67" i="10" s="1"/>
  <c r="J737" i="10" s="1"/>
  <c r="AA52" i="10"/>
  <c r="AA67" i="10" s="1"/>
  <c r="J758" i="10" s="1"/>
  <c r="J52" i="10"/>
  <c r="J67" i="10" s="1"/>
  <c r="J741" i="10" s="1"/>
  <c r="BN52" i="10"/>
  <c r="BN67" i="10" s="1"/>
  <c r="J797" i="10" s="1"/>
  <c r="AQ52" i="10"/>
  <c r="AQ67" i="10" s="1"/>
  <c r="J774" i="10" s="1"/>
  <c r="V52" i="10"/>
  <c r="V67" i="10" s="1"/>
  <c r="J753" i="10" s="1"/>
  <c r="E52" i="10"/>
  <c r="E67" i="10" s="1"/>
  <c r="BR52" i="10"/>
  <c r="BR67" i="10" s="1"/>
  <c r="J801" i="10" s="1"/>
  <c r="BJ52" i="10"/>
  <c r="BJ67" i="10" s="1"/>
  <c r="J793" i="10" s="1"/>
  <c r="AP52" i="10"/>
  <c r="AP67" i="10" s="1"/>
  <c r="J773" i="10" s="1"/>
  <c r="S52" i="10"/>
  <c r="S67" i="10" s="1"/>
  <c r="J750" i="10" s="1"/>
  <c r="C52" i="10"/>
  <c r="BG52" i="10"/>
  <c r="BG67" i="10" s="1"/>
  <c r="J790" i="10" s="1"/>
  <c r="AL52" i="10"/>
  <c r="AL67" i="10" s="1"/>
  <c r="J769" i="10" s="1"/>
  <c r="R52" i="10"/>
  <c r="R67" i="10" s="1"/>
  <c r="J749" i="10" s="1"/>
  <c r="BZ52" i="10"/>
  <c r="BZ67" i="10" s="1"/>
  <c r="J809" i="10" s="1"/>
  <c r="BF52" i="10"/>
  <c r="BF67" i="10" s="1"/>
  <c r="J789" i="10" s="1"/>
  <c r="AI52" i="10"/>
  <c r="AI67" i="10" s="1"/>
  <c r="J766" i="10" s="1"/>
  <c r="N52" i="10"/>
  <c r="N67" i="10" s="1"/>
  <c r="J745" i="10" s="1"/>
  <c r="BW52" i="10"/>
  <c r="BW67" i="10" s="1"/>
  <c r="J806" i="10" s="1"/>
  <c r="BB52" i="10"/>
  <c r="BB67" i="10" s="1"/>
  <c r="J785" i="10" s="1"/>
  <c r="AH52" i="10"/>
  <c r="AH67" i="10" s="1"/>
  <c r="J765" i="10" s="1"/>
  <c r="M52" i="10"/>
  <c r="M67" i="10" s="1"/>
  <c r="AX52" i="10"/>
  <c r="AX67" i="10" s="1"/>
  <c r="J781" i="10" s="1"/>
  <c r="BV52" i="10"/>
  <c r="BV67" i="10" s="1"/>
  <c r="J805" i="10" s="1"/>
  <c r="AY52" i="10"/>
  <c r="AY67" i="10" s="1"/>
  <c r="J782" i="10" s="1"/>
  <c r="AD52" i="10"/>
  <c r="AD67" i="10" s="1"/>
  <c r="J761" i="10" s="1"/>
  <c r="K52" i="10"/>
  <c r="K67" i="10" s="1"/>
  <c r="J742" i="10" s="1"/>
  <c r="E806" i="10"/>
  <c r="E796" i="10"/>
  <c r="BM71" i="10"/>
  <c r="E774" i="10"/>
  <c r="AQ71" i="10"/>
  <c r="P52" i="10"/>
  <c r="P67" i="10" s="1"/>
  <c r="E757" i="10"/>
  <c r="Z71" i="10"/>
  <c r="AE52" i="10"/>
  <c r="AE67" i="10" s="1"/>
  <c r="E756" i="10"/>
  <c r="Y71" i="10"/>
  <c r="AZ52" i="10"/>
  <c r="AZ67" i="10" s="1"/>
  <c r="E801" i="10"/>
  <c r="E737" i="10"/>
  <c r="AR71" i="10"/>
  <c r="E793" i="10"/>
  <c r="BL52" i="10"/>
  <c r="BL67" i="10" s="1"/>
  <c r="G52" i="10"/>
  <c r="G67" i="10" s="1"/>
  <c r="BC52" i="10"/>
  <c r="BC67" i="10" s="1"/>
  <c r="AJ52" i="10"/>
  <c r="AJ67" i="10" s="1"/>
  <c r="CB52" i="10"/>
  <c r="CB67" i="10" s="1"/>
  <c r="O71" i="10"/>
  <c r="H71" i="10"/>
  <c r="B501" i="1" s="1"/>
  <c r="F501" i="1" s="1"/>
  <c r="E749" i="10"/>
  <c r="E741" i="10"/>
  <c r="J71" i="10"/>
  <c r="E785" i="10"/>
  <c r="BB71" i="10"/>
  <c r="E750" i="10"/>
  <c r="S71" i="10"/>
  <c r="BD52" i="10"/>
  <c r="BD67" i="10" s="1"/>
  <c r="E797" i="10"/>
  <c r="BN71" i="10"/>
  <c r="CA52" i="10"/>
  <c r="CA67" i="10" s="1"/>
  <c r="E812" i="10"/>
  <c r="CC71" i="10"/>
  <c r="W52" i="10"/>
  <c r="W67" i="10" s="1"/>
  <c r="AB52" i="10"/>
  <c r="AB67" i="10" s="1"/>
  <c r="E777" i="10"/>
  <c r="B519" i="1"/>
  <c r="A730" i="1"/>
  <c r="A726" i="1"/>
  <c r="A722" i="1"/>
  <c r="C115" i="8"/>
  <c r="CB730" i="1"/>
  <c r="C444" i="1"/>
  <c r="D367" i="1"/>
  <c r="C119" i="8" s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N765" i="1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N740" i="1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N764" i="1" s="1"/>
  <c r="AE75" i="1"/>
  <c r="C154" i="9" s="1"/>
  <c r="AC75" i="1"/>
  <c r="N760" i="1" s="1"/>
  <c r="AB75" i="1"/>
  <c r="N759" i="1" s="1"/>
  <c r="Y75" i="1"/>
  <c r="D122" i="9" s="1"/>
  <c r="U75" i="1"/>
  <c r="N752" i="1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B465" i="1" s="1"/>
  <c r="D372" i="1"/>
  <c r="C125" i="8" s="1"/>
  <c r="D260" i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C469" i="1" s="1"/>
  <c r="E197" i="1"/>
  <c r="C470" i="1" s="1"/>
  <c r="E198" i="1"/>
  <c r="E199" i="1"/>
  <c r="C472" i="1" s="1"/>
  <c r="E200" i="1"/>
  <c r="F12" i="6" s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D177" i="1"/>
  <c r="C20" i="5" s="1"/>
  <c r="E154" i="1"/>
  <c r="G28" i="4" s="1"/>
  <c r="E153" i="1"/>
  <c r="E152" i="1"/>
  <c r="E151" i="1"/>
  <c r="C28" i="4" s="1"/>
  <c r="E150" i="1"/>
  <c r="E148" i="1"/>
  <c r="F19" i="4" s="1"/>
  <c r="E147" i="1"/>
  <c r="E146" i="1"/>
  <c r="D19" i="4" s="1"/>
  <c r="E145" i="1"/>
  <c r="C19" i="4" s="1"/>
  <c r="E144" i="1"/>
  <c r="E141" i="1"/>
  <c r="E140" i="1"/>
  <c r="D10" i="4" s="1"/>
  <c r="E139" i="1"/>
  <c r="E127" i="1"/>
  <c r="G34" i="3" s="1"/>
  <c r="CF79" i="1"/>
  <c r="B53" i="1"/>
  <c r="CE51" i="1"/>
  <c r="B49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48" i="1"/>
  <c r="N761" i="1"/>
  <c r="N762" i="1"/>
  <c r="N739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29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P48" i="1"/>
  <c r="P62" i="1" s="1"/>
  <c r="E747" i="1" s="1"/>
  <c r="D330" i="1"/>
  <c r="C86" i="8" s="1"/>
  <c r="N774" i="1"/>
  <c r="C34" i="5"/>
  <c r="C16" i="8"/>
  <c r="I377" i="9"/>
  <c r="D366" i="9"/>
  <c r="G812" i="1"/>
  <c r="CE64" i="1"/>
  <c r="F612" i="1" s="1"/>
  <c r="D368" i="9"/>
  <c r="I812" i="1"/>
  <c r="C276" i="9"/>
  <c r="CE70" i="1"/>
  <c r="C458" i="1" s="1"/>
  <c r="CE76" i="1"/>
  <c r="D612" i="1" s="1"/>
  <c r="P812" i="1"/>
  <c r="CE77" i="1"/>
  <c r="CF77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F28" i="4"/>
  <c r="F24" i="6"/>
  <c r="M48" i="1"/>
  <c r="M62" i="1" s="1"/>
  <c r="CD71" i="1"/>
  <c r="E373" i="9" s="1"/>
  <c r="L816" i="1"/>
  <c r="AO48" i="1"/>
  <c r="AO62" i="1" s="1"/>
  <c r="E772" i="1" s="1"/>
  <c r="C615" i="1"/>
  <c r="B440" i="1"/>
  <c r="V815" i="1"/>
  <c r="O816" i="1"/>
  <c r="E372" i="9"/>
  <c r="AX48" i="1"/>
  <c r="AX62" i="1" s="1"/>
  <c r="J48" i="1"/>
  <c r="J62" i="1" s="1"/>
  <c r="I380" i="9"/>
  <c r="P816" i="1"/>
  <c r="D433" i="1" l="1"/>
  <c r="R816" i="1"/>
  <c r="CF76" i="1"/>
  <c r="BC52" i="1" s="1"/>
  <c r="BC67" i="1" s="1"/>
  <c r="N775" i="1"/>
  <c r="N743" i="1"/>
  <c r="E154" i="9"/>
  <c r="K816" i="1"/>
  <c r="C440" i="1"/>
  <c r="J759" i="10"/>
  <c r="AB71" i="10"/>
  <c r="B521" i="1" s="1"/>
  <c r="J800" i="10"/>
  <c r="BQ71" i="10"/>
  <c r="C695" i="10"/>
  <c r="C523" i="10"/>
  <c r="G523" i="10" s="1"/>
  <c r="B523" i="10"/>
  <c r="J754" i="10"/>
  <c r="W71" i="10"/>
  <c r="C680" i="10"/>
  <c r="C508" i="10"/>
  <c r="G508" i="10" s="1"/>
  <c r="B508" i="10"/>
  <c r="C709" i="10"/>
  <c r="C537" i="10"/>
  <c r="G537" i="10" s="1"/>
  <c r="B537" i="10"/>
  <c r="J762" i="10"/>
  <c r="AE71" i="10"/>
  <c r="BW71" i="10"/>
  <c r="B568" i="1" s="1"/>
  <c r="J808" i="10"/>
  <c r="BY71" i="10"/>
  <c r="AO71" i="10"/>
  <c r="BF71" i="10"/>
  <c r="AP71" i="10"/>
  <c r="K71" i="10"/>
  <c r="B504" i="1" s="1"/>
  <c r="AX71" i="10"/>
  <c r="C684" i="10"/>
  <c r="C512" i="10"/>
  <c r="G512" i="10" s="1"/>
  <c r="B512" i="10"/>
  <c r="C703" i="10"/>
  <c r="C531" i="10"/>
  <c r="G531" i="10" s="1"/>
  <c r="B531" i="10"/>
  <c r="C574" i="10"/>
  <c r="C620" i="10"/>
  <c r="B574" i="10"/>
  <c r="B547" i="10"/>
  <c r="C632" i="10"/>
  <c r="C547" i="10"/>
  <c r="J811" i="10"/>
  <c r="CB71" i="10"/>
  <c r="F71" i="10"/>
  <c r="C691" i="10"/>
  <c r="C519" i="10"/>
  <c r="G519" i="10" s="1"/>
  <c r="B519" i="10"/>
  <c r="J752" i="10"/>
  <c r="U71" i="10"/>
  <c r="J735" i="10"/>
  <c r="D71" i="10"/>
  <c r="J743" i="10"/>
  <c r="L71" i="10"/>
  <c r="J802" i="10"/>
  <c r="BS71" i="10"/>
  <c r="J744" i="10"/>
  <c r="M71" i="10"/>
  <c r="J794" i="10"/>
  <c r="BK71" i="10"/>
  <c r="J767" i="10"/>
  <c r="AJ71" i="10"/>
  <c r="C67" i="10"/>
  <c r="C71" i="10" s="1"/>
  <c r="CE52" i="10"/>
  <c r="J760" i="10"/>
  <c r="AC71" i="10"/>
  <c r="J770" i="10"/>
  <c r="AM71" i="10"/>
  <c r="BV71" i="10"/>
  <c r="J799" i="10"/>
  <c r="BP71" i="10"/>
  <c r="J763" i="10"/>
  <c r="AF71" i="10"/>
  <c r="AI71" i="10"/>
  <c r="J807" i="10"/>
  <c r="BX71" i="10"/>
  <c r="J771" i="10"/>
  <c r="AN71" i="10"/>
  <c r="B533" i="1" s="1"/>
  <c r="J779" i="10"/>
  <c r="AV71" i="10"/>
  <c r="B541" i="1" s="1"/>
  <c r="J810" i="10"/>
  <c r="CA71" i="10"/>
  <c r="C675" i="10"/>
  <c r="B503" i="10"/>
  <c r="C503" i="10"/>
  <c r="G503" i="10" s="1"/>
  <c r="J786" i="10"/>
  <c r="BC71" i="10"/>
  <c r="B548" i="1" s="1"/>
  <c r="BR71" i="10"/>
  <c r="B563" i="1" s="1"/>
  <c r="J747" i="10"/>
  <c r="P71" i="10"/>
  <c r="J768" i="10"/>
  <c r="AK71" i="10"/>
  <c r="AH71" i="10"/>
  <c r="I71" i="10"/>
  <c r="BG71" i="10"/>
  <c r="AG71" i="10"/>
  <c r="B526" i="1" s="1"/>
  <c r="E734" i="10"/>
  <c r="E815" i="10" s="1"/>
  <c r="CE62" i="10"/>
  <c r="AA71" i="10"/>
  <c r="J736" i="10"/>
  <c r="E71" i="10"/>
  <c r="C687" i="10"/>
  <c r="B515" i="10"/>
  <c r="C515" i="10"/>
  <c r="G515" i="10" s="1"/>
  <c r="C559" i="10"/>
  <c r="B559" i="10"/>
  <c r="C619" i="10"/>
  <c r="J738" i="10"/>
  <c r="G71" i="10"/>
  <c r="C708" i="10"/>
  <c r="B536" i="10"/>
  <c r="C536" i="10"/>
  <c r="G536" i="10" s="1"/>
  <c r="J776" i="10"/>
  <c r="AS71" i="10"/>
  <c r="C679" i="10"/>
  <c r="C507" i="10"/>
  <c r="G507" i="10" s="1"/>
  <c r="B507" i="10"/>
  <c r="C682" i="10"/>
  <c r="C510" i="10"/>
  <c r="G510" i="10" s="1"/>
  <c r="B510" i="10"/>
  <c r="C673" i="10"/>
  <c r="C501" i="10"/>
  <c r="G501" i="10" s="1"/>
  <c r="B501" i="10"/>
  <c r="AT71" i="10"/>
  <c r="R71" i="10"/>
  <c r="J795" i="10"/>
  <c r="BL71" i="10"/>
  <c r="B557" i="1" s="1"/>
  <c r="J783" i="10"/>
  <c r="AZ71" i="10"/>
  <c r="J784" i="10"/>
  <c r="BA71" i="10"/>
  <c r="J755" i="10"/>
  <c r="X71" i="10"/>
  <c r="C542" i="10"/>
  <c r="C631" i="10"/>
  <c r="B542" i="10"/>
  <c r="J751" i="10"/>
  <c r="T71" i="10"/>
  <c r="BE71" i="10"/>
  <c r="C627" i="10"/>
  <c r="C560" i="10"/>
  <c r="B560" i="10"/>
  <c r="C636" i="10"/>
  <c r="C553" i="10"/>
  <c r="B553" i="10"/>
  <c r="J778" i="10"/>
  <c r="AU71" i="10"/>
  <c r="J787" i="10"/>
  <c r="BD71" i="10"/>
  <c r="B549" i="1" s="1"/>
  <c r="BJ71" i="10"/>
  <c r="B555" i="1" s="1"/>
  <c r="C690" i="10"/>
  <c r="C518" i="10"/>
  <c r="G518" i="10" s="1"/>
  <c r="B518" i="10"/>
  <c r="C638" i="10"/>
  <c r="C558" i="10"/>
  <c r="B558" i="10"/>
  <c r="J792" i="10"/>
  <c r="BI71" i="10"/>
  <c r="B554" i="1" s="1"/>
  <c r="BZ71" i="10"/>
  <c r="AY71" i="10"/>
  <c r="C640" i="10"/>
  <c r="B565" i="10"/>
  <c r="C565" i="10"/>
  <c r="B565" i="1"/>
  <c r="C641" i="10"/>
  <c r="C566" i="10"/>
  <c r="B566" i="10"/>
  <c r="F154" i="9"/>
  <c r="G19" i="4"/>
  <c r="G10" i="4"/>
  <c r="B10" i="4"/>
  <c r="C218" i="9"/>
  <c r="I26" i="9"/>
  <c r="F11" i="6"/>
  <c r="CD722" i="1"/>
  <c r="C14" i="5"/>
  <c r="D463" i="1"/>
  <c r="I381" i="9"/>
  <c r="I612" i="1"/>
  <c r="N746" i="1"/>
  <c r="N734" i="1"/>
  <c r="N771" i="1"/>
  <c r="N758" i="1"/>
  <c r="N763" i="1"/>
  <c r="N737" i="1"/>
  <c r="C575" i="1"/>
  <c r="I816" i="1"/>
  <c r="C432" i="1"/>
  <c r="F816" i="1"/>
  <c r="V48" i="1"/>
  <c r="V62" i="1" s="1"/>
  <c r="BF48" i="1"/>
  <c r="BF62" i="1" s="1"/>
  <c r="E789" i="1" s="1"/>
  <c r="AI48" i="1"/>
  <c r="AI62" i="1" s="1"/>
  <c r="E766" i="1" s="1"/>
  <c r="BM48" i="1"/>
  <c r="BM62" i="1" s="1"/>
  <c r="I268" i="9" s="1"/>
  <c r="G48" i="1"/>
  <c r="G62" i="1" s="1"/>
  <c r="E738" i="1" s="1"/>
  <c r="I363" i="9"/>
  <c r="AH48" i="1"/>
  <c r="AH62" i="1" s="1"/>
  <c r="E765" i="1" s="1"/>
  <c r="BN48" i="1"/>
  <c r="BN62" i="1" s="1"/>
  <c r="E797" i="1" s="1"/>
  <c r="BO48" i="1"/>
  <c r="BO62" i="1" s="1"/>
  <c r="D300" i="9" s="1"/>
  <c r="BQ48" i="1"/>
  <c r="BQ62" i="1" s="1"/>
  <c r="F300" i="9" s="1"/>
  <c r="AP48" i="1"/>
  <c r="AP62" i="1" s="1"/>
  <c r="BV48" i="1"/>
  <c r="BV62" i="1" s="1"/>
  <c r="D332" i="9" s="1"/>
  <c r="I48" i="1"/>
  <c r="I62" i="1" s="1"/>
  <c r="E740" i="1" s="1"/>
  <c r="AM48" i="1"/>
  <c r="AM62" i="1" s="1"/>
  <c r="D172" i="9" s="1"/>
  <c r="B507" i="1"/>
  <c r="B566" i="1"/>
  <c r="B529" i="1"/>
  <c r="B523" i="1"/>
  <c r="B551" i="1"/>
  <c r="B538" i="1"/>
  <c r="B570" i="1"/>
  <c r="B517" i="1"/>
  <c r="F517" i="1" s="1"/>
  <c r="B534" i="1"/>
  <c r="B530" i="1"/>
  <c r="C141" i="8"/>
  <c r="N817" i="1"/>
  <c r="D368" i="1"/>
  <c r="C120" i="8" s="1"/>
  <c r="C112" i="8"/>
  <c r="B476" i="1"/>
  <c r="C33" i="8"/>
  <c r="C473" i="1"/>
  <c r="F9" i="6"/>
  <c r="F8" i="6"/>
  <c r="BI52" i="1"/>
  <c r="BI67" i="1" s="1"/>
  <c r="J792" i="1" s="1"/>
  <c r="X52" i="1"/>
  <c r="X67" i="1" s="1"/>
  <c r="J755" i="1" s="1"/>
  <c r="N778" i="1"/>
  <c r="G90" i="9"/>
  <c r="H122" i="9"/>
  <c r="D186" i="9"/>
  <c r="N757" i="1"/>
  <c r="N768" i="1"/>
  <c r="I90" i="9"/>
  <c r="N753" i="1"/>
  <c r="M816" i="1"/>
  <c r="C434" i="1"/>
  <c r="I372" i="9"/>
  <c r="I366" i="9"/>
  <c r="C430" i="1"/>
  <c r="F815" i="1"/>
  <c r="H815" i="1"/>
  <c r="G816" i="1"/>
  <c r="Z48" i="1"/>
  <c r="Z62" i="1" s="1"/>
  <c r="E108" i="9" s="1"/>
  <c r="AR48" i="1"/>
  <c r="AR62" i="1" s="1"/>
  <c r="E775" i="1" s="1"/>
  <c r="BL48" i="1"/>
  <c r="BL62" i="1" s="1"/>
  <c r="H268" i="9" s="1"/>
  <c r="CA48" i="1"/>
  <c r="CA62" i="1" s="1"/>
  <c r="E810" i="1" s="1"/>
  <c r="K48" i="1"/>
  <c r="K62" i="1" s="1"/>
  <c r="E742" i="1" s="1"/>
  <c r="BW48" i="1"/>
  <c r="BW62" i="1" s="1"/>
  <c r="AW48" i="1"/>
  <c r="AW62" i="1" s="1"/>
  <c r="E780" i="1" s="1"/>
  <c r="BS48" i="1"/>
  <c r="BS62" i="1" s="1"/>
  <c r="E802" i="1" s="1"/>
  <c r="D48" i="1"/>
  <c r="D62" i="1" s="1"/>
  <c r="D12" i="9" s="1"/>
  <c r="N48" i="1"/>
  <c r="N62" i="1" s="1"/>
  <c r="G44" i="9" s="1"/>
  <c r="AJ48" i="1"/>
  <c r="AJ62" i="1" s="1"/>
  <c r="E767" i="1" s="1"/>
  <c r="AZ48" i="1"/>
  <c r="AZ62" i="1" s="1"/>
  <c r="E783" i="1" s="1"/>
  <c r="BT48" i="1"/>
  <c r="BT62" i="1" s="1"/>
  <c r="I300" i="9" s="1"/>
  <c r="AQ48" i="1"/>
  <c r="AQ62" i="1" s="1"/>
  <c r="E774" i="1" s="1"/>
  <c r="Y48" i="1"/>
  <c r="Y62" i="1" s="1"/>
  <c r="D108" i="9" s="1"/>
  <c r="U48" i="1"/>
  <c r="U62" i="1" s="1"/>
  <c r="E752" i="1" s="1"/>
  <c r="O48" i="1"/>
  <c r="O62" i="1" s="1"/>
  <c r="H44" i="9" s="1"/>
  <c r="BZ48" i="1"/>
  <c r="BZ62" i="1" s="1"/>
  <c r="E809" i="1" s="1"/>
  <c r="T48" i="1"/>
  <c r="T62" i="1" s="1"/>
  <c r="F76" i="9" s="1"/>
  <c r="E800" i="1"/>
  <c r="C815" i="1"/>
  <c r="D815" i="1"/>
  <c r="AD48" i="1"/>
  <c r="AD62" i="1" s="1"/>
  <c r="I108" i="9" s="1"/>
  <c r="AL48" i="1"/>
  <c r="AL62" i="1" s="1"/>
  <c r="E769" i="1" s="1"/>
  <c r="AT48" i="1"/>
  <c r="AT62" i="1" s="1"/>
  <c r="D204" i="9" s="1"/>
  <c r="BB48" i="1"/>
  <c r="BB62" i="1" s="1"/>
  <c r="E236" i="9" s="1"/>
  <c r="BH48" i="1"/>
  <c r="BH62" i="1" s="1"/>
  <c r="D268" i="9" s="1"/>
  <c r="BP48" i="1"/>
  <c r="BP62" i="1" s="1"/>
  <c r="E799" i="1" s="1"/>
  <c r="BX48" i="1"/>
  <c r="BX62" i="1" s="1"/>
  <c r="F332" i="9" s="1"/>
  <c r="CB48" i="1"/>
  <c r="CB62" i="1" s="1"/>
  <c r="C364" i="9" s="1"/>
  <c r="S48" i="1"/>
  <c r="S62" i="1" s="1"/>
  <c r="E76" i="9" s="1"/>
  <c r="AY48" i="1"/>
  <c r="AY62" i="1" s="1"/>
  <c r="E782" i="1" s="1"/>
  <c r="AG48" i="1"/>
  <c r="AG62" i="1" s="1"/>
  <c r="E764" i="1" s="1"/>
  <c r="BU48" i="1"/>
  <c r="BU62" i="1" s="1"/>
  <c r="AK48" i="1"/>
  <c r="AK62" i="1" s="1"/>
  <c r="C427" i="1"/>
  <c r="BC48" i="1"/>
  <c r="BC62" i="1" s="1"/>
  <c r="F236" i="9" s="1"/>
  <c r="AU48" i="1"/>
  <c r="AU62" i="1" s="1"/>
  <c r="E204" i="9" s="1"/>
  <c r="H48" i="1"/>
  <c r="H62" i="1" s="1"/>
  <c r="X48" i="1"/>
  <c r="X62" i="1" s="1"/>
  <c r="X71" i="1" s="1"/>
  <c r="C117" i="9" s="1"/>
  <c r="AS48" i="1"/>
  <c r="AS62" i="1" s="1"/>
  <c r="F48" i="1"/>
  <c r="F62" i="1" s="1"/>
  <c r="E737" i="1" s="1"/>
  <c r="R48" i="1"/>
  <c r="R62" i="1" s="1"/>
  <c r="AF48" i="1"/>
  <c r="AF62" i="1" s="1"/>
  <c r="E763" i="1" s="1"/>
  <c r="AN48" i="1"/>
  <c r="AN62" i="1" s="1"/>
  <c r="E771" i="1" s="1"/>
  <c r="AV48" i="1"/>
  <c r="AV62" i="1" s="1"/>
  <c r="F204" i="9" s="1"/>
  <c r="BD48" i="1"/>
  <c r="BD62" i="1" s="1"/>
  <c r="E787" i="1" s="1"/>
  <c r="BJ48" i="1"/>
  <c r="BJ62" i="1" s="1"/>
  <c r="E793" i="1" s="1"/>
  <c r="BR48" i="1"/>
  <c r="BR62" i="1" s="1"/>
  <c r="E801" i="1" s="1"/>
  <c r="BY48" i="1"/>
  <c r="BY62" i="1" s="1"/>
  <c r="G332" i="9" s="1"/>
  <c r="C48" i="1"/>
  <c r="C62" i="1" s="1"/>
  <c r="C12" i="9" s="1"/>
  <c r="AA48" i="1"/>
  <c r="AA62" i="1" s="1"/>
  <c r="F108" i="9" s="1"/>
  <c r="BG48" i="1"/>
  <c r="BG62" i="1" s="1"/>
  <c r="CC48" i="1"/>
  <c r="CC62" i="1" s="1"/>
  <c r="E812" i="1" s="1"/>
  <c r="Q48" i="1"/>
  <c r="Q62" i="1" s="1"/>
  <c r="BE48" i="1"/>
  <c r="BE62" i="1" s="1"/>
  <c r="H236" i="9" s="1"/>
  <c r="E48" i="1"/>
  <c r="E62" i="1" s="1"/>
  <c r="BA48" i="1"/>
  <c r="BA62" i="1" s="1"/>
  <c r="D236" i="9" s="1"/>
  <c r="BI48" i="1"/>
  <c r="BI62" i="1" s="1"/>
  <c r="AE48" i="1"/>
  <c r="AE62" i="1" s="1"/>
  <c r="C140" i="9" s="1"/>
  <c r="AC48" i="1"/>
  <c r="AC62" i="1" s="1"/>
  <c r="H108" i="9" s="1"/>
  <c r="L48" i="1"/>
  <c r="L62" i="1" s="1"/>
  <c r="E44" i="9" s="1"/>
  <c r="AB48" i="1"/>
  <c r="AB62" i="1" s="1"/>
  <c r="E759" i="1" s="1"/>
  <c r="D816" i="1"/>
  <c r="W48" i="1"/>
  <c r="W62" i="1" s="1"/>
  <c r="I76" i="9" s="1"/>
  <c r="E794" i="1"/>
  <c r="B513" i="1"/>
  <c r="B522" i="1"/>
  <c r="B512" i="1"/>
  <c r="B499" i="1"/>
  <c r="B525" i="1"/>
  <c r="B516" i="1"/>
  <c r="B542" i="1"/>
  <c r="B498" i="1"/>
  <c r="B556" i="1"/>
  <c r="B524" i="1"/>
  <c r="B543" i="1"/>
  <c r="B502" i="1"/>
  <c r="B506" i="1"/>
  <c r="B536" i="1"/>
  <c r="B558" i="1"/>
  <c r="B535" i="1"/>
  <c r="B552" i="1"/>
  <c r="B520" i="1"/>
  <c r="B562" i="1"/>
  <c r="B546" i="1"/>
  <c r="B547" i="1"/>
  <c r="B573" i="1"/>
  <c r="B518" i="1"/>
  <c r="B511" i="1"/>
  <c r="F511" i="1" s="1"/>
  <c r="B553" i="1"/>
  <c r="B559" i="1"/>
  <c r="B531" i="1"/>
  <c r="B544" i="1"/>
  <c r="B509" i="1"/>
  <c r="B505" i="1"/>
  <c r="B528" i="1"/>
  <c r="B550" i="1"/>
  <c r="B497" i="1"/>
  <c r="B560" i="1"/>
  <c r="B510" i="1"/>
  <c r="B503" i="1"/>
  <c r="B564" i="1"/>
  <c r="B532" i="1"/>
  <c r="B500" i="1"/>
  <c r="B574" i="1"/>
  <c r="B537" i="1"/>
  <c r="B515" i="1"/>
  <c r="F515" i="1" s="1"/>
  <c r="B572" i="1"/>
  <c r="B540" i="1"/>
  <c r="B508" i="1"/>
  <c r="B514" i="1"/>
  <c r="B569" i="1"/>
  <c r="D5" i="7"/>
  <c r="F15" i="6"/>
  <c r="Q816" i="1"/>
  <c r="Q815" i="1"/>
  <c r="R815" i="1"/>
  <c r="S815" i="1"/>
  <c r="G612" i="1"/>
  <c r="C113" i="9"/>
  <c r="AE52" i="1"/>
  <c r="AE67" i="1" s="1"/>
  <c r="C145" i="9" s="1"/>
  <c r="CA52" i="1"/>
  <c r="CA67" i="1" s="1"/>
  <c r="I337" i="9" s="1"/>
  <c r="C52" i="1"/>
  <c r="C67" i="1" s="1"/>
  <c r="P815" i="1"/>
  <c r="N52" i="1"/>
  <c r="N67" i="1" s="1"/>
  <c r="J745" i="1" s="1"/>
  <c r="AB52" i="1"/>
  <c r="AB67" i="1" s="1"/>
  <c r="J759" i="1" s="1"/>
  <c r="BO52" i="1"/>
  <c r="BO67" i="1" s="1"/>
  <c r="J798" i="1" s="1"/>
  <c r="Z52" i="1"/>
  <c r="Z67" i="1" s="1"/>
  <c r="E113" i="9" s="1"/>
  <c r="BZ52" i="1"/>
  <c r="BZ67" i="1" s="1"/>
  <c r="H337" i="9" s="1"/>
  <c r="N751" i="1"/>
  <c r="N755" i="1"/>
  <c r="N747" i="1"/>
  <c r="N769" i="1"/>
  <c r="N766" i="1"/>
  <c r="G122" i="9"/>
  <c r="N777" i="1"/>
  <c r="G815" i="1"/>
  <c r="I815" i="1"/>
  <c r="F241" i="9"/>
  <c r="J757" i="1"/>
  <c r="BU52" i="1"/>
  <c r="BU67" i="1" s="1"/>
  <c r="BW52" i="1"/>
  <c r="BW67" i="1" s="1"/>
  <c r="J806" i="1" s="1"/>
  <c r="AS52" i="1"/>
  <c r="AS67" i="1" s="1"/>
  <c r="BH52" i="1"/>
  <c r="BH67" i="1" s="1"/>
  <c r="E52" i="1"/>
  <c r="E67" i="1" s="1"/>
  <c r="J736" i="1" s="1"/>
  <c r="L52" i="1"/>
  <c r="L67" i="1" s="1"/>
  <c r="E49" i="9" s="1"/>
  <c r="AD52" i="1"/>
  <c r="AD67" i="1" s="1"/>
  <c r="J761" i="1" s="1"/>
  <c r="BP52" i="1"/>
  <c r="BP67" i="1" s="1"/>
  <c r="J799" i="1" s="1"/>
  <c r="AC52" i="1"/>
  <c r="AC67" i="1" s="1"/>
  <c r="W52" i="1"/>
  <c r="W67" i="1" s="1"/>
  <c r="U52" i="1"/>
  <c r="U67" i="1" s="1"/>
  <c r="BK52" i="1"/>
  <c r="BK67" i="1" s="1"/>
  <c r="V52" i="1"/>
  <c r="V67" i="1" s="1"/>
  <c r="J753" i="1" s="1"/>
  <c r="O52" i="1"/>
  <c r="O67" i="1" s="1"/>
  <c r="J746" i="1" s="1"/>
  <c r="BL52" i="1"/>
  <c r="BL67" i="1" s="1"/>
  <c r="J795" i="1" s="1"/>
  <c r="AV52" i="1"/>
  <c r="AV67" i="1" s="1"/>
  <c r="J779" i="1" s="1"/>
  <c r="AN52" i="1"/>
  <c r="AN67" i="1" s="1"/>
  <c r="J771" i="1" s="1"/>
  <c r="J52" i="1"/>
  <c r="J67" i="1" s="1"/>
  <c r="J71" i="1" s="1"/>
  <c r="AF52" i="1"/>
  <c r="AF67" i="1" s="1"/>
  <c r="BA52" i="1"/>
  <c r="BA67" i="1" s="1"/>
  <c r="J784" i="1" s="1"/>
  <c r="Y52" i="1"/>
  <c r="Y67" i="1" s="1"/>
  <c r="AH52" i="1"/>
  <c r="AH67" i="1" s="1"/>
  <c r="F145" i="9" s="1"/>
  <c r="AZ52" i="1"/>
  <c r="AZ67" i="1" s="1"/>
  <c r="Q52" i="1"/>
  <c r="Q67" i="1" s="1"/>
  <c r="I52" i="1"/>
  <c r="I67" i="1" s="1"/>
  <c r="J740" i="1" s="1"/>
  <c r="AG52" i="1"/>
  <c r="AG67" i="1" s="1"/>
  <c r="BX52" i="1"/>
  <c r="BX67" i="1" s="1"/>
  <c r="CC52" i="1"/>
  <c r="CC67" i="1" s="1"/>
  <c r="D369" i="9" s="1"/>
  <c r="BJ52" i="1"/>
  <c r="BJ67" i="1" s="1"/>
  <c r="J793" i="1" s="1"/>
  <c r="AI52" i="1"/>
  <c r="AI67" i="1" s="1"/>
  <c r="AT52" i="1"/>
  <c r="AT67" i="1" s="1"/>
  <c r="D209" i="9" s="1"/>
  <c r="K52" i="1"/>
  <c r="K67" i="1" s="1"/>
  <c r="AO52" i="1"/>
  <c r="AO67" i="1" s="1"/>
  <c r="F177" i="9" s="1"/>
  <c r="BS52" i="1"/>
  <c r="BS67" i="1" s="1"/>
  <c r="H305" i="9" s="1"/>
  <c r="AQ52" i="1"/>
  <c r="AQ67" i="1" s="1"/>
  <c r="AQ71" i="1" s="1"/>
  <c r="BG52" i="1"/>
  <c r="BG67" i="1" s="1"/>
  <c r="C273" i="9" s="1"/>
  <c r="AJ52" i="1"/>
  <c r="AJ67" i="1" s="1"/>
  <c r="H145" i="9" s="1"/>
  <c r="AR52" i="1"/>
  <c r="AR67" i="1" s="1"/>
  <c r="J775" i="1" s="1"/>
  <c r="BB52" i="1"/>
  <c r="BB67" i="1" s="1"/>
  <c r="J785" i="1" s="1"/>
  <c r="P52" i="1"/>
  <c r="P67" i="1" s="1"/>
  <c r="I49" i="9" s="1"/>
  <c r="BT52" i="1"/>
  <c r="BT67" i="1" s="1"/>
  <c r="J803" i="1" s="1"/>
  <c r="AU52" i="1"/>
  <c r="AU67" i="1" s="1"/>
  <c r="R52" i="1"/>
  <c r="R67" i="1" s="1"/>
  <c r="AL52" i="1"/>
  <c r="AL67" i="1" s="1"/>
  <c r="S52" i="1"/>
  <c r="S67" i="1" s="1"/>
  <c r="J750" i="1" s="1"/>
  <c r="H52" i="1"/>
  <c r="H67" i="1" s="1"/>
  <c r="AP52" i="1"/>
  <c r="AP67" i="1" s="1"/>
  <c r="J773" i="1" s="1"/>
  <c r="G12" i="9"/>
  <c r="E798" i="1"/>
  <c r="C816" i="1"/>
  <c r="BI730" i="1"/>
  <c r="I362" i="9"/>
  <c r="J786" i="1"/>
  <c r="J777" i="1"/>
  <c r="H332" i="9"/>
  <c r="C44" i="9"/>
  <c r="E741" i="1"/>
  <c r="E796" i="1"/>
  <c r="I44" i="9"/>
  <c r="I12" i="9"/>
  <c r="F172" i="9"/>
  <c r="J743" i="1"/>
  <c r="D241" i="9"/>
  <c r="E753" i="1"/>
  <c r="H76" i="9"/>
  <c r="G172" i="9"/>
  <c r="E773" i="1"/>
  <c r="E781" i="1"/>
  <c r="H204" i="9"/>
  <c r="F44" i="9"/>
  <c r="E744" i="1"/>
  <c r="B446" i="1"/>
  <c r="D242" i="1"/>
  <c r="E332" i="9"/>
  <c r="C418" i="1"/>
  <c r="D438" i="1"/>
  <c r="F14" i="6"/>
  <c r="O815" i="1"/>
  <c r="T815" i="1"/>
  <c r="C471" i="1"/>
  <c r="F10" i="6"/>
  <c r="D339" i="1"/>
  <c r="D26" i="9"/>
  <c r="N735" i="1"/>
  <c r="CE75" i="1"/>
  <c r="E806" i="1"/>
  <c r="F7" i="6"/>
  <c r="E204" i="1"/>
  <c r="C468" i="1"/>
  <c r="I383" i="9"/>
  <c r="S816" i="1"/>
  <c r="D22" i="7"/>
  <c r="C40" i="5"/>
  <c r="C420" i="1"/>
  <c r="B28" i="4"/>
  <c r="N772" i="1"/>
  <c r="F186" i="9"/>
  <c r="H172" i="9"/>
  <c r="BD52" i="1"/>
  <c r="BD67" i="1" s="1"/>
  <c r="BD71" i="1" s="1"/>
  <c r="G245" i="9" s="1"/>
  <c r="AM52" i="1"/>
  <c r="AM67" i="1" s="1"/>
  <c r="BF52" i="1"/>
  <c r="BF67" i="1" s="1"/>
  <c r="BF71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M71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AX71" i="1" s="1"/>
  <c r="G52" i="1"/>
  <c r="G67" i="1" s="1"/>
  <c r="G71" i="1" s="1"/>
  <c r="BR52" i="1"/>
  <c r="BR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E273" i="9" l="1"/>
  <c r="BW71" i="1"/>
  <c r="BI71" i="1"/>
  <c r="I172" i="9"/>
  <c r="E745" i="1"/>
  <c r="AM71" i="1"/>
  <c r="E770" i="1"/>
  <c r="E805" i="1"/>
  <c r="I236" i="9"/>
  <c r="BQ71" i="1"/>
  <c r="F309" i="9" s="1"/>
  <c r="E786" i="1"/>
  <c r="C668" i="10"/>
  <c r="C496" i="10"/>
  <c r="G496" i="10" s="1"/>
  <c r="B496" i="10"/>
  <c r="C711" i="10"/>
  <c r="C539" i="10"/>
  <c r="G539" i="10" s="1"/>
  <c r="B539" i="10"/>
  <c r="C699" i="10"/>
  <c r="C527" i="10"/>
  <c r="G527" i="10" s="1"/>
  <c r="B527" i="10"/>
  <c r="C712" i="10"/>
  <c r="C540" i="10"/>
  <c r="G540" i="10" s="1"/>
  <c r="B540" i="10"/>
  <c r="C614" i="10"/>
  <c r="B550" i="10"/>
  <c r="C550" i="10"/>
  <c r="G550" i="10" s="1"/>
  <c r="C630" i="10"/>
  <c r="B546" i="10"/>
  <c r="C546" i="10"/>
  <c r="G546" i="10" s="1"/>
  <c r="H501" i="10"/>
  <c r="F501" i="10"/>
  <c r="C692" i="10"/>
  <c r="B520" i="10"/>
  <c r="C520" i="10"/>
  <c r="G520" i="10" s="1"/>
  <c r="C702" i="10"/>
  <c r="B530" i="10"/>
  <c r="C530" i="10"/>
  <c r="G530" i="10" s="1"/>
  <c r="H503" i="10"/>
  <c r="F503" i="10"/>
  <c r="C644" i="10"/>
  <c r="C569" i="10"/>
  <c r="B569" i="10"/>
  <c r="C704" i="10"/>
  <c r="C532" i="10"/>
  <c r="G532" i="10" s="1"/>
  <c r="B532" i="10"/>
  <c r="C556" i="10"/>
  <c r="C635" i="10"/>
  <c r="B556" i="10"/>
  <c r="C669" i="10"/>
  <c r="B497" i="10"/>
  <c r="C497" i="10"/>
  <c r="G497" i="10" s="1"/>
  <c r="C622" i="10"/>
  <c r="C573" i="10"/>
  <c r="B573" i="10"/>
  <c r="H531" i="10"/>
  <c r="F531" i="10"/>
  <c r="C707" i="10"/>
  <c r="C535" i="10"/>
  <c r="G535" i="10" s="1"/>
  <c r="B535" i="10"/>
  <c r="F537" i="10"/>
  <c r="H537" i="10"/>
  <c r="H523" i="10"/>
  <c r="F523" i="10"/>
  <c r="C637" i="10"/>
  <c r="C557" i="10"/>
  <c r="B557" i="10"/>
  <c r="C642" i="10"/>
  <c r="B567" i="10"/>
  <c r="C567" i="10"/>
  <c r="C671" i="10"/>
  <c r="C499" i="10"/>
  <c r="G499" i="10" s="1"/>
  <c r="B499" i="10"/>
  <c r="B527" i="1"/>
  <c r="C685" i="10"/>
  <c r="C513" i="10"/>
  <c r="G513" i="10" s="1"/>
  <c r="B513" i="10"/>
  <c r="C710" i="10"/>
  <c r="B538" i="10"/>
  <c r="C538" i="10"/>
  <c r="G538" i="10" s="1"/>
  <c r="E816" i="10"/>
  <c r="C428" i="10"/>
  <c r="B551" i="10"/>
  <c r="C629" i="10"/>
  <c r="C551" i="10"/>
  <c r="C676" i="10"/>
  <c r="C504" i="10"/>
  <c r="G504" i="10" s="1"/>
  <c r="B504" i="10"/>
  <c r="B567" i="1"/>
  <c r="H518" i="10"/>
  <c r="F518" i="10"/>
  <c r="C628" i="10"/>
  <c r="C545" i="10"/>
  <c r="G545" i="10" s="1"/>
  <c r="B545" i="10"/>
  <c r="B545" i="1"/>
  <c r="C681" i="10"/>
  <c r="C509" i="10"/>
  <c r="G509" i="10" s="1"/>
  <c r="B509" i="10"/>
  <c r="C572" i="10"/>
  <c r="B572" i="10"/>
  <c r="C647" i="10"/>
  <c r="C700" i="10"/>
  <c r="C528" i="10"/>
  <c r="G528" i="10" s="1"/>
  <c r="B528" i="10"/>
  <c r="C694" i="10"/>
  <c r="B522" i="10"/>
  <c r="C522" i="10"/>
  <c r="G522" i="10" s="1"/>
  <c r="C678" i="10"/>
  <c r="C506" i="10"/>
  <c r="G506" i="10" s="1"/>
  <c r="B506" i="10"/>
  <c r="C686" i="10"/>
  <c r="C514" i="10"/>
  <c r="G514" i="10" s="1"/>
  <c r="B514" i="10"/>
  <c r="C706" i="10"/>
  <c r="B534" i="10"/>
  <c r="C534" i="10"/>
  <c r="G534" i="10" s="1"/>
  <c r="C625" i="10"/>
  <c r="C544" i="10"/>
  <c r="G544" i="10" s="1"/>
  <c r="B544" i="10"/>
  <c r="F510" i="10"/>
  <c r="H510" i="10"/>
  <c r="C697" i="10"/>
  <c r="C525" i="10"/>
  <c r="G525" i="10" s="1"/>
  <c r="B525" i="10"/>
  <c r="H512" i="10"/>
  <c r="F512" i="10"/>
  <c r="C570" i="10"/>
  <c r="C645" i="10"/>
  <c r="B570" i="10"/>
  <c r="F508" i="10"/>
  <c r="H508" i="10"/>
  <c r="C562" i="10"/>
  <c r="C623" i="10"/>
  <c r="B562" i="10"/>
  <c r="C646" i="10"/>
  <c r="C571" i="10"/>
  <c r="B571" i="10"/>
  <c r="H515" i="10"/>
  <c r="F515" i="10"/>
  <c r="C698" i="10"/>
  <c r="B526" i="10"/>
  <c r="C526" i="10"/>
  <c r="G526" i="10" s="1"/>
  <c r="C563" i="10"/>
  <c r="B563" i="10"/>
  <c r="C626" i="10"/>
  <c r="C713" i="10"/>
  <c r="B541" i="10"/>
  <c r="C541" i="10"/>
  <c r="C564" i="10"/>
  <c r="C639" i="10"/>
  <c r="B564" i="10"/>
  <c r="F519" i="10"/>
  <c r="H519" i="10"/>
  <c r="C552" i="10"/>
  <c r="B552" i="10"/>
  <c r="C618" i="10"/>
  <c r="C561" i="10"/>
  <c r="B561" i="10"/>
  <c r="C621" i="10"/>
  <c r="C521" i="10"/>
  <c r="G521" i="10" s="1"/>
  <c r="C693" i="10"/>
  <c r="B521" i="10"/>
  <c r="H536" i="10"/>
  <c r="F536" i="10"/>
  <c r="C634" i="10"/>
  <c r="C554" i="10"/>
  <c r="B554" i="10"/>
  <c r="C617" i="10"/>
  <c r="C555" i="10"/>
  <c r="B555" i="10"/>
  <c r="C633" i="10"/>
  <c r="C548" i="10"/>
  <c r="B548" i="10"/>
  <c r="J734" i="10"/>
  <c r="J815" i="10" s="1"/>
  <c r="CE67" i="10"/>
  <c r="CE71" i="10" s="1"/>
  <c r="C716" i="10" s="1"/>
  <c r="C568" i="10"/>
  <c r="C643" i="10"/>
  <c r="B568" i="10"/>
  <c r="B561" i="1"/>
  <c r="B571" i="1"/>
  <c r="B539" i="1"/>
  <c r="C624" i="10"/>
  <c r="B549" i="10"/>
  <c r="C549" i="10"/>
  <c r="C689" i="10"/>
  <c r="B517" i="10"/>
  <c r="C517" i="10"/>
  <c r="G517" i="10" s="1"/>
  <c r="C683" i="10"/>
  <c r="B511" i="10"/>
  <c r="C511" i="10"/>
  <c r="G511" i="10" s="1"/>
  <c r="F507" i="10"/>
  <c r="H507" i="10"/>
  <c r="C672" i="10"/>
  <c r="C500" i="10"/>
  <c r="G500" i="10" s="1"/>
  <c r="B500" i="10"/>
  <c r="C670" i="10"/>
  <c r="C498" i="10"/>
  <c r="G498" i="10" s="1"/>
  <c r="B498" i="10"/>
  <c r="C674" i="10"/>
  <c r="C502" i="10"/>
  <c r="G502" i="10" s="1"/>
  <c r="B502" i="10"/>
  <c r="C705" i="10"/>
  <c r="C533" i="10"/>
  <c r="G533" i="10" s="1"/>
  <c r="B533" i="10"/>
  <c r="C701" i="10"/>
  <c r="C529" i="10"/>
  <c r="G529" i="10" s="1"/>
  <c r="B529" i="10"/>
  <c r="C677" i="10"/>
  <c r="B505" i="10"/>
  <c r="C505" i="10"/>
  <c r="G505" i="10" s="1"/>
  <c r="C616" i="10"/>
  <c r="B543" i="10"/>
  <c r="C543" i="10"/>
  <c r="C696" i="10"/>
  <c r="B524" i="10"/>
  <c r="C524" i="10"/>
  <c r="G524" i="10" s="1"/>
  <c r="C688" i="10"/>
  <c r="C516" i="10"/>
  <c r="G516" i="10" s="1"/>
  <c r="B516" i="10"/>
  <c r="BO71" i="1"/>
  <c r="D309" i="9" s="1"/>
  <c r="AR71" i="1"/>
  <c r="C709" i="1" s="1"/>
  <c r="E751" i="1"/>
  <c r="F140" i="9"/>
  <c r="D373" i="1"/>
  <c r="C126" i="8" s="1"/>
  <c r="D465" i="1"/>
  <c r="I177" i="9"/>
  <c r="H49" i="9"/>
  <c r="J772" i="1"/>
  <c r="G113" i="9"/>
  <c r="J810" i="1"/>
  <c r="E337" i="9"/>
  <c r="G140" i="9"/>
  <c r="AA71" i="1"/>
  <c r="C520" i="1" s="1"/>
  <c r="G520" i="1" s="1"/>
  <c r="BM71" i="1"/>
  <c r="C638" i="1" s="1"/>
  <c r="E750" i="1"/>
  <c r="E762" i="1"/>
  <c r="E300" i="9"/>
  <c r="AI71" i="1"/>
  <c r="G149" i="9" s="1"/>
  <c r="BN71" i="1"/>
  <c r="C309" i="9" s="1"/>
  <c r="E756" i="1"/>
  <c r="C300" i="9"/>
  <c r="E761" i="1"/>
  <c r="BV71" i="1"/>
  <c r="D341" i="9" s="1"/>
  <c r="AB71" i="1"/>
  <c r="C521" i="1" s="1"/>
  <c r="G521" i="1" s="1"/>
  <c r="H140" i="9"/>
  <c r="E755" i="1"/>
  <c r="G76" i="9"/>
  <c r="E735" i="1"/>
  <c r="D44" i="9"/>
  <c r="F273" i="9"/>
  <c r="G49" i="9"/>
  <c r="AO71" i="1"/>
  <c r="F181" i="9" s="1"/>
  <c r="BT71" i="1"/>
  <c r="C640" i="1" s="1"/>
  <c r="I17" i="9"/>
  <c r="BJ71" i="1"/>
  <c r="C555" i="1" s="1"/>
  <c r="E177" i="9"/>
  <c r="J812" i="1"/>
  <c r="E305" i="9"/>
  <c r="E81" i="9"/>
  <c r="E757" i="1"/>
  <c r="E803" i="1"/>
  <c r="Z71" i="1"/>
  <c r="E117" i="9" s="1"/>
  <c r="O71" i="1"/>
  <c r="C508" i="1" s="1"/>
  <c r="G508" i="1" s="1"/>
  <c r="E746" i="1"/>
  <c r="E788" i="1"/>
  <c r="BS71" i="1"/>
  <c r="H309" i="9" s="1"/>
  <c r="C71" i="1"/>
  <c r="C496" i="1" s="1"/>
  <c r="G496" i="1" s="1"/>
  <c r="G236" i="9"/>
  <c r="E140" i="9"/>
  <c r="C172" i="9"/>
  <c r="U71" i="1"/>
  <c r="C686" i="1" s="1"/>
  <c r="H300" i="9"/>
  <c r="I71" i="1"/>
  <c r="C502" i="1" s="1"/>
  <c r="G502" i="1" s="1"/>
  <c r="S71" i="1"/>
  <c r="E85" i="9" s="1"/>
  <c r="AF71" i="1"/>
  <c r="C697" i="1" s="1"/>
  <c r="AZ71" i="1"/>
  <c r="C628" i="1" s="1"/>
  <c r="H71" i="1"/>
  <c r="C673" i="1" s="1"/>
  <c r="E758" i="1"/>
  <c r="C236" i="9"/>
  <c r="CA71" i="1"/>
  <c r="C572" i="1" s="1"/>
  <c r="T71" i="1"/>
  <c r="C685" i="1" s="1"/>
  <c r="AY71" i="1"/>
  <c r="C625" i="1" s="1"/>
  <c r="I204" i="9"/>
  <c r="AL71" i="1"/>
  <c r="C531" i="1" s="1"/>
  <c r="G531" i="1" s="1"/>
  <c r="G108" i="9"/>
  <c r="E795" i="1"/>
  <c r="I332" i="9"/>
  <c r="R71" i="1"/>
  <c r="C511" i="1" s="1"/>
  <c r="G511" i="1" s="1"/>
  <c r="BE71" i="1"/>
  <c r="H245" i="9" s="1"/>
  <c r="AK71" i="1"/>
  <c r="C530" i="1" s="1"/>
  <c r="G530" i="1" s="1"/>
  <c r="AW71" i="1"/>
  <c r="G213" i="9" s="1"/>
  <c r="G204" i="9"/>
  <c r="C108" i="9"/>
  <c r="F268" i="9"/>
  <c r="E734" i="1"/>
  <c r="E791" i="1"/>
  <c r="D140" i="9"/>
  <c r="BH71" i="1"/>
  <c r="C553" i="1" s="1"/>
  <c r="E743" i="1"/>
  <c r="C554" i="1"/>
  <c r="C634" i="1"/>
  <c r="E779" i="1"/>
  <c r="AV71" i="1"/>
  <c r="C541" i="1" s="1"/>
  <c r="G300" i="9"/>
  <c r="AN71" i="1"/>
  <c r="C705" i="1" s="1"/>
  <c r="E784" i="1"/>
  <c r="AG71" i="1"/>
  <c r="C698" i="1" s="1"/>
  <c r="CE62" i="1"/>
  <c r="C428" i="1" s="1"/>
  <c r="W71" i="1"/>
  <c r="I85" i="9" s="1"/>
  <c r="E778" i="1"/>
  <c r="E736" i="1"/>
  <c r="AT71" i="1"/>
  <c r="D213" i="9" s="1"/>
  <c r="E172" i="9"/>
  <c r="C332" i="9"/>
  <c r="E804" i="1"/>
  <c r="BY71" i="1"/>
  <c r="C645" i="1" s="1"/>
  <c r="E811" i="1"/>
  <c r="E808" i="1"/>
  <c r="BA71" i="1"/>
  <c r="D245" i="9" s="1"/>
  <c r="CE48" i="1"/>
  <c r="C268" i="9"/>
  <c r="E790" i="1"/>
  <c r="E776" i="1"/>
  <c r="C204" i="9"/>
  <c r="BR71" i="1"/>
  <c r="C626" i="1" s="1"/>
  <c r="CB71" i="1"/>
  <c r="C573" i="1" s="1"/>
  <c r="F71" i="1"/>
  <c r="C671" i="1" s="1"/>
  <c r="E754" i="1"/>
  <c r="C689" i="1"/>
  <c r="E12" i="9"/>
  <c r="E760" i="1"/>
  <c r="E785" i="1"/>
  <c r="E777" i="1"/>
  <c r="L71" i="1"/>
  <c r="C677" i="1" s="1"/>
  <c r="BC71" i="1"/>
  <c r="D364" i="9"/>
  <c r="AC71" i="1"/>
  <c r="C694" i="1" s="1"/>
  <c r="F12" i="9"/>
  <c r="BX71" i="1"/>
  <c r="F341" i="9" s="1"/>
  <c r="E807" i="1"/>
  <c r="E277" i="9"/>
  <c r="BU71" i="1"/>
  <c r="C641" i="1" s="1"/>
  <c r="E268" i="9"/>
  <c r="E792" i="1"/>
  <c r="C76" i="9"/>
  <c r="E748" i="1"/>
  <c r="D76" i="9"/>
  <c r="E749" i="1"/>
  <c r="E739" i="1"/>
  <c r="H12" i="9"/>
  <c r="E768" i="1"/>
  <c r="I140" i="9"/>
  <c r="H273" i="9"/>
  <c r="N71" i="1"/>
  <c r="G53" i="9" s="1"/>
  <c r="J767" i="1"/>
  <c r="J809" i="1"/>
  <c r="J762" i="1"/>
  <c r="AD71" i="1"/>
  <c r="I117" i="9" s="1"/>
  <c r="AE71" i="1"/>
  <c r="C524" i="1" s="1"/>
  <c r="G524" i="1" s="1"/>
  <c r="AJ71" i="1"/>
  <c r="H149" i="9" s="1"/>
  <c r="I113" i="9"/>
  <c r="I305" i="9"/>
  <c r="J741" i="1"/>
  <c r="BL71" i="1"/>
  <c r="C637" i="1" s="1"/>
  <c r="BZ71" i="1"/>
  <c r="C571" i="1" s="1"/>
  <c r="C505" i="1"/>
  <c r="G505" i="1" s="1"/>
  <c r="B496" i="1"/>
  <c r="H497" i="1"/>
  <c r="F497" i="1"/>
  <c r="F505" i="1"/>
  <c r="H505" i="1"/>
  <c r="F499" i="1"/>
  <c r="H499" i="1"/>
  <c r="H81" i="9"/>
  <c r="V71" i="1"/>
  <c r="H85" i="9" s="1"/>
  <c r="J804" i="1"/>
  <c r="D305" i="9"/>
  <c r="E71" i="1"/>
  <c r="C498" i="1" s="1"/>
  <c r="G498" i="1" s="1"/>
  <c r="BB71" i="1"/>
  <c r="E245" i="9" s="1"/>
  <c r="D81" i="9"/>
  <c r="C17" i="9"/>
  <c r="C337" i="9"/>
  <c r="CC71" i="1"/>
  <c r="D373" i="9" s="1"/>
  <c r="CE67" i="1"/>
  <c r="C433" i="1" s="1"/>
  <c r="E17" i="9"/>
  <c r="J734" i="1"/>
  <c r="E241" i="9"/>
  <c r="N815" i="1"/>
  <c r="H177" i="9"/>
  <c r="J774" i="1"/>
  <c r="G273" i="9"/>
  <c r="BK71" i="1"/>
  <c r="J791" i="1"/>
  <c r="D273" i="9"/>
  <c r="J749" i="1"/>
  <c r="J802" i="1"/>
  <c r="D71" i="1"/>
  <c r="C669" i="1" s="1"/>
  <c r="AH71" i="1"/>
  <c r="F149" i="9" s="1"/>
  <c r="BP71" i="1"/>
  <c r="C517" i="1"/>
  <c r="G517" i="1" s="1"/>
  <c r="H17" i="9"/>
  <c r="J739" i="1"/>
  <c r="J778" i="1"/>
  <c r="E209" i="9"/>
  <c r="AU71" i="1"/>
  <c r="D113" i="9"/>
  <c r="J756" i="1"/>
  <c r="G81" i="9"/>
  <c r="J752" i="1"/>
  <c r="C209" i="9"/>
  <c r="AS71" i="1"/>
  <c r="J776" i="1"/>
  <c r="G145" i="9"/>
  <c r="J766" i="1"/>
  <c r="J765" i="1"/>
  <c r="G177" i="9"/>
  <c r="AP71" i="1"/>
  <c r="C707" i="1" s="1"/>
  <c r="J764" i="1"/>
  <c r="P71" i="1"/>
  <c r="C509" i="1" s="1"/>
  <c r="G509" i="1" s="1"/>
  <c r="J747" i="1"/>
  <c r="J742" i="1"/>
  <c r="K71" i="1"/>
  <c r="D49" i="9"/>
  <c r="J748" i="1"/>
  <c r="Q71" i="1"/>
  <c r="C81" i="9"/>
  <c r="Y71" i="1"/>
  <c r="J754" i="1"/>
  <c r="I81" i="9"/>
  <c r="C549" i="1"/>
  <c r="C624" i="1"/>
  <c r="CE52" i="1"/>
  <c r="E145" i="9"/>
  <c r="F209" i="9"/>
  <c r="C49" i="9"/>
  <c r="J794" i="1"/>
  <c r="J769" i="1"/>
  <c r="C177" i="9"/>
  <c r="J790" i="1"/>
  <c r="BG71" i="1"/>
  <c r="F337" i="9"/>
  <c r="J807" i="1"/>
  <c r="J783" i="1"/>
  <c r="C241" i="9"/>
  <c r="D145" i="9"/>
  <c r="J763" i="1"/>
  <c r="H113" i="9"/>
  <c r="J760" i="1"/>
  <c r="C537" i="1"/>
  <c r="G537" i="1" s="1"/>
  <c r="C675" i="1"/>
  <c r="C503" i="1"/>
  <c r="G503" i="1" s="1"/>
  <c r="C53" i="9"/>
  <c r="C532" i="1"/>
  <c r="G532" i="1" s="1"/>
  <c r="C704" i="1"/>
  <c r="D181" i="9"/>
  <c r="J738" i="1"/>
  <c r="G17" i="9"/>
  <c r="I273" i="9"/>
  <c r="J796" i="1"/>
  <c r="D27" i="7"/>
  <c r="B448" i="1"/>
  <c r="F544" i="1"/>
  <c r="H536" i="1"/>
  <c r="F536" i="1"/>
  <c r="F528" i="1"/>
  <c r="H528" i="1"/>
  <c r="F520" i="1"/>
  <c r="D341" i="1"/>
  <c r="C481" i="1" s="1"/>
  <c r="C50" i="8"/>
  <c r="J781" i="1"/>
  <c r="H209" i="9"/>
  <c r="D337" i="9"/>
  <c r="J805" i="1"/>
  <c r="J751" i="1"/>
  <c r="F81" i="9"/>
  <c r="J782" i="1"/>
  <c r="I209" i="9"/>
  <c r="I241" i="9"/>
  <c r="J789" i="1"/>
  <c r="I378" i="9"/>
  <c r="K612" i="1"/>
  <c r="C465" i="1"/>
  <c r="N816" i="1"/>
  <c r="C616" i="1"/>
  <c r="C543" i="1"/>
  <c r="H213" i="9"/>
  <c r="F32" i="6"/>
  <c r="C478" i="1"/>
  <c r="C305" i="9"/>
  <c r="J797" i="1"/>
  <c r="C536" i="1"/>
  <c r="G536" i="1" s="1"/>
  <c r="H181" i="9"/>
  <c r="C708" i="1"/>
  <c r="C102" i="8"/>
  <c r="C482" i="1"/>
  <c r="I369" i="9"/>
  <c r="F498" i="1"/>
  <c r="J788" i="1"/>
  <c r="H241" i="9"/>
  <c r="J768" i="1"/>
  <c r="I145" i="9"/>
  <c r="G209" i="9"/>
  <c r="J780" i="1"/>
  <c r="J808" i="1"/>
  <c r="G337" i="9"/>
  <c r="D177" i="9"/>
  <c r="J770" i="1"/>
  <c r="C476" i="1"/>
  <c r="F16" i="6"/>
  <c r="C672" i="1"/>
  <c r="C500" i="1"/>
  <c r="G500" i="1" s="1"/>
  <c r="G21" i="9"/>
  <c r="I245" i="9"/>
  <c r="C629" i="1"/>
  <c r="C551" i="1"/>
  <c r="F516" i="1"/>
  <c r="J735" i="1"/>
  <c r="D17" i="9"/>
  <c r="J800" i="1"/>
  <c r="F305" i="9"/>
  <c r="F540" i="1"/>
  <c r="H540" i="1"/>
  <c r="F532" i="1"/>
  <c r="H532" i="1"/>
  <c r="F524" i="1"/>
  <c r="F550" i="1"/>
  <c r="G305" i="9"/>
  <c r="J801" i="1"/>
  <c r="F113" i="9"/>
  <c r="J758" i="1"/>
  <c r="F49" i="9"/>
  <c r="J744" i="1"/>
  <c r="C369" i="9"/>
  <c r="J811" i="1"/>
  <c r="F17" i="9"/>
  <c r="J737" i="1"/>
  <c r="J787" i="1"/>
  <c r="G241" i="9"/>
  <c r="C568" i="1"/>
  <c r="C643" i="1"/>
  <c r="E341" i="9"/>
  <c r="C506" i="1"/>
  <c r="G506" i="1" s="1"/>
  <c r="F53" i="9"/>
  <c r="C678" i="1"/>
  <c r="D391" i="1" l="1"/>
  <c r="G117" i="9"/>
  <c r="C560" i="1"/>
  <c r="C562" i="1"/>
  <c r="C623" i="1"/>
  <c r="C559" i="1"/>
  <c r="C627" i="1"/>
  <c r="I181" i="9"/>
  <c r="C514" i="1"/>
  <c r="G514" i="1" s="1"/>
  <c r="F117" i="9"/>
  <c r="H533" i="10"/>
  <c r="F533" i="10"/>
  <c r="F525" i="10"/>
  <c r="H525" i="10"/>
  <c r="F517" i="10"/>
  <c r="H517" i="10"/>
  <c r="F521" i="10"/>
  <c r="H521" i="10"/>
  <c r="F534" i="10"/>
  <c r="H534" i="10"/>
  <c r="H535" i="10"/>
  <c r="F535" i="10"/>
  <c r="F505" i="10"/>
  <c r="H505" i="10"/>
  <c r="F502" i="10"/>
  <c r="H502" i="10"/>
  <c r="F522" i="10"/>
  <c r="H522" i="10"/>
  <c r="H509" i="10"/>
  <c r="F509" i="10"/>
  <c r="H497" i="10"/>
  <c r="F497" i="10"/>
  <c r="F514" i="10"/>
  <c r="H514" i="10"/>
  <c r="F520" i="10"/>
  <c r="H520" i="10"/>
  <c r="J816" i="10"/>
  <c r="C433" i="10"/>
  <c r="F544" i="10"/>
  <c r="H544" i="10"/>
  <c r="H504" i="10"/>
  <c r="F504" i="10"/>
  <c r="F499" i="10"/>
  <c r="H499" i="10"/>
  <c r="C441" i="10"/>
  <c r="F539" i="10"/>
  <c r="H539" i="10"/>
  <c r="F498" i="10"/>
  <c r="H498" i="10" s="1"/>
  <c r="H540" i="10"/>
  <c r="F540" i="10"/>
  <c r="F550" i="10"/>
  <c r="H550" i="10" s="1"/>
  <c r="H524" i="10"/>
  <c r="F524" i="10"/>
  <c r="H529" i="10"/>
  <c r="F529" i="10"/>
  <c r="H528" i="10"/>
  <c r="F528" i="10"/>
  <c r="C715" i="10"/>
  <c r="C648" i="10"/>
  <c r="M716" i="10" s="1"/>
  <c r="Y816" i="10" s="1"/>
  <c r="D615" i="10"/>
  <c r="H511" i="10"/>
  <c r="F511" i="10"/>
  <c r="F526" i="10"/>
  <c r="H526" i="10"/>
  <c r="H506" i="10"/>
  <c r="F506" i="10"/>
  <c r="H545" i="10"/>
  <c r="F545" i="10"/>
  <c r="F538" i="10"/>
  <c r="H538" i="10"/>
  <c r="H496" i="10"/>
  <c r="F496" i="10"/>
  <c r="H532" i="10"/>
  <c r="F532" i="10"/>
  <c r="H516" i="10"/>
  <c r="F516" i="10"/>
  <c r="F500" i="10"/>
  <c r="H500" i="10" s="1"/>
  <c r="H513" i="10"/>
  <c r="F513" i="10"/>
  <c r="F530" i="10"/>
  <c r="H530" i="10"/>
  <c r="H546" i="10"/>
  <c r="F546" i="10"/>
  <c r="H527" i="10"/>
  <c r="F527" i="10"/>
  <c r="C642" i="1"/>
  <c r="C693" i="1"/>
  <c r="F277" i="9"/>
  <c r="C528" i="1"/>
  <c r="G528" i="1" s="1"/>
  <c r="C692" i="1"/>
  <c r="C700" i="1"/>
  <c r="C545" i="1"/>
  <c r="G545" i="1" s="1"/>
  <c r="C696" i="1"/>
  <c r="C617" i="1"/>
  <c r="C680" i="1"/>
  <c r="C619" i="1"/>
  <c r="G85" i="9"/>
  <c r="C674" i="1"/>
  <c r="C567" i="1"/>
  <c r="H53" i="9"/>
  <c r="C558" i="1"/>
  <c r="C647" i="1"/>
  <c r="C691" i="1"/>
  <c r="I277" i="9"/>
  <c r="C668" i="1"/>
  <c r="I213" i="9"/>
  <c r="I21" i="9"/>
  <c r="C516" i="1"/>
  <c r="G516" i="1" s="1"/>
  <c r="C501" i="1"/>
  <c r="G501" i="1" s="1"/>
  <c r="C512" i="1"/>
  <c r="G512" i="1" s="1"/>
  <c r="C21" i="9"/>
  <c r="H21" i="9"/>
  <c r="C684" i="1"/>
  <c r="I364" i="9"/>
  <c r="C614" i="1"/>
  <c r="D615" i="1" s="1"/>
  <c r="D684" i="1" s="1"/>
  <c r="J816" i="1"/>
  <c r="I309" i="9"/>
  <c r="D149" i="9"/>
  <c r="C534" i="1"/>
  <c r="G534" i="1" s="1"/>
  <c r="C706" i="1"/>
  <c r="C563" i="1"/>
  <c r="C525" i="1"/>
  <c r="G525" i="1" s="1"/>
  <c r="C513" i="1"/>
  <c r="G513" i="1" s="1"/>
  <c r="C565" i="1"/>
  <c r="C245" i="9"/>
  <c r="C564" i="1"/>
  <c r="C695" i="1"/>
  <c r="C703" i="1"/>
  <c r="C639" i="1"/>
  <c r="C519" i="1"/>
  <c r="G519" i="1" s="1"/>
  <c r="C713" i="1"/>
  <c r="C542" i="1"/>
  <c r="C181" i="9"/>
  <c r="C546" i="1"/>
  <c r="G546" i="1" s="1"/>
  <c r="I341" i="9"/>
  <c r="C526" i="1"/>
  <c r="G526" i="1" s="1"/>
  <c r="C683" i="1"/>
  <c r="C679" i="1"/>
  <c r="D85" i="9"/>
  <c r="H511" i="1"/>
  <c r="C523" i="1"/>
  <c r="G523" i="1" s="1"/>
  <c r="E149" i="9"/>
  <c r="F21" i="9"/>
  <c r="F85" i="9"/>
  <c r="C550" i="1"/>
  <c r="G550" i="1" s="1"/>
  <c r="C570" i="1"/>
  <c r="C636" i="1"/>
  <c r="C544" i="1"/>
  <c r="G544" i="1" s="1"/>
  <c r="C373" i="9"/>
  <c r="D277" i="9"/>
  <c r="C702" i="1"/>
  <c r="C631" i="1"/>
  <c r="E815" i="1"/>
  <c r="G309" i="9"/>
  <c r="H277" i="9"/>
  <c r="C533" i="1"/>
  <c r="G533" i="1" s="1"/>
  <c r="I149" i="9"/>
  <c r="C539" i="1"/>
  <c r="G539" i="1" s="1"/>
  <c r="C711" i="1"/>
  <c r="E816" i="1"/>
  <c r="CE71" i="1"/>
  <c r="I373" i="9" s="1"/>
  <c r="C644" i="1"/>
  <c r="E53" i="9"/>
  <c r="C622" i="1"/>
  <c r="C547" i="1"/>
  <c r="H117" i="9"/>
  <c r="C574" i="1"/>
  <c r="F213" i="9"/>
  <c r="C632" i="1"/>
  <c r="C688" i="1"/>
  <c r="C522" i="1"/>
  <c r="G522" i="1" s="1"/>
  <c r="C620" i="1"/>
  <c r="C646" i="1"/>
  <c r="E181" i="9"/>
  <c r="G181" i="9"/>
  <c r="H341" i="9"/>
  <c r="C633" i="1"/>
  <c r="C548" i="1"/>
  <c r="G341" i="9"/>
  <c r="C569" i="1"/>
  <c r="C149" i="9"/>
  <c r="C507" i="1"/>
  <c r="G507" i="1" s="1"/>
  <c r="C630" i="1"/>
  <c r="C499" i="1"/>
  <c r="G499" i="1" s="1"/>
  <c r="C341" i="9"/>
  <c r="F245" i="9"/>
  <c r="C566" i="1"/>
  <c r="H524" i="1"/>
  <c r="C687" i="1"/>
  <c r="C701" i="1"/>
  <c r="C557" i="1"/>
  <c r="C529" i="1"/>
  <c r="G529" i="1" s="1"/>
  <c r="C535" i="1"/>
  <c r="G535" i="1" s="1"/>
  <c r="C515" i="1"/>
  <c r="H515" i="1" s="1"/>
  <c r="C497" i="1"/>
  <c r="G497" i="1" s="1"/>
  <c r="C527" i="1"/>
  <c r="G527" i="1" s="1"/>
  <c r="C670" i="1"/>
  <c r="J815" i="1"/>
  <c r="E21" i="9"/>
  <c r="C681" i="1"/>
  <c r="H517" i="1"/>
  <c r="D21" i="9"/>
  <c r="D697" i="1"/>
  <c r="C710" i="1"/>
  <c r="C213" i="9"/>
  <c r="C538" i="1"/>
  <c r="G538" i="1" s="1"/>
  <c r="C699" i="1"/>
  <c r="I53" i="9"/>
  <c r="C441" i="1"/>
  <c r="C682" i="1"/>
  <c r="C510" i="1"/>
  <c r="G510" i="1" s="1"/>
  <c r="C85" i="9"/>
  <c r="C518" i="1"/>
  <c r="G518" i="1" s="1"/>
  <c r="C690" i="1"/>
  <c r="D117" i="9"/>
  <c r="C712" i="1"/>
  <c r="E213" i="9"/>
  <c r="C540" i="1"/>
  <c r="G540" i="1" s="1"/>
  <c r="C621" i="1"/>
  <c r="E309" i="9"/>
  <c r="C561" i="1"/>
  <c r="C618" i="1"/>
  <c r="C277" i="9"/>
  <c r="C552" i="1"/>
  <c r="D53" i="9"/>
  <c r="C504" i="1"/>
  <c r="G504" i="1" s="1"/>
  <c r="C676" i="1"/>
  <c r="G277" i="9"/>
  <c r="C635" i="1"/>
  <c r="C556" i="1"/>
  <c r="H498" i="1"/>
  <c r="H520" i="1"/>
  <c r="F522" i="1"/>
  <c r="F510" i="1"/>
  <c r="F513" i="1"/>
  <c r="C142" i="8"/>
  <c r="D393" i="1"/>
  <c r="F538" i="1"/>
  <c r="F496" i="1"/>
  <c r="H496" i="1" s="1"/>
  <c r="F534" i="1"/>
  <c r="H534" i="1"/>
  <c r="H502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H507" i="1"/>
  <c r="F507" i="1"/>
  <c r="F518" i="1"/>
  <c r="F546" i="1"/>
  <c r="F506" i="1"/>
  <c r="H506" i="1"/>
  <c r="F500" i="1"/>
  <c r="H500" i="1" s="1"/>
  <c r="F509" i="1"/>
  <c r="H509" i="1"/>
  <c r="H514" i="1" l="1"/>
  <c r="H512" i="1"/>
  <c r="D712" i="10"/>
  <c r="D704" i="10"/>
  <c r="D696" i="10"/>
  <c r="D688" i="10"/>
  <c r="D709" i="10"/>
  <c r="D701" i="10"/>
  <c r="D693" i="10"/>
  <c r="D685" i="10"/>
  <c r="D711" i="10"/>
  <c r="D703" i="10"/>
  <c r="D695" i="10"/>
  <c r="D687" i="10"/>
  <c r="D708" i="10"/>
  <c r="D700" i="10"/>
  <c r="D692" i="10"/>
  <c r="D684" i="10"/>
  <c r="D713" i="10"/>
  <c r="D705" i="10"/>
  <c r="D697" i="10"/>
  <c r="D689" i="10"/>
  <c r="D710" i="10"/>
  <c r="D702" i="10"/>
  <c r="D694" i="10"/>
  <c r="D686" i="10"/>
  <c r="D716" i="10"/>
  <c r="D707" i="10"/>
  <c r="D699" i="10"/>
  <c r="D691" i="10"/>
  <c r="D683" i="10"/>
  <c r="D698" i="10"/>
  <c r="D682" i="10"/>
  <c r="D674" i="10"/>
  <c r="D676" i="10"/>
  <c r="D668" i="10"/>
  <c r="D628" i="10"/>
  <c r="D622" i="10"/>
  <c r="D618" i="10"/>
  <c r="D690" i="10"/>
  <c r="D681" i="10"/>
  <c r="D673" i="10"/>
  <c r="D678" i="10"/>
  <c r="D670" i="10"/>
  <c r="D647" i="10"/>
  <c r="D646" i="10"/>
  <c r="D645" i="10"/>
  <c r="D680" i="10"/>
  <c r="D672" i="10"/>
  <c r="D620" i="10"/>
  <c r="D616" i="10"/>
  <c r="D641" i="10"/>
  <c r="D633" i="10"/>
  <c r="D617" i="10"/>
  <c r="D638" i="10"/>
  <c r="D643" i="10"/>
  <c r="D635" i="10"/>
  <c r="D630" i="10"/>
  <c r="D625" i="10"/>
  <c r="D621" i="10"/>
  <c r="D637" i="10"/>
  <c r="D679" i="10"/>
  <c r="D677" i="10"/>
  <c r="D675" i="10"/>
  <c r="D642" i="10"/>
  <c r="D634" i="10"/>
  <c r="D629" i="10"/>
  <c r="D624" i="10"/>
  <c r="D619" i="10"/>
  <c r="D706" i="10"/>
  <c r="D644" i="10"/>
  <c r="D623" i="10"/>
  <c r="D669" i="10"/>
  <c r="D636" i="10"/>
  <c r="D627" i="10"/>
  <c r="D640" i="10"/>
  <c r="D626" i="10"/>
  <c r="D639" i="10"/>
  <c r="D632" i="10"/>
  <c r="D671" i="10"/>
  <c r="D631" i="10"/>
  <c r="D678" i="1"/>
  <c r="D708" i="1"/>
  <c r="D694" i="1"/>
  <c r="D676" i="1"/>
  <c r="D691" i="1"/>
  <c r="D672" i="1"/>
  <c r="D631" i="1"/>
  <c r="D647" i="1"/>
  <c r="D696" i="1"/>
  <c r="D688" i="1"/>
  <c r="D632" i="1"/>
  <c r="D707" i="1"/>
  <c r="D620" i="1"/>
  <c r="D621" i="1"/>
  <c r="D633" i="1"/>
  <c r="D625" i="1"/>
  <c r="D630" i="1"/>
  <c r="D716" i="1"/>
  <c r="D703" i="1"/>
  <c r="D710" i="1"/>
  <c r="D692" i="1"/>
  <c r="D706" i="1"/>
  <c r="H544" i="1"/>
  <c r="D636" i="1"/>
  <c r="D671" i="1"/>
  <c r="D627" i="1"/>
  <c r="D680" i="1"/>
  <c r="D693" i="1"/>
  <c r="D700" i="1"/>
  <c r="H526" i="1"/>
  <c r="H501" i="1"/>
  <c r="D617" i="1"/>
  <c r="D690" i="1"/>
  <c r="D713" i="1"/>
  <c r="D635" i="1"/>
  <c r="D638" i="1"/>
  <c r="D677" i="1"/>
  <c r="D712" i="1"/>
  <c r="D641" i="1"/>
  <c r="D619" i="1"/>
  <c r="D679" i="1"/>
  <c r="D682" i="1"/>
  <c r="D704" i="1"/>
  <c r="D705" i="1"/>
  <c r="D642" i="1"/>
  <c r="D685" i="1"/>
  <c r="D637" i="1"/>
  <c r="D616" i="1"/>
  <c r="D634" i="1"/>
  <c r="D670" i="1"/>
  <c r="D689" i="1"/>
  <c r="D626" i="1"/>
  <c r="D646" i="1"/>
  <c r="D683" i="1"/>
  <c r="D618" i="1"/>
  <c r="D675" i="1"/>
  <c r="D644" i="1"/>
  <c r="D623" i="1"/>
  <c r="D711" i="1"/>
  <c r="D645" i="1"/>
  <c r="D699" i="1"/>
  <c r="H516" i="1"/>
  <c r="D674" i="1"/>
  <c r="D709" i="1"/>
  <c r="D702" i="1"/>
  <c r="D698" i="1"/>
  <c r="D629" i="1"/>
  <c r="D669" i="1"/>
  <c r="D673" i="1"/>
  <c r="D640" i="1"/>
  <c r="D701" i="1"/>
  <c r="D668" i="1"/>
  <c r="D643" i="1"/>
  <c r="D695" i="1"/>
  <c r="D624" i="1"/>
  <c r="D681" i="1"/>
  <c r="D686" i="1"/>
  <c r="D639" i="1"/>
  <c r="D628" i="1"/>
  <c r="D622" i="1"/>
  <c r="D687" i="1"/>
  <c r="H513" i="1"/>
  <c r="H546" i="1"/>
  <c r="C716" i="1"/>
  <c r="H550" i="1"/>
  <c r="H522" i="1"/>
  <c r="G515" i="1"/>
  <c r="H518" i="1"/>
  <c r="H510" i="1"/>
  <c r="C648" i="1"/>
  <c r="M716" i="1" s="1"/>
  <c r="Y816" i="1" s="1"/>
  <c r="H538" i="1"/>
  <c r="C715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612" i="10" l="1"/>
  <c r="D715" i="10"/>
  <c r="E623" i="10"/>
  <c r="E623" i="1"/>
  <c r="E612" i="1"/>
  <c r="E672" i="1" s="1"/>
  <c r="D715" i="1"/>
  <c r="E682" i="1" l="1"/>
  <c r="E685" i="1"/>
  <c r="E711" i="1"/>
  <c r="E709" i="10"/>
  <c r="E701" i="10"/>
  <c r="E693" i="10"/>
  <c r="E685" i="10"/>
  <c r="E706" i="10"/>
  <c r="E698" i="10"/>
  <c r="E690" i="10"/>
  <c r="E708" i="10"/>
  <c r="E700" i="10"/>
  <c r="E692" i="10"/>
  <c r="E684" i="10"/>
  <c r="E713" i="10"/>
  <c r="E705" i="10"/>
  <c r="E697" i="10"/>
  <c r="E689" i="10"/>
  <c r="E710" i="10"/>
  <c r="E702" i="10"/>
  <c r="E694" i="10"/>
  <c r="E686" i="10"/>
  <c r="E716" i="10"/>
  <c r="E707" i="10"/>
  <c r="E699" i="10"/>
  <c r="E691" i="10"/>
  <c r="E683" i="10"/>
  <c r="E712" i="10"/>
  <c r="E704" i="10"/>
  <c r="E696" i="10"/>
  <c r="E688" i="10"/>
  <c r="E679" i="10"/>
  <c r="E671" i="10"/>
  <c r="E681" i="10"/>
  <c r="E673" i="10"/>
  <c r="E678" i="10"/>
  <c r="E670" i="10"/>
  <c r="E647" i="10"/>
  <c r="E646" i="10"/>
  <c r="E645" i="10"/>
  <c r="E629" i="10"/>
  <c r="E695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711" i="10"/>
  <c r="E677" i="10"/>
  <c r="E669" i="10"/>
  <c r="E627" i="10"/>
  <c r="E682" i="10"/>
  <c r="E680" i="10"/>
  <c r="E628" i="10"/>
  <c r="E676" i="10"/>
  <c r="E674" i="10"/>
  <c r="E672" i="10"/>
  <c r="E630" i="10"/>
  <c r="E625" i="10"/>
  <c r="E668" i="10"/>
  <c r="E624" i="10"/>
  <c r="E703" i="10"/>
  <c r="E687" i="10"/>
  <c r="E626" i="10"/>
  <c r="E686" i="1"/>
  <c r="E693" i="1"/>
  <c r="E668" i="1"/>
  <c r="E688" i="1"/>
  <c r="E636" i="1"/>
  <c r="E634" i="1"/>
  <c r="E675" i="1"/>
  <c r="E640" i="1"/>
  <c r="E641" i="1"/>
  <c r="E709" i="1"/>
  <c r="E645" i="1"/>
  <c r="E647" i="1"/>
  <c r="E700" i="1"/>
  <c r="E708" i="1"/>
  <c r="E625" i="1"/>
  <c r="E689" i="1"/>
  <c r="E633" i="1"/>
  <c r="E632" i="1"/>
  <c r="E691" i="1"/>
  <c r="E706" i="1"/>
  <c r="E637" i="1"/>
  <c r="E671" i="1"/>
  <c r="E676" i="1"/>
  <c r="E705" i="1"/>
  <c r="E698" i="1"/>
  <c r="E628" i="1"/>
  <c r="E673" i="1"/>
  <c r="E683" i="1"/>
  <c r="E702" i="1"/>
  <c r="E639" i="1"/>
  <c r="E677" i="1"/>
  <c r="E696" i="1"/>
  <c r="E716" i="1"/>
  <c r="E684" i="1"/>
  <c r="E678" i="1"/>
  <c r="E712" i="1"/>
  <c r="E638" i="1"/>
  <c r="E699" i="1"/>
  <c r="E642" i="1"/>
  <c r="E692" i="1"/>
  <c r="E710" i="1"/>
  <c r="E631" i="1"/>
  <c r="E624" i="1"/>
  <c r="F624" i="1" s="1"/>
  <c r="E635" i="1"/>
  <c r="E629" i="1"/>
  <c r="E630" i="1"/>
  <c r="E669" i="1"/>
  <c r="E626" i="1"/>
  <c r="E680" i="1"/>
  <c r="E646" i="1"/>
  <c r="E644" i="1"/>
  <c r="E690" i="1"/>
  <c r="E695" i="1"/>
  <c r="E674" i="1"/>
  <c r="E681" i="1"/>
  <c r="E679" i="1"/>
  <c r="E687" i="1"/>
  <c r="E704" i="1"/>
  <c r="E703" i="1"/>
  <c r="E694" i="1"/>
  <c r="E701" i="1"/>
  <c r="E627" i="1"/>
  <c r="E670" i="1"/>
  <c r="E697" i="1"/>
  <c r="E643" i="1"/>
  <c r="E707" i="1"/>
  <c r="E713" i="1"/>
  <c r="E715" i="10" l="1"/>
  <c r="F624" i="10"/>
  <c r="E715" i="1"/>
  <c r="F672" i="1"/>
  <c r="F710" i="1"/>
  <c r="F683" i="1"/>
  <c r="F707" i="1"/>
  <c r="F629" i="1"/>
  <c r="F644" i="1"/>
  <c r="F643" i="1"/>
  <c r="F699" i="1"/>
  <c r="F711" i="1"/>
  <c r="F636" i="1"/>
  <c r="F702" i="1"/>
  <c r="F708" i="1"/>
  <c r="F689" i="1"/>
  <c r="F640" i="1"/>
  <c r="F674" i="1"/>
  <c r="F685" i="1"/>
  <c r="F679" i="1"/>
  <c r="F716" i="1"/>
  <c r="F637" i="1"/>
  <c r="F678" i="1"/>
  <c r="F628" i="1"/>
  <c r="F697" i="1"/>
  <c r="F696" i="1"/>
  <c r="F669" i="1"/>
  <c r="F695" i="1"/>
  <c r="F709" i="1"/>
  <c r="F630" i="1"/>
  <c r="F671" i="1"/>
  <c r="F642" i="1"/>
  <c r="F691" i="1"/>
  <c r="F684" i="1"/>
  <c r="F632" i="1"/>
  <c r="F634" i="1"/>
  <c r="F633" i="1"/>
  <c r="F705" i="1"/>
  <c r="F682" i="1"/>
  <c r="F675" i="1"/>
  <c r="F646" i="1"/>
  <c r="F670" i="1"/>
  <c r="F703" i="1"/>
  <c r="F713" i="1"/>
  <c r="F677" i="1"/>
  <c r="F706" i="1"/>
  <c r="F693" i="1"/>
  <c r="F687" i="1"/>
  <c r="F712" i="1"/>
  <c r="F673" i="1"/>
  <c r="F638" i="1"/>
  <c r="F686" i="1"/>
  <c r="F627" i="1"/>
  <c r="F688" i="1"/>
  <c r="F626" i="1"/>
  <c r="F698" i="1"/>
  <c r="F647" i="1"/>
  <c r="F641" i="1"/>
  <c r="F676" i="1"/>
  <c r="F692" i="1"/>
  <c r="F680" i="1"/>
  <c r="F639" i="1"/>
  <c r="F694" i="1"/>
  <c r="F700" i="1"/>
  <c r="F668" i="1"/>
  <c r="F631" i="1"/>
  <c r="F625" i="1"/>
  <c r="F645" i="1"/>
  <c r="F701" i="1"/>
  <c r="F635" i="1"/>
  <c r="F704" i="1"/>
  <c r="F681" i="1"/>
  <c r="F690" i="1"/>
  <c r="F706" i="10" l="1"/>
  <c r="F698" i="10"/>
  <c r="F690" i="10"/>
  <c r="F682" i="10"/>
  <c r="F711" i="10"/>
  <c r="F703" i="10"/>
  <c r="F695" i="10"/>
  <c r="F687" i="10"/>
  <c r="F713" i="10"/>
  <c r="F705" i="10"/>
  <c r="F697" i="10"/>
  <c r="F689" i="10"/>
  <c r="F710" i="10"/>
  <c r="F702" i="10"/>
  <c r="F694" i="10"/>
  <c r="F686" i="10"/>
  <c r="F716" i="10"/>
  <c r="F707" i="10"/>
  <c r="F699" i="10"/>
  <c r="F691" i="10"/>
  <c r="F683" i="10"/>
  <c r="F712" i="10"/>
  <c r="F704" i="10"/>
  <c r="F696" i="10"/>
  <c r="F688" i="10"/>
  <c r="F709" i="10"/>
  <c r="F701" i="10"/>
  <c r="F693" i="10"/>
  <c r="F685" i="10"/>
  <c r="F692" i="10"/>
  <c r="F676" i="10"/>
  <c r="F668" i="10"/>
  <c r="F628" i="10"/>
  <c r="F708" i="10"/>
  <c r="F678" i="10"/>
  <c r="F670" i="10"/>
  <c r="F647" i="10"/>
  <c r="F646" i="10"/>
  <c r="F645" i="10"/>
  <c r="F629" i="10"/>
  <c r="F626" i="10"/>
  <c r="F684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80" i="10"/>
  <c r="F672" i="10"/>
  <c r="F674" i="10"/>
  <c r="F625" i="10"/>
  <c r="F627" i="10"/>
  <c r="F681" i="10"/>
  <c r="F679" i="10"/>
  <c r="F677" i="10"/>
  <c r="F673" i="10"/>
  <c r="F671" i="10"/>
  <c r="F669" i="10"/>
  <c r="F700" i="10"/>
  <c r="F715" i="1"/>
  <c r="G625" i="1"/>
  <c r="F715" i="10" l="1"/>
  <c r="G625" i="10"/>
  <c r="G712" i="1"/>
  <c r="G628" i="1"/>
  <c r="G696" i="1"/>
  <c r="G705" i="1"/>
  <c r="G671" i="1"/>
  <c r="G681" i="1"/>
  <c r="G700" i="1"/>
  <c r="G707" i="1"/>
  <c r="G709" i="1"/>
  <c r="G687" i="1"/>
  <c r="G682" i="1"/>
  <c r="G672" i="1"/>
  <c r="G639" i="1"/>
  <c r="G674" i="1"/>
  <c r="G632" i="1"/>
  <c r="G686" i="1"/>
  <c r="G629" i="1"/>
  <c r="G676" i="1"/>
  <c r="G694" i="1"/>
  <c r="G706" i="1"/>
  <c r="G634" i="1"/>
  <c r="G646" i="1"/>
  <c r="G695" i="1"/>
  <c r="G711" i="1"/>
  <c r="G697" i="1"/>
  <c r="G716" i="1"/>
  <c r="G678" i="1"/>
  <c r="G684" i="1"/>
  <c r="G701" i="1"/>
  <c r="G631" i="1"/>
  <c r="G670" i="1"/>
  <c r="G679" i="1"/>
  <c r="G640" i="1"/>
  <c r="G675" i="1"/>
  <c r="G673" i="1"/>
  <c r="G642" i="1"/>
  <c r="G626" i="1"/>
  <c r="G645" i="1"/>
  <c r="G702" i="1"/>
  <c r="G644" i="1"/>
  <c r="G641" i="1"/>
  <c r="G713" i="1"/>
  <c r="G704" i="1"/>
  <c r="G668" i="1"/>
  <c r="G683" i="1"/>
  <c r="G692" i="1"/>
  <c r="G691" i="1"/>
  <c r="G693" i="1"/>
  <c r="G669" i="1"/>
  <c r="G708" i="1"/>
  <c r="G635" i="1"/>
  <c r="G677" i="1"/>
  <c r="G630" i="1"/>
  <c r="G636" i="1"/>
  <c r="G710" i="1"/>
  <c r="G690" i="1"/>
  <c r="G688" i="1"/>
  <c r="G699" i="1"/>
  <c r="G633" i="1"/>
  <c r="G685" i="1"/>
  <c r="G637" i="1"/>
  <c r="G647" i="1"/>
  <c r="G627" i="1"/>
  <c r="G703" i="1"/>
  <c r="G698" i="1"/>
  <c r="G680" i="1"/>
  <c r="G689" i="1"/>
  <c r="G638" i="1"/>
  <c r="G643" i="1"/>
  <c r="G711" i="10" l="1"/>
  <c r="G703" i="10"/>
  <c r="G695" i="10"/>
  <c r="G687" i="10"/>
  <c r="G708" i="10"/>
  <c r="G700" i="10"/>
  <c r="G692" i="10"/>
  <c r="G684" i="10"/>
  <c r="G710" i="10"/>
  <c r="G702" i="10"/>
  <c r="G694" i="10"/>
  <c r="G686" i="10"/>
  <c r="G716" i="10"/>
  <c r="G707" i="10"/>
  <c r="G699" i="10"/>
  <c r="G691" i="10"/>
  <c r="G683" i="10"/>
  <c r="G712" i="10"/>
  <c r="G704" i="10"/>
  <c r="G696" i="10"/>
  <c r="G688" i="10"/>
  <c r="G709" i="10"/>
  <c r="G701" i="10"/>
  <c r="G693" i="10"/>
  <c r="G685" i="10"/>
  <c r="G706" i="10"/>
  <c r="G698" i="10"/>
  <c r="G690" i="10"/>
  <c r="G681" i="10"/>
  <c r="G67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13" i="10"/>
  <c r="G680" i="10"/>
  <c r="G672" i="10"/>
  <c r="G689" i="10"/>
  <c r="G677" i="10"/>
  <c r="G669" i="10"/>
  <c r="G705" i="10"/>
  <c r="G682" i="10"/>
  <c r="G679" i="10"/>
  <c r="G671" i="10"/>
  <c r="G697" i="10"/>
  <c r="G678" i="10"/>
  <c r="G676" i="10"/>
  <c r="G674" i="10"/>
  <c r="G646" i="10"/>
  <c r="G670" i="10"/>
  <c r="G668" i="10"/>
  <c r="G627" i="10"/>
  <c r="G629" i="10"/>
  <c r="G626" i="10"/>
  <c r="G647" i="10"/>
  <c r="G628" i="10"/>
  <c r="H628" i="10" s="1"/>
  <c r="G645" i="10"/>
  <c r="H628" i="1"/>
  <c r="G715" i="1"/>
  <c r="H708" i="10" l="1"/>
  <c r="H700" i="10"/>
  <c r="H692" i="10"/>
  <c r="H684" i="10"/>
  <c r="H713" i="10"/>
  <c r="H705" i="10"/>
  <c r="H697" i="10"/>
  <c r="H689" i="10"/>
  <c r="H716" i="10"/>
  <c r="H707" i="10"/>
  <c r="H699" i="10"/>
  <c r="H691" i="10"/>
  <c r="H683" i="10"/>
  <c r="H712" i="10"/>
  <c r="H704" i="10"/>
  <c r="H696" i="10"/>
  <c r="H688" i="10"/>
  <c r="H709" i="10"/>
  <c r="H701" i="10"/>
  <c r="H693" i="10"/>
  <c r="H685" i="10"/>
  <c r="H706" i="10"/>
  <c r="H698" i="10"/>
  <c r="H690" i="10"/>
  <c r="H682" i="10"/>
  <c r="H711" i="10"/>
  <c r="H703" i="10"/>
  <c r="H695" i="10"/>
  <c r="H687" i="10"/>
  <c r="H686" i="10"/>
  <c r="H678" i="10"/>
  <c r="H670" i="10"/>
  <c r="H647" i="10"/>
  <c r="H646" i="10"/>
  <c r="H645" i="10"/>
  <c r="H629" i="10"/>
  <c r="H702" i="10"/>
  <c r="H680" i="10"/>
  <c r="H672" i="10"/>
  <c r="H677" i="10"/>
  <c r="H669" i="10"/>
  <c r="H674" i="10"/>
  <c r="H676" i="10"/>
  <c r="H668" i="10"/>
  <c r="H638" i="10"/>
  <c r="H630" i="10"/>
  <c r="H710" i="10"/>
  <c r="H694" i="10"/>
  <c r="H643" i="10"/>
  <c r="H635" i="10"/>
  <c r="H640" i="10"/>
  <c r="H632" i="10"/>
  <c r="H675" i="10"/>
  <c r="H673" i="10"/>
  <c r="H671" i="10"/>
  <c r="H642" i="10"/>
  <c r="H634" i="10"/>
  <c r="H639" i="10"/>
  <c r="H631" i="10"/>
  <c r="H636" i="10"/>
  <c r="H679" i="10"/>
  <c r="H641" i="10"/>
  <c r="H633" i="10"/>
  <c r="H681" i="10"/>
  <c r="H644" i="10"/>
  <c r="H637" i="10"/>
  <c r="G715" i="10"/>
  <c r="H684" i="1"/>
  <c r="H698" i="1"/>
  <c r="H706" i="1"/>
  <c r="H689" i="1"/>
  <c r="H712" i="1"/>
  <c r="H685" i="1"/>
  <c r="H707" i="1"/>
  <c r="H636" i="1"/>
  <c r="H634" i="1"/>
  <c r="H641" i="1"/>
  <c r="H702" i="1"/>
  <c r="H682" i="1"/>
  <c r="H633" i="1"/>
  <c r="H710" i="1"/>
  <c r="H697" i="1"/>
  <c r="H630" i="1"/>
  <c r="H669" i="1"/>
  <c r="H676" i="1"/>
  <c r="H686" i="1"/>
  <c r="H645" i="1"/>
  <c r="H644" i="1"/>
  <c r="H637" i="1"/>
  <c r="H705" i="1"/>
  <c r="H713" i="1"/>
  <c r="H688" i="1"/>
  <c r="H647" i="1"/>
  <c r="H683" i="1"/>
  <c r="H696" i="1"/>
  <c r="H674" i="1"/>
  <c r="H672" i="1"/>
  <c r="H677" i="1"/>
  <c r="H640" i="1"/>
  <c r="H692" i="1"/>
  <c r="H708" i="1"/>
  <c r="H673" i="1"/>
  <c r="H704" i="1"/>
  <c r="H670" i="1"/>
  <c r="H699" i="1"/>
  <c r="H631" i="1"/>
  <c r="H639" i="1"/>
  <c r="H703" i="1"/>
  <c r="H675" i="1"/>
  <c r="H642" i="1"/>
  <c r="H687" i="1"/>
  <c r="H646" i="1"/>
  <c r="H668" i="1"/>
  <c r="H632" i="1"/>
  <c r="H679" i="1"/>
  <c r="H678" i="1"/>
  <c r="H709" i="1"/>
  <c r="H695" i="1"/>
  <c r="H690" i="1"/>
  <c r="H711" i="1"/>
  <c r="H638" i="1"/>
  <c r="H716" i="1"/>
  <c r="H701" i="1"/>
  <c r="H671" i="1"/>
  <c r="H629" i="1"/>
  <c r="H680" i="1"/>
  <c r="H691" i="1"/>
  <c r="H693" i="1"/>
  <c r="H643" i="1"/>
  <c r="H694" i="1"/>
  <c r="H681" i="1"/>
  <c r="H635" i="1"/>
  <c r="H700" i="1"/>
  <c r="H715" i="10" l="1"/>
  <c r="I629" i="10"/>
  <c r="H715" i="1"/>
  <c r="I629" i="1"/>
  <c r="I713" i="10" l="1"/>
  <c r="I705" i="10"/>
  <c r="I697" i="10"/>
  <c r="I689" i="10"/>
  <c r="I710" i="10"/>
  <c r="I702" i="10"/>
  <c r="I694" i="10"/>
  <c r="I686" i="10"/>
  <c r="I712" i="10"/>
  <c r="I704" i="10"/>
  <c r="I696" i="10"/>
  <c r="I688" i="10"/>
  <c r="I709" i="10"/>
  <c r="I701" i="10"/>
  <c r="I693" i="10"/>
  <c r="I685" i="10"/>
  <c r="I706" i="10"/>
  <c r="I698" i="10"/>
  <c r="I690" i="10"/>
  <c r="I682" i="10"/>
  <c r="I711" i="10"/>
  <c r="I703" i="10"/>
  <c r="I695" i="10"/>
  <c r="I687" i="10"/>
  <c r="I708" i="10"/>
  <c r="I700" i="10"/>
  <c r="I692" i="10"/>
  <c r="I684" i="10"/>
  <c r="I716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77" i="10"/>
  <c r="I669" i="10"/>
  <c r="I707" i="10"/>
  <c r="I674" i="10"/>
  <c r="I683" i="10"/>
  <c r="I679" i="10"/>
  <c r="I671" i="10"/>
  <c r="I699" i="10"/>
  <c r="I681" i="10"/>
  <c r="I673" i="10"/>
  <c r="I672" i="10"/>
  <c r="I670" i="10"/>
  <c r="I668" i="10"/>
  <c r="I645" i="10"/>
  <c r="I647" i="10"/>
  <c r="I680" i="10"/>
  <c r="I691" i="10"/>
  <c r="I678" i="10"/>
  <c r="I646" i="10"/>
  <c r="I676" i="10"/>
  <c r="I646" i="1"/>
  <c r="I675" i="1"/>
  <c r="I686" i="1"/>
  <c r="I631" i="1"/>
  <c r="I716" i="1"/>
  <c r="I708" i="1"/>
  <c r="I703" i="1"/>
  <c r="I687" i="1"/>
  <c r="I671" i="1"/>
  <c r="I707" i="1"/>
  <c r="I689" i="1"/>
  <c r="I637" i="1"/>
  <c r="I647" i="1"/>
  <c r="I672" i="1"/>
  <c r="I709" i="1"/>
  <c r="I705" i="1"/>
  <c r="I673" i="1"/>
  <c r="I700" i="1"/>
  <c r="I691" i="1"/>
  <c r="I698" i="1"/>
  <c r="I679" i="1"/>
  <c r="I683" i="1"/>
  <c r="I635" i="1"/>
  <c r="I644" i="1"/>
  <c r="I695" i="1"/>
  <c r="I643" i="1"/>
  <c r="I633" i="1"/>
  <c r="I704" i="1"/>
  <c r="I670" i="1"/>
  <c r="I681" i="1"/>
  <c r="I711" i="1"/>
  <c r="I634" i="1"/>
  <c r="I674" i="1"/>
  <c r="I699" i="1"/>
  <c r="I701" i="1"/>
  <c r="I694" i="1"/>
  <c r="I680" i="1"/>
  <c r="I678" i="1"/>
  <c r="I645" i="1"/>
  <c r="I684" i="1"/>
  <c r="I669" i="1"/>
  <c r="I706" i="1"/>
  <c r="I676" i="1"/>
  <c r="I690" i="1"/>
  <c r="I638" i="1"/>
  <c r="I668" i="1"/>
  <c r="I710" i="1"/>
  <c r="I636" i="1"/>
  <c r="I692" i="1"/>
  <c r="I640" i="1"/>
  <c r="I697" i="1"/>
  <c r="I639" i="1"/>
  <c r="I682" i="1"/>
  <c r="I630" i="1"/>
  <c r="I688" i="1"/>
  <c r="I632" i="1"/>
  <c r="I696" i="1"/>
  <c r="I713" i="1"/>
  <c r="I677" i="1"/>
  <c r="I642" i="1"/>
  <c r="I693" i="1"/>
  <c r="I712" i="1"/>
  <c r="I685" i="1"/>
  <c r="I641" i="1"/>
  <c r="I702" i="1"/>
  <c r="I715" i="10" l="1"/>
  <c r="J630" i="10"/>
  <c r="I715" i="1"/>
  <c r="J630" i="1"/>
  <c r="J710" i="10" l="1"/>
  <c r="J702" i="10"/>
  <c r="J694" i="10"/>
  <c r="J686" i="10"/>
  <c r="J716" i="10"/>
  <c r="J707" i="10"/>
  <c r="J699" i="10"/>
  <c r="J691" i="10"/>
  <c r="J683" i="10"/>
  <c r="J709" i="10"/>
  <c r="J701" i="10"/>
  <c r="J693" i="10"/>
  <c r="J685" i="10"/>
  <c r="J706" i="10"/>
  <c r="J698" i="10"/>
  <c r="J690" i="10"/>
  <c r="J682" i="10"/>
  <c r="J711" i="10"/>
  <c r="J703" i="10"/>
  <c r="J695" i="10"/>
  <c r="J687" i="10"/>
  <c r="J708" i="10"/>
  <c r="J700" i="10"/>
  <c r="J692" i="10"/>
  <c r="J684" i="10"/>
  <c r="J713" i="10"/>
  <c r="J705" i="10"/>
  <c r="J697" i="10"/>
  <c r="J689" i="10"/>
  <c r="J680" i="10"/>
  <c r="J672" i="10"/>
  <c r="J696" i="10"/>
  <c r="J674" i="10"/>
  <c r="J679" i="10"/>
  <c r="J671" i="10"/>
  <c r="J712" i="10"/>
  <c r="J676" i="10"/>
  <c r="J668" i="10"/>
  <c r="J678" i="10"/>
  <c r="J670" i="10"/>
  <c r="J647" i="10"/>
  <c r="J646" i="10"/>
  <c r="J645" i="10"/>
  <c r="J643" i="10"/>
  <c r="J635" i="10"/>
  <c r="J640" i="10"/>
  <c r="J632" i="10"/>
  <c r="J681" i="10"/>
  <c r="J637" i="10"/>
  <c r="J704" i="10"/>
  <c r="J688" i="10"/>
  <c r="J669" i="10"/>
  <c r="J639" i="10"/>
  <c r="J631" i="10"/>
  <c r="J644" i="10"/>
  <c r="J636" i="10"/>
  <c r="J642" i="10"/>
  <c r="J673" i="10"/>
  <c r="J641" i="10"/>
  <c r="J634" i="10"/>
  <c r="J633" i="10"/>
  <c r="J677" i="10"/>
  <c r="J638" i="10"/>
  <c r="J675" i="10"/>
  <c r="J679" i="1"/>
  <c r="J640" i="1"/>
  <c r="J707" i="1"/>
  <c r="J682" i="1"/>
  <c r="J700" i="1"/>
  <c r="J631" i="1"/>
  <c r="J633" i="1"/>
  <c r="J697" i="1"/>
  <c r="J672" i="1"/>
  <c r="J683" i="1"/>
  <c r="J685" i="1"/>
  <c r="J634" i="1"/>
  <c r="J645" i="1"/>
  <c r="J710" i="1"/>
  <c r="J677" i="1"/>
  <c r="J696" i="1"/>
  <c r="J668" i="1"/>
  <c r="J698" i="1"/>
  <c r="J690" i="1"/>
  <c r="J680" i="1"/>
  <c r="J670" i="1"/>
  <c r="J639" i="1"/>
  <c r="J686" i="1"/>
  <c r="J678" i="1"/>
  <c r="J695" i="1"/>
  <c r="J684" i="1"/>
  <c r="J692" i="1"/>
  <c r="J638" i="1"/>
  <c r="J703" i="1"/>
  <c r="J643" i="1"/>
  <c r="J647" i="1"/>
  <c r="J641" i="1"/>
  <c r="J705" i="1"/>
  <c r="J693" i="1"/>
  <c r="J671" i="1"/>
  <c r="J694" i="1"/>
  <c r="J699" i="1"/>
  <c r="J675" i="1"/>
  <c r="J681" i="1"/>
  <c r="J709" i="1"/>
  <c r="J676" i="1"/>
  <c r="J706" i="1"/>
  <c r="J702" i="1"/>
  <c r="J673" i="1"/>
  <c r="J635" i="1"/>
  <c r="J689" i="1"/>
  <c r="J636" i="1"/>
  <c r="J644" i="1"/>
  <c r="J704" i="1"/>
  <c r="J674" i="1"/>
  <c r="J687" i="1"/>
  <c r="J646" i="1"/>
  <c r="J711" i="1"/>
  <c r="J637" i="1"/>
  <c r="J691" i="1"/>
  <c r="J712" i="1"/>
  <c r="J632" i="1"/>
  <c r="J708" i="1"/>
  <c r="J701" i="1"/>
  <c r="J688" i="1"/>
  <c r="J713" i="1"/>
  <c r="J669" i="1"/>
  <c r="J716" i="1"/>
  <c r="J642" i="1"/>
  <c r="K644" i="10" l="1"/>
  <c r="J715" i="10"/>
  <c r="L647" i="10"/>
  <c r="K644" i="1"/>
  <c r="L647" i="1"/>
  <c r="J715" i="1"/>
  <c r="L712" i="10" l="1"/>
  <c r="L704" i="10"/>
  <c r="L696" i="10"/>
  <c r="L688" i="10"/>
  <c r="M688" i="10" s="1"/>
  <c r="Y754" i="10" s="1"/>
  <c r="L709" i="10"/>
  <c r="L701" i="10"/>
  <c r="L693" i="10"/>
  <c r="L685" i="10"/>
  <c r="L711" i="10"/>
  <c r="L703" i="10"/>
  <c r="L695" i="10"/>
  <c r="L687" i="10"/>
  <c r="M687" i="10" s="1"/>
  <c r="Y753" i="10" s="1"/>
  <c r="L708" i="10"/>
  <c r="L700" i="10"/>
  <c r="L692" i="10"/>
  <c r="L684" i="10"/>
  <c r="L713" i="10"/>
  <c r="L705" i="10"/>
  <c r="L697" i="10"/>
  <c r="L689" i="10"/>
  <c r="M689" i="10" s="1"/>
  <c r="Y755" i="10" s="1"/>
  <c r="L710" i="10"/>
  <c r="L702" i="10"/>
  <c r="L694" i="10"/>
  <c r="L686" i="10"/>
  <c r="L716" i="10"/>
  <c r="L707" i="10"/>
  <c r="L699" i="10"/>
  <c r="M699" i="10" s="1"/>
  <c r="Y765" i="10" s="1"/>
  <c r="L691" i="10"/>
  <c r="M691" i="10" s="1"/>
  <c r="Y757" i="10" s="1"/>
  <c r="L683" i="10"/>
  <c r="L674" i="10"/>
  <c r="L690" i="10"/>
  <c r="L676" i="10"/>
  <c r="L668" i="10"/>
  <c r="L681" i="10"/>
  <c r="L673" i="10"/>
  <c r="M673" i="10" s="1"/>
  <c r="Y739" i="10" s="1"/>
  <c r="L706" i="10"/>
  <c r="M706" i="10" s="1"/>
  <c r="Y772" i="10" s="1"/>
  <c r="L678" i="10"/>
  <c r="L670" i="10"/>
  <c r="L680" i="10"/>
  <c r="L672" i="10"/>
  <c r="L679" i="10"/>
  <c r="L677" i="10"/>
  <c r="L675" i="10"/>
  <c r="M675" i="10" s="1"/>
  <c r="Y741" i="10" s="1"/>
  <c r="L669" i="10"/>
  <c r="M669" i="10" s="1"/>
  <c r="Y735" i="10" s="1"/>
  <c r="L698" i="10"/>
  <c r="M698" i="10" s="1"/>
  <c r="Y764" i="10" s="1"/>
  <c r="L682" i="10"/>
  <c r="L671" i="10"/>
  <c r="M671" i="10" s="1"/>
  <c r="Y737" i="10" s="1"/>
  <c r="K716" i="10"/>
  <c r="K707" i="10"/>
  <c r="K699" i="10"/>
  <c r="K691" i="10"/>
  <c r="K683" i="10"/>
  <c r="K712" i="10"/>
  <c r="K704" i="10"/>
  <c r="K696" i="10"/>
  <c r="K688" i="10"/>
  <c r="K706" i="10"/>
  <c r="K698" i="10"/>
  <c r="K690" i="10"/>
  <c r="K682" i="10"/>
  <c r="K711" i="10"/>
  <c r="K703" i="10"/>
  <c r="K695" i="10"/>
  <c r="K687" i="10"/>
  <c r="K708" i="10"/>
  <c r="K700" i="10"/>
  <c r="K692" i="10"/>
  <c r="K684" i="10"/>
  <c r="K713" i="10"/>
  <c r="K705" i="10"/>
  <c r="K697" i="10"/>
  <c r="K689" i="10"/>
  <c r="K710" i="10"/>
  <c r="K702" i="10"/>
  <c r="K694" i="10"/>
  <c r="K686" i="10"/>
  <c r="K709" i="10"/>
  <c r="K677" i="10"/>
  <c r="K669" i="10"/>
  <c r="K679" i="10"/>
  <c r="K671" i="10"/>
  <c r="K701" i="10"/>
  <c r="K676" i="10"/>
  <c r="K668" i="10"/>
  <c r="K715" i="10" s="1"/>
  <c r="K681" i="10"/>
  <c r="K673" i="10"/>
  <c r="K693" i="10"/>
  <c r="K675" i="10"/>
  <c r="K674" i="10"/>
  <c r="K678" i="10"/>
  <c r="K685" i="10"/>
  <c r="K672" i="10"/>
  <c r="K680" i="10"/>
  <c r="K670" i="10"/>
  <c r="L698" i="1"/>
  <c r="L690" i="1"/>
  <c r="L700" i="1"/>
  <c r="L701" i="1"/>
  <c r="L694" i="1"/>
  <c r="L686" i="1"/>
  <c r="L703" i="1"/>
  <c r="L671" i="1"/>
  <c r="L674" i="1"/>
  <c r="L704" i="1"/>
  <c r="L689" i="1"/>
  <c r="L707" i="1"/>
  <c r="L699" i="1"/>
  <c r="L682" i="1"/>
  <c r="L691" i="1"/>
  <c r="L676" i="1"/>
  <c r="L678" i="1"/>
  <c r="L709" i="1"/>
  <c r="L684" i="1"/>
  <c r="L696" i="1"/>
  <c r="L673" i="1"/>
  <c r="L669" i="1"/>
  <c r="L687" i="1"/>
  <c r="L688" i="1"/>
  <c r="L712" i="1"/>
  <c r="L670" i="1"/>
  <c r="L708" i="1"/>
  <c r="L711" i="1"/>
  <c r="L677" i="1"/>
  <c r="L702" i="1"/>
  <c r="L683" i="1"/>
  <c r="L685" i="1"/>
  <c r="L706" i="1"/>
  <c r="L695" i="1"/>
  <c r="L716" i="1"/>
  <c r="L705" i="1"/>
  <c r="L668" i="1"/>
  <c r="L675" i="1"/>
  <c r="L681" i="1"/>
  <c r="L713" i="1"/>
  <c r="L697" i="1"/>
  <c r="L693" i="1"/>
  <c r="L710" i="1"/>
  <c r="L692" i="1"/>
  <c r="L679" i="1"/>
  <c r="L672" i="1"/>
  <c r="L680" i="1"/>
  <c r="K686" i="1"/>
  <c r="K712" i="1"/>
  <c r="K692" i="1"/>
  <c r="K708" i="1"/>
  <c r="K680" i="1"/>
  <c r="K707" i="1"/>
  <c r="K678" i="1"/>
  <c r="K713" i="1"/>
  <c r="K701" i="1"/>
  <c r="K673" i="1"/>
  <c r="K671" i="1"/>
  <c r="K694" i="1"/>
  <c r="K689" i="1"/>
  <c r="K704" i="1"/>
  <c r="K675" i="1"/>
  <c r="K682" i="1"/>
  <c r="K681" i="1"/>
  <c r="K705" i="1"/>
  <c r="K697" i="1"/>
  <c r="K695" i="1"/>
  <c r="K687" i="1"/>
  <c r="K670" i="1"/>
  <c r="K716" i="1"/>
  <c r="K702" i="1"/>
  <c r="K691" i="1"/>
  <c r="K679" i="1"/>
  <c r="K693" i="1"/>
  <c r="K690" i="1"/>
  <c r="K674" i="1"/>
  <c r="K672" i="1"/>
  <c r="K685" i="1"/>
  <c r="K706" i="1"/>
  <c r="K709" i="1"/>
  <c r="K703" i="1"/>
  <c r="K688" i="1"/>
  <c r="K684" i="1"/>
  <c r="K669" i="1"/>
  <c r="K700" i="1"/>
  <c r="K668" i="1"/>
  <c r="K710" i="1"/>
  <c r="K683" i="1"/>
  <c r="K711" i="1"/>
  <c r="K676" i="1"/>
  <c r="K696" i="1"/>
  <c r="K698" i="1"/>
  <c r="K699" i="1"/>
  <c r="K677" i="1"/>
  <c r="M672" i="10" l="1"/>
  <c r="Y738" i="10" s="1"/>
  <c r="M676" i="10"/>
  <c r="Y742" i="10" s="1"/>
  <c r="M686" i="10"/>
  <c r="Y752" i="10" s="1"/>
  <c r="M684" i="10"/>
  <c r="Y750" i="10" s="1"/>
  <c r="M685" i="10"/>
  <c r="Y751" i="10" s="1"/>
  <c r="M680" i="10"/>
  <c r="Y746" i="10" s="1"/>
  <c r="M690" i="10"/>
  <c r="Y756" i="10" s="1"/>
  <c r="M694" i="10"/>
  <c r="Y760" i="10" s="1"/>
  <c r="M692" i="10"/>
  <c r="Y758" i="10" s="1"/>
  <c r="M693" i="10"/>
  <c r="Y759" i="10" s="1"/>
  <c r="M682" i="10"/>
  <c r="Y748" i="10" s="1"/>
  <c r="M670" i="10"/>
  <c r="Y736" i="10" s="1"/>
  <c r="M674" i="10"/>
  <c r="Y740" i="10" s="1"/>
  <c r="M702" i="10"/>
  <c r="Y768" i="10" s="1"/>
  <c r="M700" i="10"/>
  <c r="Y766" i="10" s="1"/>
  <c r="M701" i="10"/>
  <c r="Y767" i="10" s="1"/>
  <c r="M678" i="10"/>
  <c r="Y744" i="10" s="1"/>
  <c r="M683" i="10"/>
  <c r="Y749" i="10" s="1"/>
  <c r="M710" i="10"/>
  <c r="Y776" i="10" s="1"/>
  <c r="M708" i="10"/>
  <c r="Y774" i="10" s="1"/>
  <c r="M709" i="10"/>
  <c r="Y775" i="10" s="1"/>
  <c r="M695" i="10"/>
  <c r="Y761" i="10" s="1"/>
  <c r="M677" i="10"/>
  <c r="Y743" i="10" s="1"/>
  <c r="M681" i="10"/>
  <c r="Y747" i="10" s="1"/>
  <c r="M707" i="10"/>
  <c r="Y773" i="10" s="1"/>
  <c r="M705" i="10"/>
  <c r="Y771" i="10" s="1"/>
  <c r="M703" i="10"/>
  <c r="Y769" i="10" s="1"/>
  <c r="M704" i="10"/>
  <c r="Y770" i="10" s="1"/>
  <c r="M697" i="10"/>
  <c r="Y763" i="10" s="1"/>
  <c r="M696" i="10"/>
  <c r="Y762" i="10" s="1"/>
  <c r="M679" i="10"/>
  <c r="Y745" i="10" s="1"/>
  <c r="L715" i="10"/>
  <c r="M668" i="10"/>
  <c r="M713" i="10"/>
  <c r="Y779" i="10" s="1"/>
  <c r="M711" i="10"/>
  <c r="Y777" i="10" s="1"/>
  <c r="M712" i="10"/>
  <c r="Y778" i="10" s="1"/>
  <c r="M692" i="1"/>
  <c r="Y758" i="1" s="1"/>
  <c r="M713" i="1"/>
  <c r="Y779" i="1" s="1"/>
  <c r="M705" i="1"/>
  <c r="Y771" i="1" s="1"/>
  <c r="M685" i="1"/>
  <c r="F87" i="9" s="1"/>
  <c r="M711" i="1"/>
  <c r="Y777" i="1" s="1"/>
  <c r="M688" i="1"/>
  <c r="Y754" i="1" s="1"/>
  <c r="M696" i="1"/>
  <c r="Y762" i="1" s="1"/>
  <c r="M676" i="1"/>
  <c r="Y742" i="1" s="1"/>
  <c r="M707" i="1"/>
  <c r="G183" i="9" s="1"/>
  <c r="M671" i="1"/>
  <c r="F23" i="9" s="1"/>
  <c r="M672" i="1"/>
  <c r="G23" i="9" s="1"/>
  <c r="M695" i="1"/>
  <c r="Y761" i="1" s="1"/>
  <c r="M702" i="1"/>
  <c r="Y768" i="1" s="1"/>
  <c r="M682" i="1"/>
  <c r="Y748" i="1" s="1"/>
  <c r="M706" i="1"/>
  <c r="Y772" i="1" s="1"/>
  <c r="M701" i="1"/>
  <c r="M680" i="1"/>
  <c r="M710" i="1"/>
  <c r="M681" i="1"/>
  <c r="M683" i="1"/>
  <c r="M708" i="1"/>
  <c r="M687" i="1"/>
  <c r="M684" i="1"/>
  <c r="M691" i="1"/>
  <c r="M689" i="1"/>
  <c r="M703" i="1"/>
  <c r="M700" i="1"/>
  <c r="K715" i="1"/>
  <c r="M668" i="1"/>
  <c r="M693" i="1"/>
  <c r="M675" i="1"/>
  <c r="M670" i="1"/>
  <c r="M669" i="1"/>
  <c r="M709" i="1"/>
  <c r="M704" i="1"/>
  <c r="M686" i="1"/>
  <c r="M690" i="1"/>
  <c r="M679" i="1"/>
  <c r="M697" i="1"/>
  <c r="L715" i="1"/>
  <c r="M677" i="1"/>
  <c r="M712" i="1"/>
  <c r="M673" i="1"/>
  <c r="M678" i="1"/>
  <c r="M699" i="1"/>
  <c r="M674" i="1"/>
  <c r="M694" i="1"/>
  <c r="M698" i="1"/>
  <c r="M715" i="10" l="1"/>
  <c r="Y734" i="10"/>
  <c r="Y815" i="10" s="1"/>
  <c r="Y738" i="1"/>
  <c r="E183" i="9"/>
  <c r="F215" i="9"/>
  <c r="I87" i="9"/>
  <c r="F119" i="9"/>
  <c r="D55" i="9"/>
  <c r="C87" i="9"/>
  <c r="I119" i="9"/>
  <c r="Y737" i="1"/>
  <c r="Y751" i="1"/>
  <c r="I151" i="9"/>
  <c r="D215" i="9"/>
  <c r="Y773" i="1"/>
  <c r="F183" i="9"/>
  <c r="C151" i="9"/>
  <c r="H119" i="9"/>
  <c r="Y760" i="1"/>
  <c r="I183" i="9"/>
  <c r="Y775" i="1"/>
  <c r="F151" i="9"/>
  <c r="Y765" i="1"/>
  <c r="E55" i="9"/>
  <c r="Y743" i="1"/>
  <c r="Y763" i="1"/>
  <c r="D151" i="9"/>
  <c r="D183" i="9"/>
  <c r="Y770" i="1"/>
  <c r="Y735" i="1"/>
  <c r="D23" i="9"/>
  <c r="G151" i="9"/>
  <c r="Y766" i="1"/>
  <c r="Y750" i="1"/>
  <c r="E87" i="9"/>
  <c r="Y747" i="1"/>
  <c r="I55" i="9"/>
  <c r="Y764" i="1"/>
  <c r="E151" i="9"/>
  <c r="Y744" i="1"/>
  <c r="F55" i="9"/>
  <c r="G55" i="9"/>
  <c r="Y745" i="1"/>
  <c r="Y736" i="1"/>
  <c r="E23" i="9"/>
  <c r="Y769" i="1"/>
  <c r="C183" i="9"/>
  <c r="Y753" i="1"/>
  <c r="H87" i="9"/>
  <c r="C215" i="9"/>
  <c r="Y776" i="1"/>
  <c r="H23" i="9"/>
  <c r="Y739" i="1"/>
  <c r="Y756" i="1"/>
  <c r="D119" i="9"/>
  <c r="Y741" i="1"/>
  <c r="C55" i="9"/>
  <c r="M715" i="1"/>
  <c r="Y734" i="1"/>
  <c r="C23" i="9"/>
  <c r="C119" i="9"/>
  <c r="Y755" i="1"/>
  <c r="Y774" i="1"/>
  <c r="H183" i="9"/>
  <c r="H55" i="9"/>
  <c r="Y746" i="1"/>
  <c r="I23" i="9"/>
  <c r="Y740" i="1"/>
  <c r="E215" i="9"/>
  <c r="Y778" i="1"/>
  <c r="G87" i="9"/>
  <c r="Y752" i="1"/>
  <c r="G119" i="9"/>
  <c r="Y759" i="1"/>
  <c r="E119" i="9"/>
  <c r="Y757" i="1"/>
  <c r="Y749" i="1"/>
  <c r="D87" i="9"/>
  <c r="Y767" i="1"/>
  <c r="H151" i="9"/>
  <c r="Y815" i="1" l="1"/>
</calcChain>
</file>

<file path=xl/sharedStrings.xml><?xml version="1.0" encoding="utf-8"?>
<sst xmlns="http://schemas.openxmlformats.org/spreadsheetml/2006/main" count="4943" uniqueCount="1278">
  <si>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</si>
  <si>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</si>
  <si>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</si>
  <si>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</si>
  <si>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</si>
  <si>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</si>
  <si>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</si>
  <si>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</si>
  <si>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</si>
  <si>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</si>
  <si>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</si>
  <si>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</si>
  <si>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</si>
  <si>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</si>
  <si>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</si>
  <si>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</si>
  <si>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</si>
  <si>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</si>
  <si>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</si>
  <si>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</si>
  <si>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</si>
  <si>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</si>
  <si>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</si>
  <si>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</si>
  <si>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</si>
  <si>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</si>
  <si>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</si>
  <si>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</si>
  <si>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</si>
  <si>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</si>
  <si>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</si>
  <si>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</si>
  <si>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</si>
  <si>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</si>
  <si>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</si>
  <si>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</si>
  <si>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</si>
  <si>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</si>
  <si>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</si>
  <si>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</si>
  <si>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</si>
  <si>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</si>
  <si>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</si>
  <si>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</si>
  <si>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</si>
  <si>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</si>
  <si>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</si>
  <si>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</si>
  <si>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</si>
  <si>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</si>
  <si>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</si>
  <si>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</si>
  <si>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</si>
  <si>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</si>
  <si>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</si>
  <si>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</si>
  <si>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</si>
  <si>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</si>
  <si>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</si>
  <si>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</si>
  <si>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</si>
  <si>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</si>
  <si>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</si>
  <si>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</si>
  <si>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</si>
  <si>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</si>
  <si>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</si>
  <si>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</si>
  <si>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</si>
  <si>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</si>
  <si>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</si>
  <si>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</si>
  <si>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</si>
  <si>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</si>
  <si>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</si>
  <si>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</si>
  <si>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</si>
  <si>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</si>
  <si>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</si>
  <si>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</si>
  <si>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</si>
  <si>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</si>
  <si>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</si>
  <si>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</si>
  <si>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</si>
  <si>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</si>
  <si>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</si>
  <si>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</si>
  <si>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</si>
  <si>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</si>
  <si>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</si>
  <si>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</si>
  <si>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</si>
  <si>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</si>
  <si>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</si>
  <si>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</si>
  <si>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</si>
  <si>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</si>
  <si>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</si>
  <si>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</si>
  <si>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</si>
  <si>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</si>
  <si>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</si>
  <si>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</si>
  <si>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</si>
  <si>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</si>
  <si>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</si>
  <si>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</si>
  <si>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</si>
  <si>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</si>
  <si>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</si>
  <si>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</si>
  <si>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</si>
  <si>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</si>
  <si>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</si>
  <si>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</si>
  <si>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</si>
  <si>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</si>
  <si>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</si>
  <si>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</si>
  <si>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</si>
  <si>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</si>
  <si>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</si>
  <si>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</si>
  <si>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</si>
  <si>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</si>
  <si>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</si>
  <si>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</si>
  <si>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</si>
  <si>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</si>
  <si>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</si>
  <si>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</si>
  <si>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</si>
  <si>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</si>
  <si>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</si>
  <si>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</si>
  <si>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</si>
  <si>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</si>
  <si>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</si>
  <si>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</si>
  <si>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</si>
  <si>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</si>
  <si>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</si>
  <si>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</si>
  <si>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</si>
  <si>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</si>
  <si>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</si>
  <si>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</si>
  <si>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</si>
  <si>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</si>
  <si>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</si>
  <si>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</si>
  <si>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</si>
  <si>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</si>
  <si>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</si>
  <si>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</si>
  <si>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</si>
  <si>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</si>
  <si>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</si>
  <si>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</si>
  <si>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</si>
  <si>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</si>
  <si>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</si>
  <si>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</si>
  <si>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</si>
  <si>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</si>
  <si>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</si>
  <si>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</si>
  <si>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</si>
  <si>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</si>
  <si>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</si>
  <si>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</si>
  <si>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</si>
  <si>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</si>
  <si>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</si>
  <si>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</si>
  <si>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</si>
  <si>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</si>
  <si>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</si>
  <si>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</si>
  <si>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</si>
  <si>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</si>
  <si>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</si>
  <si>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</si>
  <si>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</si>
  <si>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</si>
  <si>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</si>
  <si>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</si>
  <si>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</si>
  <si>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</si>
  <si>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</si>
  <si>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</si>
  <si>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</si>
  <si>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</si>
  <si>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</si>
  <si>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</si>
  <si>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</si>
  <si>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</si>
  <si>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</si>
  <si>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</si>
  <si>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</si>
  <si>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</si>
  <si>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</si>
  <si>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</si>
  <si>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</si>
  <si>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</si>
  <si>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</si>
  <si>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</si>
  <si>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</si>
  <si>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</si>
  <si>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</si>
  <si>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</si>
  <si>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</si>
  <si>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</si>
  <si>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</si>
  <si>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</si>
  <si>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</si>
  <si>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</si>
  <si>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</si>
  <si>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</si>
  <si>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</si>
  <si>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</si>
  <si>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</si>
  <si>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</si>
  <si>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</si>
  <si>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</si>
  <si>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</si>
  <si>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</si>
  <si>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</si>
  <si>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</si>
  <si>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</si>
  <si>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</si>
  <si>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</si>
  <si>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</si>
  <si>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</si>
  <si>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</si>
  <si>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</si>
  <si>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</si>
  <si>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</si>
  <si>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</si>
  <si>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</si>
  <si>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</si>
  <si>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</si>
  <si>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</si>
  <si>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</si>
  <si>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</si>
  <si>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</si>
  <si>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</si>
  <si>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</si>
  <si>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</si>
  <si>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</si>
  <si>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</si>
  <si>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</si>
  <si>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</si>
  <si>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</si>
  <si>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</si>
  <si>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</si>
  <si>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</si>
  <si>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</si>
  <si>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</si>
  <si>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</si>
  <si>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</si>
  <si>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</si>
  <si>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</si>
  <si>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</si>
  <si>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</si>
  <si>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</si>
  <si>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</si>
  <si>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</si>
  <si>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</si>
  <si>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</si>
  <si>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</si>
  <si>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</si>
  <si>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</si>
  <si>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</si>
  <si>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</si>
  <si>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</si>
  <si>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</si>
  <si>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</si>
  <si>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</si>
  <si>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</si>
  <si>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</si>
  <si>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</si>
  <si>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</si>
  <si>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</si>
  <si>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</si>
  <si>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</si>
  <si>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</si>
  <si>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</si>
  <si>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</si>
  <si>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</si>
  <si>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</si>
  <si>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</si>
  <si>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</si>
  <si>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</si>
  <si>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</si>
  <si>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</si>
  <si>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</si>
  <si>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</si>
  <si>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</si>
  <si>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</si>
  <si>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</si>
  <si>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</si>
  <si>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</si>
  <si>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</si>
  <si>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</si>
  <si>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</si>
  <si>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</si>
  <si>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</si>
  <si>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</si>
  <si>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</si>
  <si>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</si>
  <si>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</si>
  <si>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</si>
  <si>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</si>
  <si>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</si>
  <si>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</si>
  <si>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</si>
  <si>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</si>
  <si>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</si>
  <si>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</si>
  <si>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</si>
  <si>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</si>
  <si>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</si>
  <si>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</si>
  <si>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</si>
  <si>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</si>
  <si>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</si>
  <si>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</si>
  <si>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</si>
  <si>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</si>
  <si>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</si>
  <si>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</si>
  <si>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</si>
  <si>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</si>
  <si>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</si>
  <si>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</si>
  <si>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</si>
  <si>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</si>
  <si>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</si>
  <si>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</si>
  <si>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</si>
  <si>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</si>
  <si>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</si>
  <si>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</si>
  <si>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</si>
  <si>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</si>
  <si>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</si>
  <si>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</si>
  <si>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</si>
  <si>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</si>
  <si>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</si>
  <si>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</si>
  <si>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</si>
  <si>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</si>
  <si>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</si>
  <si>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</si>
  <si>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</si>
  <si>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</si>
  <si>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</si>
  <si>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</si>
  <si>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</si>
  <si>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</si>
  <si>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</si>
  <si>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</si>
  <si>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</si>
  <si>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</si>
  <si>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</si>
  <si>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</si>
  <si>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</si>
  <si>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</si>
  <si>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</si>
  <si>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</si>
  <si>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</si>
  <si>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</si>
  <si>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</si>
  <si>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</si>
  <si>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</si>
  <si>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</si>
  <si>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</si>
  <si>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</si>
  <si>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</si>
  <si>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</si>
  <si>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</si>
  <si>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</si>
  <si>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</si>
  <si>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</si>
  <si>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</si>
  <si>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</si>
  <si>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</si>
  <si>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</si>
  <si>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</si>
  <si>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</si>
  <si>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</si>
  <si>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</si>
  <si>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</si>
  <si>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</si>
  <si>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</si>
  <si>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</si>
  <si>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</si>
  <si>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</si>
  <si>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</si>
  <si>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</si>
  <si>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</si>
  <si>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</si>
  <si>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</si>
  <si>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</si>
  <si>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</si>
  <si>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</si>
  <si>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</si>
  <si>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</si>
  <si>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</si>
  <si>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</si>
  <si>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</si>
  <si>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</si>
  <si>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</si>
  <si>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</si>
  <si>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</si>
  <si>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</si>
  <si>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</si>
  <si>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</si>
  <si>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</si>
  <si>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</si>
  <si>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</si>
  <si>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</si>
  <si>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</si>
  <si>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</si>
  <si>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</si>
  <si>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</si>
  <si>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</si>
  <si>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</si>
  <si>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</si>
  <si>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</si>
  <si>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</si>
  <si>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</si>
  <si>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</si>
  <si>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</si>
  <si>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</si>
  <si>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</si>
  <si>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</si>
  <si>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</si>
  <si>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</si>
  <si>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</si>
  <si>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</si>
  <si>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</si>
  <si>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</si>
  <si>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</si>
  <si>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</si>
  <si>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</si>
  <si>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</si>
  <si>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</si>
  <si>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</si>
  <si>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</si>
  <si>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</si>
  <si>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</si>
  <si>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</si>
  <si>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</si>
  <si>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</si>
  <si>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</si>
  <si>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</si>
  <si>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</si>
  <si>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</si>
  <si>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</si>
  <si>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</si>
  <si>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</si>
  <si>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</si>
  <si>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</si>
  <si>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</si>
  <si>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</si>
  <si>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</si>
  <si>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</si>
  <si>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</si>
  <si>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</si>
  <si>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</si>
  <si>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</si>
  <si>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</si>
  <si>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</si>
  <si>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</si>
  <si>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</si>
  <si>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</si>
  <si>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</si>
  <si>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</si>
  <si>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</si>
  <si>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</si>
  <si>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</si>
  <si>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</si>
  <si>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</si>
  <si>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</si>
  <si>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</si>
  <si>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</si>
  <si>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</si>
  <si>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</si>
  <si>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</si>
  <si>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</si>
  <si>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</si>
  <si>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</si>
  <si>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</si>
  <si>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</si>
  <si>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</si>
  <si>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</si>
  <si>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</si>
  <si>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</si>
  <si>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</si>
  <si>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</si>
  <si>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</si>
  <si>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</si>
  <si>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</si>
  <si>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</si>
  <si>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</si>
  <si>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</si>
  <si>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</si>
  <si>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</si>
  <si>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</si>
  <si>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</si>
  <si>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</si>
  <si>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</si>
  <si>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</si>
  <si>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</si>
  <si>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</si>
  <si>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</si>
  <si>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</si>
  <si>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</si>
  <si>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</si>
  <si>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</si>
  <si>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</si>
  <si>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</si>
  <si>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</si>
  <si>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</si>
  <si>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</si>
  <si>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</si>
  <si>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</si>
  <si>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</si>
  <si>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</si>
  <si>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</si>
  <si>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</si>
  <si>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</si>
  <si>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</si>
  <si>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</si>
  <si>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</si>
  <si>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</si>
  <si>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</si>
  <si>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</si>
  <si>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</si>
  <si>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</si>
  <si>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</si>
  <si>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</si>
  <si>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</si>
  <si>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</si>
  <si>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</si>
  <si>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</si>
  <si>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</si>
  <si>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</si>
  <si>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</si>
  <si>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</si>
  <si>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</si>
  <si>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</si>
  <si>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</si>
  <si>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</si>
  <si>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</si>
  <si>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</si>
  <si>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</si>
  <si>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</si>
  <si>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</si>
  <si>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</si>
  <si>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</si>
  <si>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</si>
  <si>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</si>
  <si>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</si>
  <si>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</si>
  <si>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</si>
  <si>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</si>
  <si>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</si>
  <si>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</si>
  <si>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</si>
  <si>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</si>
  <si>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</si>
  <si>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</si>
  <si>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</si>
  <si>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</si>
  <si>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</si>
  <si>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</si>
  <si>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</si>
  <si>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</si>
  <si>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</si>
  <si>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</si>
  <si>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</si>
  <si>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</si>
  <si>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</si>
  <si>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</si>
  <si>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</si>
  <si>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</si>
  <si>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</si>
  <si>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</si>
  <si>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</si>
  <si>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</si>
  <si>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</si>
  <si>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</si>
  <si>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</si>
  <si>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</si>
  <si>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</si>
  <si>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</si>
  <si>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</si>
  <si>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</si>
  <si>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</si>
  <si>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</si>
  <si>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</si>
  <si>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</si>
  <si>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</si>
  <si>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</si>
  <si>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</si>
  <si>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</si>
  <si>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</si>
  <si>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</si>
  <si>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</si>
  <si>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</si>
  <si>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</si>
  <si>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</si>
  <si>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</si>
  <si>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</si>
  <si>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</si>
  <si>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</si>
  <si>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</si>
  <si>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</si>
  <si>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</si>
  <si>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</si>
  <si>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</si>
  <si>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</si>
  <si>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</si>
  <si>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</si>
  <si>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</si>
  <si>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</si>
  <si>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</si>
  <si>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</si>
  <si>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</si>
  <si>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</si>
  <si>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</si>
  <si>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</si>
  <si>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</si>
  <si>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</si>
  <si>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</si>
  <si>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</si>
  <si>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</si>
  <si>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</si>
  <si>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</si>
  <si>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</si>
  <si>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</si>
  <si>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</si>
  <si>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</si>
  <si>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</si>
  <si>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</si>
  <si>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</si>
  <si>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</si>
  <si>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</si>
  <si>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</si>
  <si>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</si>
  <si>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</si>
  <si>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</si>
  <si>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</si>
  <si>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</si>
  <si>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</si>
  <si>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</si>
  <si>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</si>
  <si>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</si>
  <si>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</si>
  <si>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</si>
  <si>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</si>
  <si>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</si>
  <si>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</si>
  <si>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</si>
  <si>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</si>
  <si>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</si>
  <si>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</si>
  <si>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</si>
  <si>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</si>
  <si>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</si>
  <si>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</si>
  <si>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</si>
  <si>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</si>
  <si>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</si>
  <si>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</si>
  <si>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</si>
  <si>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</si>
  <si>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</si>
  <si>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</si>
  <si>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</si>
  <si>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</si>
  <si>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</si>
  <si>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</si>
  <si>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</si>
  <si>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</si>
  <si>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</si>
  <si>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</si>
  <si>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</si>
  <si>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</si>
  <si>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</si>
  <si>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</si>
  <si>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</si>
  <si>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</si>
  <si>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</si>
  <si>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</si>
  <si>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</si>
  <si>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</si>
  <si>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</si>
  <si>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</si>
  <si>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</si>
  <si>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</si>
  <si>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</si>
  <si>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</si>
  <si>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</si>
  <si>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</si>
  <si>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</si>
  <si>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</si>
  <si>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</si>
  <si>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</si>
  <si>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</si>
  <si>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</si>
  <si>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</si>
  <si>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</si>
  <si>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</si>
  <si>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</si>
  <si>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</si>
  <si>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</si>
  <si>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</si>
  <si>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</si>
  <si>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</si>
  <si>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</si>
  <si>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</si>
  <si>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</si>
  <si>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</si>
  <si>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</si>
  <si>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</si>
  <si>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</si>
  <si>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</si>
  <si>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</si>
  <si>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</si>
  <si>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</si>
  <si>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</si>
  <si>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</si>
  <si>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</si>
  <si>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</si>
  <si>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</si>
  <si>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</si>
  <si>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</si>
  <si>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</si>
  <si>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</si>
  <si>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</si>
  <si>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</si>
  <si>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</si>
  <si>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</si>
  <si>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</si>
  <si>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</si>
  <si>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</si>
  <si>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</si>
  <si>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</si>
  <si>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</si>
  <si>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</si>
  <si>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</si>
  <si>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</si>
  <si>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</si>
  <si>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</si>
  <si>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</si>
  <si>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</si>
  <si>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</si>
  <si>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</si>
  <si>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</si>
  <si>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</si>
  <si>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</si>
  <si>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</si>
  <si>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</si>
  <si>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</si>
  <si>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</si>
  <si>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</si>
  <si>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</si>
  <si>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</si>
  <si>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</si>
  <si>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</si>
  <si>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</si>
  <si>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</si>
  <si>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</si>
  <si>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</si>
  <si>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</si>
  <si>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</si>
  <si>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</si>
  <si>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</si>
  <si>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</si>
  <si>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</si>
  <si>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</si>
  <si>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</si>
  <si>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</si>
  <si>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</si>
  <si>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</si>
  <si>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</si>
  <si>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</si>
  <si>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</si>
  <si>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</si>
  <si>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</si>
  <si>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</si>
  <si>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</si>
  <si>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</si>
  <si>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</si>
  <si>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</si>
  <si>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</si>
  <si>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</si>
  <si>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</si>
  <si>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</si>
  <si>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</si>
  <si>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</si>
  <si>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</si>
  <si>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</si>
  <si>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</si>
  <si>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</si>
  <si>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</si>
  <si>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</si>
  <si>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</si>
  <si>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</si>
  <si>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</si>
  <si>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</si>
  <si>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</si>
  <si>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</si>
  <si>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</si>
  <si>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</si>
  <si>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</si>
  <si>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</si>
  <si>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</si>
  <si>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</si>
  <si>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</si>
  <si>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</si>
  <si>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</si>
  <si>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</si>
  <si>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</si>
  <si>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</si>
  <si>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</si>
  <si>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</si>
  <si>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</si>
  <si>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</si>
  <si>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</si>
  <si>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</si>
  <si>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</si>
  <si>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</si>
  <si>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</si>
  <si>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</si>
  <si>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</si>
  <si>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</si>
  <si>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</si>
  <si>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</si>
  <si>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</si>
  <si>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</si>
  <si>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</si>
  <si>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</si>
  <si>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</si>
  <si>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</si>
  <si>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</si>
  <si>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</si>
  <si>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</si>
  <si>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</si>
  <si>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</si>
  <si>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</si>
  <si>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</si>
  <si>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</si>
  <si>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</si>
  <si>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</si>
  <si>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</si>
  <si>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</si>
  <si>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</si>
  <si>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</si>
  <si>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</si>
  <si>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</si>
  <si>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</si>
  <si>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</si>
  <si>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</si>
  <si>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</si>
  <si>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</si>
  <si>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</si>
  <si>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</si>
  <si>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</si>
  <si>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</si>
  <si>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</si>
  <si>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</si>
  <si>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</si>
  <si>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</si>
  <si>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</si>
  <si>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</si>
  <si>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</si>
  <si>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</si>
  <si>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</si>
  <si>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</si>
  <si>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</si>
  <si>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</si>
  <si>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</si>
  <si>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</si>
  <si>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</si>
  <si>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</si>
  <si>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</si>
  <si>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</si>
  <si>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</si>
  <si>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</si>
  <si>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</si>
  <si>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</si>
  <si>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</si>
  <si>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</si>
  <si>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</si>
  <si>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</si>
  <si>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</si>
  <si>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</si>
  <si>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</si>
  <si>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</si>
  <si>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</si>
  <si>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</si>
  <si>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</si>
  <si>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</si>
  <si>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</si>
  <si>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</si>
  <si>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</si>
  <si>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</si>
  <si>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</si>
  <si>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</si>
  <si>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</si>
  <si>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</si>
  <si>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</si>
  <si>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</si>
  <si>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</si>
  <si>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</si>
  <si>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</si>
  <si>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</si>
  <si>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</si>
  <si>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</si>
  <si>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</si>
  <si>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</si>
  <si>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</si>
  <si>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</si>
  <si>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</si>
  <si>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</si>
  <si>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</si>
  <si>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</si>
  <si>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</si>
  <si>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</si>
  <si>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</si>
  <si>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</si>
  <si>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</si>
  <si>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</si>
  <si>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</si>
  <si>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</si>
  <si>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</si>
  <si>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</si>
  <si>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</si>
  <si>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</si>
  <si>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</si>
  <si>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</si>
  <si>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</si>
  <si>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</si>
  <si>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</si>
  <si>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</si>
  <si>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</si>
  <si>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</si>
  <si>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</si>
  <si>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</si>
  <si>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</si>
  <si>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</si>
  <si>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</si>
  <si>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</si>
  <si>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</si>
  <si>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</si>
  <si>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</si>
  <si>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</si>
  <si>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</si>
  <si>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</si>
  <si>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</si>
  <si>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</si>
  <si>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</si>
  <si>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</si>
  <si>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</si>
  <si>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</si>
  <si>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</si>
  <si>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</si>
  <si>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</si>
  <si>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</si>
  <si>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</si>
  <si>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</si>
  <si>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</si>
  <si>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</si>
  <si>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</si>
  <si>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</si>
  <si>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</si>
  <si>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</si>
  <si>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</si>
  <si>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</si>
  <si>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</si>
  <si>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</si>
  <si>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</si>
  <si>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</si>
  <si>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</si>
  <si>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</si>
  <si>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</si>
  <si>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</si>
  <si>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</si>
  <si>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</si>
  <si>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</si>
  <si>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</si>
  <si>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</si>
  <si>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</si>
  <si>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</si>
  <si>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</si>
  <si>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</si>
  <si>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</si>
  <si>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</si>
  <si>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</si>
  <si>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</si>
  <si>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</si>
  <si>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</si>
  <si>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</si>
  <si>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</si>
  <si>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</si>
  <si>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</si>
  <si>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</si>
  <si>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</si>
  <si>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</si>
  <si>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</si>
  <si>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</si>
  <si>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</si>
  <si>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</si>
  <si>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</si>
  <si>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</si>
  <si>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</si>
  <si>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</si>
  <si>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</si>
  <si>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</si>
  <si>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</si>
  <si>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</si>
  <si>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</si>
  <si>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</si>
  <si>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</si>
  <si>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</si>
  <si>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</si>
  <si>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</si>
  <si>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</si>
  <si>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</si>
  <si>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</si>
  <si>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</si>
  <si>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</si>
  <si>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</si>
  <si>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</si>
  <si>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</si>
  <si>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</si>
  <si>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</si>
  <si>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</si>
  <si>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</si>
  <si>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</si>
  <si>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</si>
  <si>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</si>
  <si>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</si>
  <si>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</si>
  <si>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</si>
  <si>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</si>
  <si>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</si>
  <si>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</si>
  <si>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</si>
  <si>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</si>
  <si>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</si>
  <si>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</si>
  <si>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</si>
  <si>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</si>
  <si>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</si>
  <si>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</si>
  <si>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</si>
  <si>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</si>
  <si>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</si>
  <si>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</si>
  <si>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</si>
  <si>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</si>
  <si>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</si>
  <si>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</si>
  <si>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</si>
  <si>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</si>
  <si>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</si>
  <si>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</si>
  <si>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</si>
  <si>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</si>
  <si>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</si>
  <si>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</si>
  <si>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</si>
  <si>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</si>
  <si>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</si>
  <si>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</si>
  <si>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</si>
  <si>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</si>
  <si>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</si>
  <si>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</si>
  <si>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</si>
  <si>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</si>
  <si>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</si>
  <si>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</si>
  <si>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</si>
  <si>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</si>
  <si>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</si>
  <si>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</si>
  <si>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</si>
  <si>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</si>
  <si>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</si>
  <si>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</si>
  <si>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</si>
  <si>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</si>
  <si>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</si>
  <si>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</si>
  <si>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</si>
  <si>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</si>
  <si>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</si>
  <si>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</si>
  <si>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</si>
  <si>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</si>
  <si>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</si>
  <si>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</si>
  <si>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</si>
  <si>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</si>
  <si>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</si>
  <si>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</si>
  <si>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</si>
  <si>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</si>
  <si>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</si>
  <si>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</si>
  <si>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</si>
  <si>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</si>
  <si>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</si>
  <si>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</si>
  <si>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</si>
  <si>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</si>
  <si>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</si>
  <si>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</si>
  <si>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</si>
  <si>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</si>
  <si>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</si>
  <si>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</si>
  <si>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</si>
  <si>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</si>
  <si>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</si>
  <si>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</si>
  <si>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</si>
  <si>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</si>
  <si>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</si>
  <si>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</si>
  <si>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</si>
  <si>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</si>
  <si>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</si>
  <si>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</si>
  <si>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</si>
  <si>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</si>
  <si>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</si>
  <si>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</si>
  <si>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</si>
  <si>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</si>
  <si>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</si>
  <si>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</si>
  <si>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</si>
  <si>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</si>
  <si>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</si>
  <si>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</si>
  <si>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</si>
  <si>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</si>
  <si>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</si>
  <si>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</si>
  <si>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</si>
  <si>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</si>
  <si>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</si>
  <si>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</si>
  <si>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</si>
  <si>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</si>
  <si>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</si>
  <si>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</si>
  <si>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</si>
  <si>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</si>
  <si>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</si>
  <si>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</si>
  <si>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</si>
  <si>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</si>
  <si>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</si>
  <si>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</si>
  <si>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</si>
  <si>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</si>
  <si>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</si>
  <si>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</si>
  <si>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</si>
  <si>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</si>
  <si>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</si>
  <si>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</si>
  <si>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</si>
  <si>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</si>
  <si>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</si>
  <si>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</si>
  <si>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</si>
  <si>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</si>
  <si>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</si>
  <si>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</si>
  <si>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</si>
  <si>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</si>
  <si>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</si>
  <si>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</si>
  <si>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</si>
  <si>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</si>
  <si>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</si>
  <si>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</si>
  <si>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</si>
  <si>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</si>
  <si>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</si>
  <si>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</si>
  <si>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</si>
  <si>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</si>
  <si>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</si>
  <si>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</si>
  <si>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</si>
  <si>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</si>
  <si>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</si>
  <si>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</si>
  <si>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</si>
  <si>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</si>
  <si>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</si>
  <si>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</si>
  <si>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</si>
  <si>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</si>
  <si>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</si>
  <si>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</si>
  <si>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</si>
  <si>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</si>
  <si>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</si>
  <si>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</si>
  <si>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</si>
  <si>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</si>
  <si>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</si>
  <si>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</si>
  <si>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</si>
  <si>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</si>
  <si>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</si>
  <si>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</si>
  <si>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</si>
  <si>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</si>
  <si>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</si>
  <si>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</si>
  <si>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</si>
  <si>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</si>
  <si>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</si>
  <si>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</si>
  <si>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</si>
  <si>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</si>
  <si>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</si>
  <si>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</si>
  <si>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</si>
  <si>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</si>
  <si>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</si>
  <si>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</si>
  <si>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</si>
  <si>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</si>
  <si>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</si>
  <si>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</si>
  <si>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</si>
  <si>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</si>
  <si>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</si>
  <si>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</si>
  <si>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</si>
  <si>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</si>
  <si>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</si>
  <si>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</si>
  <si>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</si>
  <si>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</si>
  <si>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</si>
  <si>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</si>
  <si>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</si>
  <si>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</si>
  <si>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Seattle, WA 98122</t>
  </si>
  <si>
    <t>June Altaras</t>
  </si>
  <si>
    <t>003</t>
  </si>
  <si>
    <t>Swedish Health Services DBA Swedish Medical Center Cherry Hill</t>
  </si>
  <si>
    <t xml:space="preserve">500 17th Ave </t>
  </si>
  <si>
    <t xml:space="preserve">King </t>
  </si>
  <si>
    <t>Michael Hart M.D.</t>
  </si>
  <si>
    <t>206-320-2000</t>
  </si>
  <si>
    <t>206-233-7468</t>
  </si>
  <si>
    <t>Jeff Treasure</t>
  </si>
  <si>
    <t>12/31/2019</t>
  </si>
  <si>
    <t>12/31/2020</t>
  </si>
  <si>
    <t>Increase driven by higher purchased services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</si>
</sst>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W1" transitionEvaluation="1" transitionEntry="1" codeName="Sheet1">
    <pageSetUpPr autoPageBreaks="0" fitToPage="1"/>
  </sheetPr>
  <dimension ref="A1:CF817"/>
  <sheetViews>
    <sheetView showGridLines="0" tabSelected="1" zoomScale="75" zoomScaleNormal="75" workbookViewId="0">
      <selection activeCell="I497" sqref="I497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18634593.529999997</v>
      </c>
      <c r="C48" s="245">
        <f>ROUND(((B48/CE61)*C61),0)</f>
        <v>2954167</v>
      </c>
      <c r="D48" s="245">
        <f>ROUND(((B48/CE61)*D61),0)</f>
        <v>0</v>
      </c>
      <c r="E48" s="195">
        <f>ROUND(((B48/CE61)*E61),0)</f>
        <v>3101758</v>
      </c>
      <c r="F48" s="195">
        <f>ROUND(((B48/CE61)*F61),0)</f>
        <v>0</v>
      </c>
      <c r="G48" s="195">
        <f>ROUND(((B48/CE61)*G61),0)</f>
        <v>455204</v>
      </c>
      <c r="H48" s="195">
        <f>ROUND(((B48/CE61)*H61),0)</f>
        <v>175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1499399</v>
      </c>
      <c r="Q48" s="195">
        <f>ROUND(((B48/CE61)*Q61),0)</f>
        <v>602257</v>
      </c>
      <c r="R48" s="195">
        <f>ROUND(((B48/CE61)*R61),0)</f>
        <v>170278</v>
      </c>
      <c r="S48" s="195">
        <f>ROUND(((B48/CE61)*S61),0)</f>
        <v>0</v>
      </c>
      <c r="T48" s="195">
        <f>ROUND(((B48/CE61)*T61),0)</f>
        <v>66199</v>
      </c>
      <c r="U48" s="195">
        <f>ROUND(((B48/CE61)*U61),0)</f>
        <v>36382</v>
      </c>
      <c r="V48" s="195">
        <f>ROUND(((B48/CE61)*V61),0)</f>
        <v>1454144</v>
      </c>
      <c r="W48" s="195">
        <f>ROUND(((B48/CE61)*W61),0)</f>
        <v>303897</v>
      </c>
      <c r="X48" s="195">
        <f>ROUND(((B48/CE61)*X61),0)</f>
        <v>150808</v>
      </c>
      <c r="Y48" s="195">
        <f>ROUND(((B48/CE61)*Y61),0)</f>
        <v>837668</v>
      </c>
      <c r="Z48" s="195">
        <f>ROUND(((B48/CE61)*Z61),0)</f>
        <v>286448</v>
      </c>
      <c r="AA48" s="195">
        <f>ROUND(((B48/CE61)*AA61),0)</f>
        <v>53418</v>
      </c>
      <c r="AB48" s="195">
        <f>ROUND(((B48/CE61)*AB61),0)</f>
        <v>646478</v>
      </c>
      <c r="AC48" s="195">
        <f>ROUND(((B48/CE61)*AC61),0)</f>
        <v>516424</v>
      </c>
      <c r="AD48" s="195">
        <f>ROUND(((B48/CE61)*AD61),0)</f>
        <v>53220</v>
      </c>
      <c r="AE48" s="195">
        <f>ROUND(((B48/CE61)*AE61),0)</f>
        <v>487017</v>
      </c>
      <c r="AF48" s="195">
        <f>ROUND(((B48/CE61)*AF61),0)</f>
        <v>0</v>
      </c>
      <c r="AG48" s="195">
        <f>ROUND(((B48/CE61)*AG61),0)</f>
        <v>620957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82020</v>
      </c>
      <c r="AK48" s="195">
        <f>ROUND(((B48/CE61)*AK61),0)</f>
        <v>180738</v>
      </c>
      <c r="AL48" s="195">
        <f>ROUND(((B48/CE61)*AL61),0)</f>
        <v>68819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52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17464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353964</v>
      </c>
      <c r="AZ48" s="195">
        <f>ROUND(((B48/CE61)*AZ61),0)</f>
        <v>98252</v>
      </c>
      <c r="BA48" s="195">
        <f>ROUND(((B48/CE61)*BA61),0)</f>
        <v>21422</v>
      </c>
      <c r="BB48" s="195">
        <f>ROUND(((B48/CE61)*BB61),0)</f>
        <v>408286</v>
      </c>
      <c r="BC48" s="195">
        <f>ROUND(((B48/CE61)*BC61),0)</f>
        <v>88923</v>
      </c>
      <c r="BD48" s="195">
        <f>ROUND(((B48/CE61)*BD61),0)</f>
        <v>19165</v>
      </c>
      <c r="BE48" s="195">
        <f>ROUND(((B48/CE61)*BE61),0)</f>
        <v>278400</v>
      </c>
      <c r="BF48" s="195">
        <f>ROUND(((B48/CE61)*BF61),0)</f>
        <v>365677</v>
      </c>
      <c r="BG48" s="195">
        <f>ROUND(((B48/CE61)*BG61),0)</f>
        <v>0</v>
      </c>
      <c r="BH48" s="195">
        <f>ROUND(((B48/CE61)*BH61),0)</f>
        <v>37586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635909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8736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232277</v>
      </c>
      <c r="BX48" s="195">
        <f>ROUND(((B48/CE61)*BX61),0)</f>
        <v>0</v>
      </c>
      <c r="BY48" s="195">
        <f>ROUND(((B48/CE61)*BY61),0)</f>
        <v>99970</v>
      </c>
      <c r="BZ48" s="195">
        <f>ROUND(((B48/CE61)*BZ61),0)</f>
        <v>0</v>
      </c>
      <c r="CA48" s="195">
        <f>ROUND(((B48/CE61)*CA61),0)</f>
        <v>734299</v>
      </c>
      <c r="CB48" s="195">
        <f>ROUND(((B48/CE61)*CB61),0)</f>
        <v>0</v>
      </c>
      <c r="CC48" s="195">
        <f>ROUND(((B48/CE61)*CC61),0)</f>
        <v>606339</v>
      </c>
      <c r="CD48" s="195"/>
      <c r="CE48" s="195">
        <f>SUM(C48:CD48)</f>
        <v>18634596</v>
      </c>
    </row>
    <row r="49" spans="1:84" ht="12.6" customHeight="1" x14ac:dyDescent="0.2">
      <c r="A49" s="175" t="s">
        <v>206</v>
      </c>
      <c r="B49" s="195">
        <f>B47+B48</f>
        <v>18634593.529999997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19850492.689999994</v>
      </c>
      <c r="C52" s="195">
        <f>ROUND((B52/(CE76+CF76)*C76),0)</f>
        <v>1106166</v>
      </c>
      <c r="D52" s="195">
        <f>ROUND((B52/(CE76+CF76)*D76),0)</f>
        <v>0</v>
      </c>
      <c r="E52" s="195">
        <f>ROUND((B52/(CE76+CF76)*E76),0)</f>
        <v>1615032</v>
      </c>
      <c r="F52" s="195">
        <f>ROUND((B52/(CE76+CF76)*F76),0)</f>
        <v>0</v>
      </c>
      <c r="G52" s="195">
        <f>ROUND((B52/(CE76+CF76)*G76),0)</f>
        <v>387986</v>
      </c>
      <c r="H52" s="195">
        <f>ROUND((B52/(CE76+CF76)*H76),0)</f>
        <v>1157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1136033</v>
      </c>
      <c r="Q52" s="195">
        <f>ROUND((B52/(CE76+CF76)*Q76),0)</f>
        <v>338301</v>
      </c>
      <c r="R52" s="195">
        <f>ROUND((B52/(CE76+CF76)*R76),0)</f>
        <v>17701</v>
      </c>
      <c r="S52" s="195">
        <f>ROUND((B52/(CE76+CF76)*S76),0)</f>
        <v>0</v>
      </c>
      <c r="T52" s="195">
        <f>ROUND((B52/(CE76+CF76)*T76),0)</f>
        <v>96327</v>
      </c>
      <c r="U52" s="195">
        <f>ROUND((B52/(CE76+CF76)*U76),0)</f>
        <v>52108</v>
      </c>
      <c r="V52" s="195">
        <f>ROUND((B52/(CE76+CF76)*V76),0)</f>
        <v>829819</v>
      </c>
      <c r="W52" s="195">
        <f>ROUND((B52/(CE76+CF76)*W76),0)</f>
        <v>149612</v>
      </c>
      <c r="X52" s="195">
        <f>ROUND((B52/(CE76+CF76)*X76),0)</f>
        <v>44995</v>
      </c>
      <c r="Y52" s="195">
        <f>ROUND((B52/(CE76+CF76)*Y76),0)</f>
        <v>833231</v>
      </c>
      <c r="Z52" s="195">
        <f>ROUND((B52/(CE76+CF76)*Z76),0)</f>
        <v>0</v>
      </c>
      <c r="AA52" s="195">
        <f>ROUND((B52/(CE76+CF76)*AA76),0)</f>
        <v>50123</v>
      </c>
      <c r="AB52" s="195">
        <f>ROUND((B52/(CE76+CF76)*AB76),0)</f>
        <v>174838</v>
      </c>
      <c r="AC52" s="195">
        <f>ROUND((B52/(CE76+CF76)*AC76),0)</f>
        <v>336245</v>
      </c>
      <c r="AD52" s="195">
        <f>ROUND((B52/(CE76+CF76)*AD76),0)</f>
        <v>23287</v>
      </c>
      <c r="AE52" s="195">
        <f>ROUND((B52/(CE76+CF76)*AE76),0)</f>
        <v>179920</v>
      </c>
      <c r="AF52" s="195">
        <f>ROUND((B52/(CE76+CF76)*AF76),0)</f>
        <v>0</v>
      </c>
      <c r="AG52" s="195">
        <f>ROUND((B52/(CE76+CF76)*AG76),0)</f>
        <v>293043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72072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63690</v>
      </c>
      <c r="AZ52" s="195">
        <f>ROUND((B52/(CE76+CF76)*AZ76),0)</f>
        <v>469345</v>
      </c>
      <c r="BA52" s="195">
        <f>ROUND((B52/(CE76+CF76)*BA76),0)</f>
        <v>0</v>
      </c>
      <c r="BB52" s="195">
        <f>ROUND((B52/(CE76+CF76)*BB76),0)</f>
        <v>7752</v>
      </c>
      <c r="BC52" s="195">
        <f>ROUND((B52/(CE76+CF76)*BC76),0)</f>
        <v>0</v>
      </c>
      <c r="BD52" s="195">
        <f>ROUND((B52/(CE76+CF76)*BD76),0)</f>
        <v>517614</v>
      </c>
      <c r="BE52" s="195">
        <f>ROUND((B52/(CE76+CF76)*BE76),0)</f>
        <v>7875330</v>
      </c>
      <c r="BF52" s="195">
        <f>ROUND((B52/(CE76+CF76)*BF76),0)</f>
        <v>126787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59293</v>
      </c>
      <c r="BM52" s="195">
        <f>ROUND((B52/(CE76+CF76)*BM76),0)</f>
        <v>0</v>
      </c>
      <c r="BN52" s="195">
        <f>ROUND((B52/(CE76+CF76)*BN76),0)</f>
        <v>402186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53658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185767</v>
      </c>
      <c r="BX52" s="195">
        <f>ROUND((B52/(CE76+CF76)*BX76),0)</f>
        <v>0</v>
      </c>
      <c r="BY52" s="195">
        <f>ROUND((B52/(CE76+CF76)*BY76),0)</f>
        <v>4331</v>
      </c>
      <c r="BZ52" s="195">
        <f>ROUND((B52/(CE76+CF76)*BZ76),0)</f>
        <v>0</v>
      </c>
      <c r="CA52" s="195">
        <f>ROUND((B52/(CE76+CF76)*CA76),0)</f>
        <v>149770</v>
      </c>
      <c r="CB52" s="195">
        <f>ROUND((B52/(CE76+CF76)*CB76),0)</f>
        <v>0</v>
      </c>
      <c r="CC52" s="195">
        <f>ROUND((B52/(CE76+CF76)*CC76),0)</f>
        <v>2196975</v>
      </c>
      <c r="CD52" s="195"/>
      <c r="CE52" s="195">
        <f>SUM(C52:CD52)</f>
        <v>19850494</v>
      </c>
    </row>
    <row r="53" spans="1:84" ht="12.6" customHeight="1" x14ac:dyDescent="0.2">
      <c r="A53" s="175" t="s">
        <v>206</v>
      </c>
      <c r="B53" s="195">
        <f>B51+B52</f>
        <v>19850492.689999994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>
        <v>19030.845431484024</v>
      </c>
      <c r="D59" s="184">
        <v>0</v>
      </c>
      <c r="E59" s="184">
        <v>27520.628211450952</v>
      </c>
      <c r="F59" s="184">
        <v>0</v>
      </c>
      <c r="G59" s="184">
        <v>3651.5263570650241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304302.15999999997</v>
      </c>
      <c r="AZ59" s="185">
        <v>0</v>
      </c>
      <c r="BA59" s="248"/>
      <c r="BB59" s="248"/>
      <c r="BC59" s="248"/>
      <c r="BD59" s="248"/>
      <c r="BE59" s="185">
        <v>745880.32741499983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>
        <v>197.70999999999998</v>
      </c>
      <c r="D60" s="187">
        <v>0</v>
      </c>
      <c r="E60" s="187">
        <v>250.82000000000005</v>
      </c>
      <c r="F60" s="223">
        <v>0</v>
      </c>
      <c r="G60" s="187">
        <v>31.780000000000005</v>
      </c>
      <c r="H60" s="187">
        <v>0.03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102.06</v>
      </c>
      <c r="Q60" s="221">
        <v>38.06</v>
      </c>
      <c r="R60" s="221">
        <v>13.8</v>
      </c>
      <c r="S60" s="221">
        <v>0</v>
      </c>
      <c r="T60" s="221">
        <v>3.35</v>
      </c>
      <c r="U60" s="221">
        <v>2.6799999999999997</v>
      </c>
      <c r="V60" s="221">
        <v>89.989999999999981</v>
      </c>
      <c r="W60" s="221">
        <v>18.559999999999995</v>
      </c>
      <c r="X60" s="221">
        <v>9.6600000000000019</v>
      </c>
      <c r="Y60" s="221">
        <v>46.760000000000005</v>
      </c>
      <c r="Z60" s="221">
        <v>17.68</v>
      </c>
      <c r="AA60" s="221">
        <v>2.76</v>
      </c>
      <c r="AB60" s="221">
        <v>40.099999999999987</v>
      </c>
      <c r="AC60" s="221">
        <v>38.980000000000004</v>
      </c>
      <c r="AD60" s="221">
        <v>3.08</v>
      </c>
      <c r="AE60" s="221">
        <v>37.119999999999997</v>
      </c>
      <c r="AF60" s="221">
        <v>0</v>
      </c>
      <c r="AG60" s="221">
        <v>50.82</v>
      </c>
      <c r="AH60" s="221">
        <v>0</v>
      </c>
      <c r="AI60" s="221">
        <v>0</v>
      </c>
      <c r="AJ60" s="221">
        <v>5.3999999999999995</v>
      </c>
      <c r="AK60" s="221">
        <v>14.33</v>
      </c>
      <c r="AL60" s="221">
        <v>5.01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1.08</v>
      </c>
      <c r="AW60" s="221">
        <v>0</v>
      </c>
      <c r="AX60" s="221">
        <v>0</v>
      </c>
      <c r="AY60" s="221">
        <v>47.319999999999993</v>
      </c>
      <c r="AZ60" s="221">
        <v>13.790000000000001</v>
      </c>
      <c r="BA60" s="221">
        <v>3.77</v>
      </c>
      <c r="BB60" s="221">
        <v>27.990000000000006</v>
      </c>
      <c r="BC60" s="221">
        <v>12.610000000000001</v>
      </c>
      <c r="BD60" s="221">
        <v>2.0099999999999998</v>
      </c>
      <c r="BE60" s="221">
        <v>30.88</v>
      </c>
      <c r="BF60" s="221">
        <v>50.58</v>
      </c>
      <c r="BG60" s="221">
        <v>0</v>
      </c>
      <c r="BH60" s="221">
        <v>2.5199999999999996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35.43</v>
      </c>
      <c r="BO60" s="221">
        <v>0</v>
      </c>
      <c r="BP60" s="221">
        <v>0</v>
      </c>
      <c r="BQ60" s="221">
        <v>0</v>
      </c>
      <c r="BR60" s="221">
        <v>0</v>
      </c>
      <c r="BS60" s="221">
        <v>1.01</v>
      </c>
      <c r="BT60" s="221">
        <v>0</v>
      </c>
      <c r="BU60" s="221">
        <v>0</v>
      </c>
      <c r="BV60" s="221">
        <v>0</v>
      </c>
      <c r="BW60" s="221">
        <v>21.92</v>
      </c>
      <c r="BX60" s="221">
        <v>0</v>
      </c>
      <c r="BY60" s="221">
        <v>4.9499999999999993</v>
      </c>
      <c r="BZ60" s="221">
        <v>0</v>
      </c>
      <c r="CA60" s="221">
        <v>64.459999999999994</v>
      </c>
      <c r="CB60" s="221">
        <v>0</v>
      </c>
      <c r="CC60" s="221">
        <v>49.48</v>
      </c>
      <c r="CD60" s="249" t="s">
        <v>221</v>
      </c>
      <c r="CE60" s="251">
        <f t="shared" ref="CE60:CE70" si="0">SUM(C60:CD60)</f>
        <v>1390.3400000000001</v>
      </c>
    </row>
    <row r="61" spans="1:84" ht="12.6" customHeight="1" x14ac:dyDescent="0.2">
      <c r="A61" s="171" t="s">
        <v>235</v>
      </c>
      <c r="B61" s="175"/>
      <c r="C61" s="184">
        <v>22489442.210000001</v>
      </c>
      <c r="D61" s="184">
        <v>0</v>
      </c>
      <c r="E61" s="184">
        <v>23613025.00999999</v>
      </c>
      <c r="F61" s="185">
        <v>0</v>
      </c>
      <c r="G61" s="184">
        <v>3465371.4100000006</v>
      </c>
      <c r="H61" s="184">
        <v>1328.6399999999999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11414606.840000002</v>
      </c>
      <c r="Q61" s="185">
        <v>4584857.12</v>
      </c>
      <c r="R61" s="185">
        <v>1296288.29</v>
      </c>
      <c r="S61" s="185">
        <v>0</v>
      </c>
      <c r="T61" s="185">
        <v>503959.63</v>
      </c>
      <c r="U61" s="185">
        <v>276969.99</v>
      </c>
      <c r="V61" s="185">
        <v>11070085.01</v>
      </c>
      <c r="W61" s="185">
        <v>2313501.6800000002</v>
      </c>
      <c r="X61" s="185">
        <v>1148067.75</v>
      </c>
      <c r="Y61" s="185">
        <v>6376988.0699999984</v>
      </c>
      <c r="Z61" s="185">
        <v>2180666.94</v>
      </c>
      <c r="AA61" s="185">
        <v>406657.06999999995</v>
      </c>
      <c r="AB61" s="185">
        <v>4921500.7300000004</v>
      </c>
      <c r="AC61" s="185">
        <v>3931425.3800000004</v>
      </c>
      <c r="AD61" s="185">
        <v>405153.48000000004</v>
      </c>
      <c r="AE61" s="185">
        <v>3707554.6399999997</v>
      </c>
      <c r="AF61" s="185">
        <v>0</v>
      </c>
      <c r="AG61" s="185">
        <v>4727216.59</v>
      </c>
      <c r="AH61" s="185">
        <v>0</v>
      </c>
      <c r="AI61" s="185">
        <v>0</v>
      </c>
      <c r="AJ61" s="185">
        <v>624400.26</v>
      </c>
      <c r="AK61" s="185">
        <v>1375917.55</v>
      </c>
      <c r="AL61" s="185">
        <v>523906.48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392.57</v>
      </c>
      <c r="AT61" s="185">
        <v>0</v>
      </c>
      <c r="AU61" s="185">
        <v>0</v>
      </c>
      <c r="AV61" s="185">
        <v>132948.71000000002</v>
      </c>
      <c r="AW61" s="185">
        <v>0</v>
      </c>
      <c r="AX61" s="185">
        <v>0</v>
      </c>
      <c r="AY61" s="185">
        <v>2694650.9800000004</v>
      </c>
      <c r="AZ61" s="185">
        <v>747967.8600000001</v>
      </c>
      <c r="BA61" s="185">
        <v>163082.32999999999</v>
      </c>
      <c r="BB61" s="185">
        <v>3108197.01</v>
      </c>
      <c r="BC61" s="185">
        <v>676949.56</v>
      </c>
      <c r="BD61" s="185">
        <v>145897.53</v>
      </c>
      <c r="BE61" s="185">
        <v>2119403.56</v>
      </c>
      <c r="BF61" s="185">
        <v>2783820.39</v>
      </c>
      <c r="BG61" s="185">
        <v>0</v>
      </c>
      <c r="BH61" s="185">
        <v>286132.21000000002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4841042.040000001</v>
      </c>
      <c r="BO61" s="185">
        <v>0</v>
      </c>
      <c r="BP61" s="185">
        <v>0</v>
      </c>
      <c r="BQ61" s="185">
        <v>0</v>
      </c>
      <c r="BR61" s="185">
        <v>0</v>
      </c>
      <c r="BS61" s="185">
        <v>66506.099999999991</v>
      </c>
      <c r="BT61" s="185">
        <v>0</v>
      </c>
      <c r="BU61" s="185">
        <v>0</v>
      </c>
      <c r="BV61" s="185">
        <v>0</v>
      </c>
      <c r="BW61" s="185">
        <v>1768272.0400000003</v>
      </c>
      <c r="BX61" s="185">
        <v>0</v>
      </c>
      <c r="BY61" s="185">
        <v>761047.20000000007</v>
      </c>
      <c r="BZ61" s="185">
        <v>0</v>
      </c>
      <c r="CA61" s="185">
        <v>5590062.3799999999</v>
      </c>
      <c r="CB61" s="185">
        <v>0</v>
      </c>
      <c r="CC61" s="185">
        <v>4615929.59</v>
      </c>
      <c r="CD61" s="249" t="s">
        <v>221</v>
      </c>
      <c r="CE61" s="195">
        <f t="shared" si="0"/>
        <v>141861192.83000001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2954167</v>
      </c>
      <c r="D62" s="195">
        <f t="shared" si="1"/>
        <v>0</v>
      </c>
      <c r="E62" s="195">
        <f t="shared" si="1"/>
        <v>3101758</v>
      </c>
      <c r="F62" s="195">
        <f t="shared" si="1"/>
        <v>0</v>
      </c>
      <c r="G62" s="195">
        <f t="shared" si="1"/>
        <v>455204</v>
      </c>
      <c r="H62" s="195">
        <f t="shared" si="1"/>
        <v>175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1499399</v>
      </c>
      <c r="Q62" s="195">
        <f t="shared" si="1"/>
        <v>602257</v>
      </c>
      <c r="R62" s="195">
        <f t="shared" si="1"/>
        <v>170278</v>
      </c>
      <c r="S62" s="195">
        <f t="shared" si="1"/>
        <v>0</v>
      </c>
      <c r="T62" s="195">
        <f t="shared" si="1"/>
        <v>66199</v>
      </c>
      <c r="U62" s="195">
        <f t="shared" si="1"/>
        <v>36382</v>
      </c>
      <c r="V62" s="195">
        <f t="shared" si="1"/>
        <v>1454144</v>
      </c>
      <c r="W62" s="195">
        <f t="shared" si="1"/>
        <v>303897</v>
      </c>
      <c r="X62" s="195">
        <f t="shared" si="1"/>
        <v>150808</v>
      </c>
      <c r="Y62" s="195">
        <f t="shared" si="1"/>
        <v>837668</v>
      </c>
      <c r="Z62" s="195">
        <f t="shared" si="1"/>
        <v>286448</v>
      </c>
      <c r="AA62" s="195">
        <f t="shared" si="1"/>
        <v>53418</v>
      </c>
      <c r="AB62" s="195">
        <f t="shared" si="1"/>
        <v>646478</v>
      </c>
      <c r="AC62" s="195">
        <f t="shared" si="1"/>
        <v>516424</v>
      </c>
      <c r="AD62" s="195">
        <f t="shared" si="1"/>
        <v>53220</v>
      </c>
      <c r="AE62" s="195">
        <f t="shared" si="1"/>
        <v>487017</v>
      </c>
      <c r="AF62" s="195">
        <f t="shared" si="1"/>
        <v>0</v>
      </c>
      <c r="AG62" s="195">
        <f t="shared" si="1"/>
        <v>620957</v>
      </c>
      <c r="AH62" s="195">
        <f t="shared" si="1"/>
        <v>0</v>
      </c>
      <c r="AI62" s="195">
        <f t="shared" si="1"/>
        <v>0</v>
      </c>
      <c r="AJ62" s="195">
        <f t="shared" si="1"/>
        <v>82020</v>
      </c>
      <c r="AK62" s="195">
        <f t="shared" si="1"/>
        <v>180738</v>
      </c>
      <c r="AL62" s="195">
        <f t="shared" si="1"/>
        <v>68819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52</v>
      </c>
      <c r="AT62" s="195">
        <f t="shared" si="1"/>
        <v>0</v>
      </c>
      <c r="AU62" s="195">
        <f t="shared" si="1"/>
        <v>0</v>
      </c>
      <c r="AV62" s="195">
        <f t="shared" si="1"/>
        <v>17464</v>
      </c>
      <c r="AW62" s="195">
        <f t="shared" si="1"/>
        <v>0</v>
      </c>
      <c r="AX62" s="195">
        <f t="shared" si="1"/>
        <v>0</v>
      </c>
      <c r="AY62" s="195">
        <f>ROUND(AY47+AY48,0)</f>
        <v>353964</v>
      </c>
      <c r="AZ62" s="195">
        <f>ROUND(AZ47+AZ48,0)</f>
        <v>98252</v>
      </c>
      <c r="BA62" s="195">
        <f>ROUND(BA47+BA48,0)</f>
        <v>21422</v>
      </c>
      <c r="BB62" s="195">
        <f t="shared" si="1"/>
        <v>408286</v>
      </c>
      <c r="BC62" s="195">
        <f t="shared" si="1"/>
        <v>88923</v>
      </c>
      <c r="BD62" s="195">
        <f t="shared" si="1"/>
        <v>19165</v>
      </c>
      <c r="BE62" s="195">
        <f t="shared" si="1"/>
        <v>278400</v>
      </c>
      <c r="BF62" s="195">
        <f t="shared" si="1"/>
        <v>365677</v>
      </c>
      <c r="BG62" s="195">
        <f t="shared" si="1"/>
        <v>0</v>
      </c>
      <c r="BH62" s="195">
        <f t="shared" si="1"/>
        <v>37586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635909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8736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232277</v>
      </c>
      <c r="BX62" s="195">
        <f t="shared" si="2"/>
        <v>0</v>
      </c>
      <c r="BY62" s="195">
        <f t="shared" si="2"/>
        <v>99970</v>
      </c>
      <c r="BZ62" s="195">
        <f t="shared" si="2"/>
        <v>0</v>
      </c>
      <c r="CA62" s="195">
        <f t="shared" si="2"/>
        <v>734299</v>
      </c>
      <c r="CB62" s="195">
        <f t="shared" si="2"/>
        <v>0</v>
      </c>
      <c r="CC62" s="195">
        <f t="shared" si="2"/>
        <v>606339</v>
      </c>
      <c r="CD62" s="249" t="s">
        <v>221</v>
      </c>
      <c r="CE62" s="195">
        <f t="shared" si="0"/>
        <v>18634596</v>
      </c>
      <c r="CF62" s="252"/>
    </row>
    <row r="63" spans="1:84" ht="12.6" customHeight="1" x14ac:dyDescent="0.2">
      <c r="A63" s="171" t="s">
        <v>236</v>
      </c>
      <c r="B63" s="175"/>
      <c r="C63" s="184">
        <v>361439.29</v>
      </c>
      <c r="D63" s="184">
        <v>0</v>
      </c>
      <c r="E63" s="184">
        <v>233061.73</v>
      </c>
      <c r="F63" s="185">
        <v>0</v>
      </c>
      <c r="G63" s="184">
        <v>22799.98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115498.57999999999</v>
      </c>
      <c r="Q63" s="185">
        <v>0</v>
      </c>
      <c r="R63" s="185">
        <v>1070337</v>
      </c>
      <c r="S63" s="185">
        <v>73034.55</v>
      </c>
      <c r="T63" s="185">
        <v>337.4</v>
      </c>
      <c r="U63" s="185">
        <v>1229812.4200000002</v>
      </c>
      <c r="V63" s="185">
        <v>675</v>
      </c>
      <c r="W63" s="185">
        <v>0</v>
      </c>
      <c r="X63" s="185">
        <v>0</v>
      </c>
      <c r="Y63" s="185">
        <v>-3964.38</v>
      </c>
      <c r="Z63" s="185">
        <v>0</v>
      </c>
      <c r="AA63" s="185">
        <v>0</v>
      </c>
      <c r="AB63" s="185">
        <v>390126.24</v>
      </c>
      <c r="AC63" s="185">
        <v>162586.98000000001</v>
      </c>
      <c r="AD63" s="185">
        <v>0</v>
      </c>
      <c r="AE63" s="185">
        <v>0</v>
      </c>
      <c r="AF63" s="185">
        <v>0</v>
      </c>
      <c r="AG63" s="185">
        <v>1103183.19</v>
      </c>
      <c r="AH63" s="185">
        <v>0</v>
      </c>
      <c r="AI63" s="185">
        <v>0</v>
      </c>
      <c r="AJ63" s="185">
        <v>438504.90999999992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9322.6</v>
      </c>
      <c r="BC63" s="185">
        <v>0</v>
      </c>
      <c r="BD63" s="185">
        <v>0</v>
      </c>
      <c r="BE63" s="185">
        <v>101387.88000000002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302864.26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132600.01</v>
      </c>
      <c r="BX63" s="185">
        <v>0</v>
      </c>
      <c r="BY63" s="185">
        <v>0</v>
      </c>
      <c r="BZ63" s="185">
        <v>0</v>
      </c>
      <c r="CA63" s="185">
        <v>1533873.59</v>
      </c>
      <c r="CB63" s="185">
        <v>0</v>
      </c>
      <c r="CC63" s="185">
        <v>1645363.5099999998</v>
      </c>
      <c r="CD63" s="249" t="s">
        <v>221</v>
      </c>
      <c r="CE63" s="195">
        <f t="shared" si="0"/>
        <v>8922844.7399999984</v>
      </c>
      <c r="CF63" s="252"/>
    </row>
    <row r="64" spans="1:84" ht="12.6" customHeight="1" x14ac:dyDescent="0.2">
      <c r="A64" s="171" t="s">
        <v>237</v>
      </c>
      <c r="B64" s="175"/>
      <c r="C64" s="184">
        <v>2805961.9999999991</v>
      </c>
      <c r="D64" s="184">
        <v>0</v>
      </c>
      <c r="E64" s="185">
        <v>1940638.3599999996</v>
      </c>
      <c r="F64" s="185">
        <v>0</v>
      </c>
      <c r="G64" s="184">
        <v>144130.38999999998</v>
      </c>
      <c r="H64" s="184">
        <v>1748.26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4860591.8800000027</v>
      </c>
      <c r="Q64" s="185">
        <v>289208.63000000006</v>
      </c>
      <c r="R64" s="185">
        <v>2026856.2699999998</v>
      </c>
      <c r="S64" s="185">
        <v>25444904.559999999</v>
      </c>
      <c r="T64" s="185">
        <v>200449.62999999995</v>
      </c>
      <c r="U64" s="185">
        <v>2456223.39</v>
      </c>
      <c r="V64" s="185">
        <v>25836170.900000006</v>
      </c>
      <c r="W64" s="185">
        <v>609676.9</v>
      </c>
      <c r="X64" s="185">
        <v>157984.17000000001</v>
      </c>
      <c r="Y64" s="185">
        <v>9323019.8199999966</v>
      </c>
      <c r="Z64" s="185">
        <v>14912.059999999998</v>
      </c>
      <c r="AA64" s="185">
        <v>418916.1999999999</v>
      </c>
      <c r="AB64" s="185">
        <v>8310669.7500000009</v>
      </c>
      <c r="AC64" s="185">
        <v>726689.28000000003</v>
      </c>
      <c r="AD64" s="185">
        <v>41176.29</v>
      </c>
      <c r="AE64" s="185">
        <v>26668.68</v>
      </c>
      <c r="AF64" s="185">
        <v>0</v>
      </c>
      <c r="AG64" s="185">
        <v>690794.08</v>
      </c>
      <c r="AH64" s="185">
        <v>0</v>
      </c>
      <c r="AI64" s="185">
        <v>0</v>
      </c>
      <c r="AJ64" s="185">
        <v>314920.69999999995</v>
      </c>
      <c r="AK64" s="185">
        <v>5039.26</v>
      </c>
      <c r="AL64" s="185">
        <v>2220.42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9.27</v>
      </c>
      <c r="AT64" s="185">
        <v>0</v>
      </c>
      <c r="AU64" s="185">
        <v>0</v>
      </c>
      <c r="AV64" s="185">
        <v>250.57999999999998</v>
      </c>
      <c r="AW64" s="185">
        <v>0</v>
      </c>
      <c r="AX64" s="185">
        <v>0</v>
      </c>
      <c r="AY64" s="185">
        <v>498696.04000000004</v>
      </c>
      <c r="AZ64" s="185">
        <v>866118.4</v>
      </c>
      <c r="BA64" s="185">
        <v>47771.02</v>
      </c>
      <c r="BB64" s="185">
        <v>3813.87</v>
      </c>
      <c r="BC64" s="185">
        <v>305.90000000000003</v>
      </c>
      <c r="BD64" s="185">
        <v>297095.5</v>
      </c>
      <c r="BE64" s="185">
        <v>401499.62999999995</v>
      </c>
      <c r="BF64" s="185">
        <v>308768.2</v>
      </c>
      <c r="BG64" s="185">
        <v>0</v>
      </c>
      <c r="BH64" s="185">
        <v>61.980000000000004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270686.78999999998</v>
      </c>
      <c r="BO64" s="185">
        <v>0</v>
      </c>
      <c r="BP64" s="185">
        <v>0</v>
      </c>
      <c r="BQ64" s="185">
        <v>0</v>
      </c>
      <c r="BR64" s="185">
        <v>0</v>
      </c>
      <c r="BS64" s="185">
        <v>18592.210000000003</v>
      </c>
      <c r="BT64" s="185">
        <v>0</v>
      </c>
      <c r="BU64" s="185">
        <v>0</v>
      </c>
      <c r="BV64" s="185">
        <v>0</v>
      </c>
      <c r="BW64" s="185">
        <v>189437.07</v>
      </c>
      <c r="BX64" s="185">
        <v>0</v>
      </c>
      <c r="BY64" s="185">
        <v>2065.9</v>
      </c>
      <c r="BZ64" s="185">
        <v>0</v>
      </c>
      <c r="CA64" s="185">
        <v>46269.409999999996</v>
      </c>
      <c r="CB64" s="185">
        <v>0</v>
      </c>
      <c r="CC64" s="185">
        <v>164641.78999999998</v>
      </c>
      <c r="CD64" s="249" t="s">
        <v>221</v>
      </c>
      <c r="CE64" s="195">
        <f t="shared" si="0"/>
        <v>89765655.440000057</v>
      </c>
      <c r="CF64" s="252"/>
    </row>
    <row r="65" spans="1:84" ht="12.6" customHeight="1" x14ac:dyDescent="0.2">
      <c r="A65" s="171" t="s">
        <v>238</v>
      </c>
      <c r="B65" s="175"/>
      <c r="C65" s="184">
        <v>6801.42</v>
      </c>
      <c r="D65" s="184">
        <v>0</v>
      </c>
      <c r="E65" s="184">
        <v>27267.030000000002</v>
      </c>
      <c r="F65" s="184">
        <v>0</v>
      </c>
      <c r="G65" s="184">
        <v>8889.2000000000007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3542.24</v>
      </c>
      <c r="Q65" s="185">
        <v>1468.52</v>
      </c>
      <c r="R65" s="185">
        <v>179.97</v>
      </c>
      <c r="S65" s="185">
        <v>0</v>
      </c>
      <c r="T65" s="185">
        <v>1893.12</v>
      </c>
      <c r="U65" s="185">
        <v>475</v>
      </c>
      <c r="V65" s="185">
        <v>2436.3000000000002</v>
      </c>
      <c r="W65" s="185">
        <v>612.77</v>
      </c>
      <c r="X65" s="185">
        <v>0</v>
      </c>
      <c r="Y65" s="185">
        <v>3058.2399999999993</v>
      </c>
      <c r="Z65" s="185">
        <v>944.02</v>
      </c>
      <c r="AA65" s="185">
        <v>0</v>
      </c>
      <c r="AB65" s="185">
        <v>1858.54</v>
      </c>
      <c r="AC65" s="185">
        <v>4557.8899999999994</v>
      </c>
      <c r="AD65" s="185">
        <v>0</v>
      </c>
      <c r="AE65" s="185">
        <v>1480.7800000000002</v>
      </c>
      <c r="AF65" s="185">
        <v>0</v>
      </c>
      <c r="AG65" s="185">
        <v>1381.2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602.93999999999994</v>
      </c>
      <c r="AW65" s="185">
        <v>0</v>
      </c>
      <c r="AX65" s="185">
        <v>0</v>
      </c>
      <c r="AY65" s="185">
        <v>2667.6000000000004</v>
      </c>
      <c r="AZ65" s="185">
        <v>175</v>
      </c>
      <c r="BA65" s="185">
        <v>0</v>
      </c>
      <c r="BB65" s="185">
        <v>6226.63</v>
      </c>
      <c r="BC65" s="185">
        <v>0</v>
      </c>
      <c r="BD65" s="185">
        <v>0</v>
      </c>
      <c r="BE65" s="185">
        <v>1909084.9100000001</v>
      </c>
      <c r="BF65" s="185">
        <v>562265.96</v>
      </c>
      <c r="BG65" s="185">
        <v>0</v>
      </c>
      <c r="BH65" s="185">
        <v>1675.8999999999999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16449.5</v>
      </c>
      <c r="BO65" s="185">
        <v>0</v>
      </c>
      <c r="BP65" s="185">
        <v>0</v>
      </c>
      <c r="BQ65" s="185">
        <v>0</v>
      </c>
      <c r="BR65" s="185">
        <v>0</v>
      </c>
      <c r="BS65" s="185">
        <v>300</v>
      </c>
      <c r="BT65" s="185">
        <v>0</v>
      </c>
      <c r="BU65" s="185">
        <v>0</v>
      </c>
      <c r="BV65" s="185">
        <v>0</v>
      </c>
      <c r="BW65" s="185">
        <v>5201.1899999999996</v>
      </c>
      <c r="BX65" s="185">
        <v>0</v>
      </c>
      <c r="BY65" s="185">
        <v>509.36</v>
      </c>
      <c r="BZ65" s="185">
        <v>0</v>
      </c>
      <c r="CA65" s="185">
        <v>2337.5299999999997</v>
      </c>
      <c r="CB65" s="185">
        <v>0</v>
      </c>
      <c r="CC65" s="185">
        <v>8955.4900000000016</v>
      </c>
      <c r="CD65" s="249" t="s">
        <v>221</v>
      </c>
      <c r="CE65" s="195">
        <f t="shared" si="0"/>
        <v>2583298.25</v>
      </c>
      <c r="CF65" s="252"/>
    </row>
    <row r="66" spans="1:84" ht="12.6" customHeight="1" x14ac:dyDescent="0.2">
      <c r="A66" s="171" t="s">
        <v>239</v>
      </c>
      <c r="B66" s="175"/>
      <c r="C66" s="184">
        <v>1311398.76</v>
      </c>
      <c r="D66" s="184">
        <v>0</v>
      </c>
      <c r="E66" s="184">
        <v>2781755.9300000006</v>
      </c>
      <c r="F66" s="184">
        <v>0</v>
      </c>
      <c r="G66" s="184">
        <v>59521.41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1548023.0499999998</v>
      </c>
      <c r="Q66" s="185">
        <v>759987.36</v>
      </c>
      <c r="R66" s="185">
        <v>75665.7</v>
      </c>
      <c r="S66" s="184">
        <v>367388.61</v>
      </c>
      <c r="T66" s="184">
        <v>3621.9</v>
      </c>
      <c r="U66" s="185">
        <v>6018269.9499999993</v>
      </c>
      <c r="V66" s="185">
        <v>2020704.5100000007</v>
      </c>
      <c r="W66" s="185">
        <v>1403175.79</v>
      </c>
      <c r="X66" s="185">
        <v>494305.29</v>
      </c>
      <c r="Y66" s="185">
        <v>637570.07999999996</v>
      </c>
      <c r="Z66" s="185">
        <v>16490844.009999998</v>
      </c>
      <c r="AA66" s="185">
        <v>92416.91</v>
      </c>
      <c r="AB66" s="185">
        <v>72290.87000000001</v>
      </c>
      <c r="AC66" s="185">
        <v>61408.860000000008</v>
      </c>
      <c r="AD66" s="185">
        <v>15112.5</v>
      </c>
      <c r="AE66" s="185">
        <v>21573.280000000002</v>
      </c>
      <c r="AF66" s="185">
        <v>0</v>
      </c>
      <c r="AG66" s="185">
        <v>161094.29999999999</v>
      </c>
      <c r="AH66" s="185">
        <v>0</v>
      </c>
      <c r="AI66" s="185">
        <v>0</v>
      </c>
      <c r="AJ66" s="185">
        <v>726974.14</v>
      </c>
      <c r="AK66" s="185">
        <v>167.54000000000002</v>
      </c>
      <c r="AL66" s="185">
        <v>61.39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14.02</v>
      </c>
      <c r="AW66" s="185">
        <v>0</v>
      </c>
      <c r="AX66" s="185">
        <v>0</v>
      </c>
      <c r="AY66" s="185">
        <v>99781.72</v>
      </c>
      <c r="AZ66" s="185">
        <v>5049.9400000000005</v>
      </c>
      <c r="BA66" s="185">
        <v>-206232.91999999995</v>
      </c>
      <c r="BB66" s="185">
        <v>39892.910000000003</v>
      </c>
      <c r="BC66" s="185">
        <v>1101.6300000000001</v>
      </c>
      <c r="BD66" s="185">
        <v>16522.12</v>
      </c>
      <c r="BE66" s="185">
        <v>2394060.3400000003</v>
      </c>
      <c r="BF66" s="185">
        <v>494777.78999999992</v>
      </c>
      <c r="BG66" s="185">
        <v>0</v>
      </c>
      <c r="BH66" s="185">
        <v>4568.4800000000005</v>
      </c>
      <c r="BI66" s="185">
        <v>0</v>
      </c>
      <c r="BJ66" s="185">
        <v>13.38</v>
      </c>
      <c r="BK66" s="185">
        <v>0</v>
      </c>
      <c r="BL66" s="185">
        <v>0</v>
      </c>
      <c r="BM66" s="185">
        <v>0</v>
      </c>
      <c r="BN66" s="185">
        <v>3103429.07</v>
      </c>
      <c r="BO66" s="185">
        <v>0</v>
      </c>
      <c r="BP66" s="185">
        <v>0</v>
      </c>
      <c r="BQ66" s="185">
        <v>0</v>
      </c>
      <c r="BR66" s="185">
        <v>0</v>
      </c>
      <c r="BS66" s="185">
        <v>10.3</v>
      </c>
      <c r="BT66" s="185">
        <v>0</v>
      </c>
      <c r="BU66" s="185">
        <v>0</v>
      </c>
      <c r="BV66" s="185">
        <v>0</v>
      </c>
      <c r="BW66" s="185">
        <v>10383917.34</v>
      </c>
      <c r="BX66" s="185">
        <v>0</v>
      </c>
      <c r="BY66" s="185">
        <v>196.52</v>
      </c>
      <c r="BZ66" s="185">
        <v>0</v>
      </c>
      <c r="CA66" s="185">
        <v>1935.5400000000002</v>
      </c>
      <c r="CB66" s="185">
        <v>0</v>
      </c>
      <c r="CC66" s="185">
        <v>3923207.3500000006</v>
      </c>
      <c r="CD66" s="249" t="s">
        <v>221</v>
      </c>
      <c r="CE66" s="195">
        <f t="shared" si="0"/>
        <v>55385577.669999979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1106166</v>
      </c>
      <c r="D67" s="195">
        <f>ROUND(D51+D52,0)</f>
        <v>0</v>
      </c>
      <c r="E67" s="195">
        <f t="shared" ref="E67:BP67" si="3">ROUND(E51+E52,0)</f>
        <v>1615032</v>
      </c>
      <c r="F67" s="195">
        <f t="shared" si="3"/>
        <v>0</v>
      </c>
      <c r="G67" s="195">
        <f t="shared" si="3"/>
        <v>387986</v>
      </c>
      <c r="H67" s="195">
        <f t="shared" si="3"/>
        <v>1157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1136033</v>
      </c>
      <c r="Q67" s="195">
        <f t="shared" si="3"/>
        <v>338301</v>
      </c>
      <c r="R67" s="195">
        <f t="shared" si="3"/>
        <v>17701</v>
      </c>
      <c r="S67" s="195">
        <f t="shared" si="3"/>
        <v>0</v>
      </c>
      <c r="T67" s="195">
        <f t="shared" si="3"/>
        <v>96327</v>
      </c>
      <c r="U67" s="195">
        <f t="shared" si="3"/>
        <v>52108</v>
      </c>
      <c r="V67" s="195">
        <f t="shared" si="3"/>
        <v>829819</v>
      </c>
      <c r="W67" s="195">
        <f t="shared" si="3"/>
        <v>149612</v>
      </c>
      <c r="X67" s="195">
        <f t="shared" si="3"/>
        <v>44995</v>
      </c>
      <c r="Y67" s="195">
        <f t="shared" si="3"/>
        <v>833231</v>
      </c>
      <c r="Z67" s="195">
        <f t="shared" si="3"/>
        <v>0</v>
      </c>
      <c r="AA67" s="195">
        <f t="shared" si="3"/>
        <v>50123</v>
      </c>
      <c r="AB67" s="195">
        <f t="shared" si="3"/>
        <v>174838</v>
      </c>
      <c r="AC67" s="195">
        <f t="shared" si="3"/>
        <v>336245</v>
      </c>
      <c r="AD67" s="195">
        <f t="shared" si="3"/>
        <v>23287</v>
      </c>
      <c r="AE67" s="195">
        <f t="shared" si="3"/>
        <v>179920</v>
      </c>
      <c r="AF67" s="195">
        <f t="shared" si="3"/>
        <v>0</v>
      </c>
      <c r="AG67" s="195">
        <f t="shared" si="3"/>
        <v>293043</v>
      </c>
      <c r="AH67" s="195">
        <f t="shared" si="3"/>
        <v>0</v>
      </c>
      <c r="AI67" s="195">
        <f t="shared" si="3"/>
        <v>0</v>
      </c>
      <c r="AJ67" s="195">
        <f t="shared" si="3"/>
        <v>72072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63690</v>
      </c>
      <c r="AZ67" s="195">
        <f>ROUND(AZ51+AZ52,0)</f>
        <v>469345</v>
      </c>
      <c r="BA67" s="195">
        <f>ROUND(BA51+BA52,0)</f>
        <v>0</v>
      </c>
      <c r="BB67" s="195">
        <f t="shared" si="3"/>
        <v>7752</v>
      </c>
      <c r="BC67" s="195">
        <f t="shared" si="3"/>
        <v>0</v>
      </c>
      <c r="BD67" s="195">
        <f t="shared" si="3"/>
        <v>517614</v>
      </c>
      <c r="BE67" s="195">
        <f t="shared" si="3"/>
        <v>7875330</v>
      </c>
      <c r="BF67" s="195">
        <f t="shared" si="3"/>
        <v>126787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59293</v>
      </c>
      <c r="BM67" s="195">
        <f t="shared" si="3"/>
        <v>0</v>
      </c>
      <c r="BN67" s="195">
        <f t="shared" si="3"/>
        <v>402186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53658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185767</v>
      </c>
      <c r="BX67" s="195">
        <f t="shared" si="4"/>
        <v>0</v>
      </c>
      <c r="BY67" s="195">
        <f t="shared" si="4"/>
        <v>4331</v>
      </c>
      <c r="BZ67" s="195">
        <f t="shared" si="4"/>
        <v>0</v>
      </c>
      <c r="CA67" s="195">
        <f t="shared" si="4"/>
        <v>149770</v>
      </c>
      <c r="CB67" s="195">
        <f t="shared" si="4"/>
        <v>0</v>
      </c>
      <c r="CC67" s="195">
        <f t="shared" si="4"/>
        <v>2196975</v>
      </c>
      <c r="CD67" s="249" t="s">
        <v>221</v>
      </c>
      <c r="CE67" s="195">
        <f t="shared" si="0"/>
        <v>19850494</v>
      </c>
      <c r="CF67" s="252"/>
    </row>
    <row r="68" spans="1:84" ht="12.6" customHeight="1" x14ac:dyDescent="0.2">
      <c r="A68" s="171" t="s">
        <v>240</v>
      </c>
      <c r="B68" s="175"/>
      <c r="C68" s="184">
        <v>140003.06</v>
      </c>
      <c r="D68" s="184">
        <v>0</v>
      </c>
      <c r="E68" s="184">
        <v>258257.99999999997</v>
      </c>
      <c r="F68" s="184">
        <v>0</v>
      </c>
      <c r="G68" s="184">
        <v>2100.9899999999998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37819.230000000003</v>
      </c>
      <c r="Q68" s="185">
        <v>458385.2300000001</v>
      </c>
      <c r="R68" s="185">
        <v>382.42</v>
      </c>
      <c r="S68" s="185">
        <v>1255.75</v>
      </c>
      <c r="T68" s="185">
        <v>457.37</v>
      </c>
      <c r="U68" s="185">
        <v>2298.59</v>
      </c>
      <c r="V68" s="185">
        <v>1661878.93</v>
      </c>
      <c r="W68" s="185">
        <v>415179.0500000001</v>
      </c>
      <c r="X68" s="185">
        <v>19.079999999999998</v>
      </c>
      <c r="Y68" s="185">
        <v>187032.58000000007</v>
      </c>
      <c r="Z68" s="185">
        <v>3785.2799999999997</v>
      </c>
      <c r="AA68" s="185">
        <v>197.16</v>
      </c>
      <c r="AB68" s="185">
        <v>136133.56</v>
      </c>
      <c r="AC68" s="185">
        <v>596201.04999999981</v>
      </c>
      <c r="AD68" s="185">
        <v>1989.64</v>
      </c>
      <c r="AE68" s="185">
        <v>326103.45000000007</v>
      </c>
      <c r="AF68" s="185">
        <v>0</v>
      </c>
      <c r="AG68" s="185">
        <v>4149.95</v>
      </c>
      <c r="AH68" s="185">
        <v>0</v>
      </c>
      <c r="AI68" s="185">
        <v>0</v>
      </c>
      <c r="AJ68" s="185">
        <v>212.61000000000004</v>
      </c>
      <c r="AK68" s="185">
        <v>0</v>
      </c>
      <c r="AL68" s="185">
        <v>458.45000000000005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57.93</v>
      </c>
      <c r="AW68" s="185">
        <v>0</v>
      </c>
      <c r="AX68" s="185">
        <v>0</v>
      </c>
      <c r="AY68" s="185">
        <v>5152.5</v>
      </c>
      <c r="AZ68" s="185">
        <v>16123.13</v>
      </c>
      <c r="BA68" s="185">
        <v>0</v>
      </c>
      <c r="BB68" s="185">
        <v>1165.72</v>
      </c>
      <c r="BC68" s="185">
        <v>0</v>
      </c>
      <c r="BD68" s="185">
        <v>9218.32</v>
      </c>
      <c r="BE68" s="185">
        <v>15971.439999999999</v>
      </c>
      <c r="BF68" s="185">
        <v>1134.8</v>
      </c>
      <c r="BG68" s="185">
        <v>0</v>
      </c>
      <c r="BH68" s="185">
        <v>0</v>
      </c>
      <c r="BI68" s="185">
        <v>0</v>
      </c>
      <c r="BJ68" s="185">
        <v>451.15000000000003</v>
      </c>
      <c r="BK68" s="185">
        <v>0</v>
      </c>
      <c r="BL68" s="185">
        <v>0</v>
      </c>
      <c r="BM68" s="185">
        <v>0</v>
      </c>
      <c r="BN68" s="185">
        <v>433021.41999999993</v>
      </c>
      <c r="BO68" s="185">
        <v>0</v>
      </c>
      <c r="BP68" s="185">
        <v>0</v>
      </c>
      <c r="BQ68" s="185">
        <v>0</v>
      </c>
      <c r="BR68" s="185">
        <v>0</v>
      </c>
      <c r="BS68" s="185">
        <v>861.73</v>
      </c>
      <c r="BT68" s="185">
        <v>0</v>
      </c>
      <c r="BU68" s="185">
        <v>0</v>
      </c>
      <c r="BV68" s="185">
        <v>0</v>
      </c>
      <c r="BW68" s="185">
        <v>295974.34000000003</v>
      </c>
      <c r="BX68" s="185">
        <v>0</v>
      </c>
      <c r="BY68" s="185">
        <v>1385.5899999999997</v>
      </c>
      <c r="BZ68" s="185">
        <v>0</v>
      </c>
      <c r="CA68" s="185">
        <v>251389.11999999997</v>
      </c>
      <c r="CB68" s="185">
        <v>0</v>
      </c>
      <c r="CC68" s="185">
        <v>1289459.9499999995</v>
      </c>
      <c r="CD68" s="249" t="s">
        <v>221</v>
      </c>
      <c r="CE68" s="195">
        <f t="shared" si="0"/>
        <v>6555668.5700000003</v>
      </c>
      <c r="CF68" s="252"/>
    </row>
    <row r="69" spans="1:84" ht="12.6" customHeight="1" x14ac:dyDescent="0.2">
      <c r="A69" s="171" t="s">
        <v>241</v>
      </c>
      <c r="B69" s="175"/>
      <c r="C69" s="184">
        <v>164083.86000000002</v>
      </c>
      <c r="D69" s="184">
        <v>0</v>
      </c>
      <c r="E69" s="185">
        <v>89212.090000000011</v>
      </c>
      <c r="F69" s="185">
        <v>0</v>
      </c>
      <c r="G69" s="184">
        <v>18251.669999999998</v>
      </c>
      <c r="H69" s="184">
        <v>1797.7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77090.470000000016</v>
      </c>
      <c r="Q69" s="185">
        <v>18083.440000000002</v>
      </c>
      <c r="R69" s="224">
        <v>2555.06</v>
      </c>
      <c r="S69" s="185">
        <v>47483.54</v>
      </c>
      <c r="T69" s="184">
        <v>0</v>
      </c>
      <c r="U69" s="185">
        <v>2295.5700000000002</v>
      </c>
      <c r="V69" s="185">
        <v>46777.01</v>
      </c>
      <c r="W69" s="184">
        <v>816</v>
      </c>
      <c r="X69" s="185">
        <v>8232.58</v>
      </c>
      <c r="Y69" s="185">
        <v>26285.56</v>
      </c>
      <c r="Z69" s="185">
        <v>19622.29</v>
      </c>
      <c r="AA69" s="185">
        <v>0</v>
      </c>
      <c r="AB69" s="185">
        <v>398439.54999999993</v>
      </c>
      <c r="AC69" s="185">
        <v>18960.18</v>
      </c>
      <c r="AD69" s="185">
        <v>-38.799999999999997</v>
      </c>
      <c r="AE69" s="185">
        <v>25583.530000000006</v>
      </c>
      <c r="AF69" s="185">
        <v>0</v>
      </c>
      <c r="AG69" s="185">
        <v>256489.41000000006</v>
      </c>
      <c r="AH69" s="185">
        <v>0</v>
      </c>
      <c r="AI69" s="185">
        <v>0</v>
      </c>
      <c r="AJ69" s="185">
        <v>1151.75</v>
      </c>
      <c r="AK69" s="185">
        <v>3870.34</v>
      </c>
      <c r="AL69" s="185">
        <v>3276.71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33784.500000000007</v>
      </c>
      <c r="AZ69" s="185">
        <v>587.19000000000005</v>
      </c>
      <c r="BA69" s="185">
        <v>0</v>
      </c>
      <c r="BB69" s="185">
        <v>255096.55000000002</v>
      </c>
      <c r="BC69" s="185">
        <v>50</v>
      </c>
      <c r="BD69" s="185">
        <v>2057</v>
      </c>
      <c r="BE69" s="185">
        <v>71915.359999999986</v>
      </c>
      <c r="BF69" s="185">
        <v>6503.48</v>
      </c>
      <c r="BG69" s="185">
        <v>0</v>
      </c>
      <c r="BH69" s="224">
        <v>610.08999999999992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198486.93</v>
      </c>
      <c r="BO69" s="185">
        <v>0</v>
      </c>
      <c r="BP69" s="185">
        <v>0</v>
      </c>
      <c r="BQ69" s="185">
        <v>0</v>
      </c>
      <c r="BR69" s="185">
        <v>0</v>
      </c>
      <c r="BS69" s="185">
        <v>12048.97</v>
      </c>
      <c r="BT69" s="185">
        <v>0</v>
      </c>
      <c r="BU69" s="185">
        <v>0</v>
      </c>
      <c r="BV69" s="185">
        <v>0</v>
      </c>
      <c r="BW69" s="185">
        <v>6278.130000000001</v>
      </c>
      <c r="BX69" s="185">
        <v>0</v>
      </c>
      <c r="BY69" s="185">
        <v>0</v>
      </c>
      <c r="BZ69" s="185">
        <v>0</v>
      </c>
      <c r="CA69" s="185">
        <v>294478.08999999997</v>
      </c>
      <c r="CB69" s="185">
        <v>0</v>
      </c>
      <c r="CC69" s="185">
        <v>140464677.896615</v>
      </c>
      <c r="CD69" s="188">
        <v>16164873.690000001</v>
      </c>
      <c r="CE69" s="195">
        <f t="shared" si="0"/>
        <v>158741767.38661501</v>
      </c>
      <c r="CF69" s="252"/>
    </row>
    <row r="70" spans="1:84" ht="12.6" customHeight="1" x14ac:dyDescent="0.2">
      <c r="A70" s="171" t="s">
        <v>242</v>
      </c>
      <c r="B70" s="175"/>
      <c r="C70" s="184">
        <v>12216.1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16500.14</v>
      </c>
      <c r="W70" s="184">
        <v>0</v>
      </c>
      <c r="X70" s="185">
        <v>0</v>
      </c>
      <c r="Y70" s="185">
        <v>0</v>
      </c>
      <c r="Z70" s="185">
        <v>2823687.87</v>
      </c>
      <c r="AA70" s="185">
        <v>0</v>
      </c>
      <c r="AB70" s="185">
        <v>33180</v>
      </c>
      <c r="AC70" s="185">
        <v>0</v>
      </c>
      <c r="AD70" s="185">
        <v>0</v>
      </c>
      <c r="AE70" s="185">
        <v>5133.43</v>
      </c>
      <c r="AF70" s="185">
        <v>0</v>
      </c>
      <c r="AG70" s="185">
        <v>0</v>
      </c>
      <c r="AH70" s="185">
        <v>0</v>
      </c>
      <c r="AI70" s="185">
        <v>0</v>
      </c>
      <c r="AJ70" s="185">
        <v>27831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96651.29</v>
      </c>
      <c r="AZ70" s="185">
        <v>1090767.1399999999</v>
      </c>
      <c r="BA70" s="185">
        <v>0</v>
      </c>
      <c r="BB70" s="185">
        <v>9207.43</v>
      </c>
      <c r="BC70" s="185">
        <v>0</v>
      </c>
      <c r="BD70" s="185">
        <v>0</v>
      </c>
      <c r="BE70" s="185">
        <v>217466.43999999994</v>
      </c>
      <c r="BF70" s="185">
        <v>510322.68000000011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23790.239999999998</v>
      </c>
      <c r="BO70" s="185">
        <v>0</v>
      </c>
      <c r="BP70" s="185">
        <v>0</v>
      </c>
      <c r="BQ70" s="185">
        <v>0</v>
      </c>
      <c r="BR70" s="185">
        <v>0</v>
      </c>
      <c r="BS70" s="185">
        <v>8699.4</v>
      </c>
      <c r="BT70" s="185">
        <v>0</v>
      </c>
      <c r="BU70" s="185">
        <v>0</v>
      </c>
      <c r="BV70" s="185">
        <v>0</v>
      </c>
      <c r="BW70" s="185">
        <v>58716.650000000009</v>
      </c>
      <c r="BX70" s="185">
        <v>0</v>
      </c>
      <c r="BY70" s="185">
        <v>0</v>
      </c>
      <c r="BZ70" s="185">
        <v>0</v>
      </c>
      <c r="CA70" s="185">
        <v>1044157.33</v>
      </c>
      <c r="CB70" s="185">
        <v>0</v>
      </c>
      <c r="CC70" s="185">
        <v>40375596.49000001</v>
      </c>
      <c r="CD70" s="188"/>
      <c r="CE70" s="195">
        <f t="shared" si="0"/>
        <v>46353923.63000001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31327247.5</v>
      </c>
      <c r="D71" s="195">
        <f t="shared" ref="D71:AI71" si="5">SUM(D61:D69)-D70</f>
        <v>0</v>
      </c>
      <c r="E71" s="195">
        <f t="shared" si="5"/>
        <v>33660008.149999991</v>
      </c>
      <c r="F71" s="195">
        <f t="shared" si="5"/>
        <v>0</v>
      </c>
      <c r="G71" s="195">
        <f t="shared" si="5"/>
        <v>4564255.0500000007</v>
      </c>
      <c r="H71" s="195">
        <f t="shared" si="5"/>
        <v>6206.5999999999995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20692604.290000003</v>
      </c>
      <c r="Q71" s="195">
        <f t="shared" si="5"/>
        <v>7052548.3000000007</v>
      </c>
      <c r="R71" s="195">
        <f t="shared" si="5"/>
        <v>4660243.709999999</v>
      </c>
      <c r="S71" s="195">
        <f t="shared" si="5"/>
        <v>25934067.009999998</v>
      </c>
      <c r="T71" s="195">
        <f t="shared" si="5"/>
        <v>873245.04999999993</v>
      </c>
      <c r="U71" s="195">
        <f t="shared" si="5"/>
        <v>10074834.91</v>
      </c>
      <c r="V71" s="195">
        <f t="shared" si="5"/>
        <v>42906190.519999996</v>
      </c>
      <c r="W71" s="195">
        <f t="shared" si="5"/>
        <v>5196471.1900000004</v>
      </c>
      <c r="X71" s="195">
        <f t="shared" si="5"/>
        <v>2004411.87</v>
      </c>
      <c r="Y71" s="195">
        <f t="shared" si="5"/>
        <v>18220888.969999995</v>
      </c>
      <c r="Z71" s="195">
        <f t="shared" si="5"/>
        <v>16173534.729999997</v>
      </c>
      <c r="AA71" s="195">
        <f t="shared" si="5"/>
        <v>1021728.3399999999</v>
      </c>
      <c r="AB71" s="195">
        <f t="shared" si="5"/>
        <v>15019155.240000002</v>
      </c>
      <c r="AC71" s="195">
        <f t="shared" si="5"/>
        <v>6354498.620000001</v>
      </c>
      <c r="AD71" s="195">
        <f t="shared" si="5"/>
        <v>539900.11</v>
      </c>
      <c r="AE71" s="195">
        <f t="shared" si="5"/>
        <v>4770767.9300000006</v>
      </c>
      <c r="AF71" s="195">
        <f t="shared" si="5"/>
        <v>0</v>
      </c>
      <c r="AG71" s="195">
        <f t="shared" si="5"/>
        <v>7858308.7199999997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2232425.3699999996</v>
      </c>
      <c r="AK71" s="195">
        <f t="shared" si="6"/>
        <v>1565732.6900000002</v>
      </c>
      <c r="AL71" s="195">
        <f t="shared" si="6"/>
        <v>598742.44999999995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453.84</v>
      </c>
      <c r="AT71" s="195">
        <f t="shared" si="6"/>
        <v>0</v>
      </c>
      <c r="AU71" s="195">
        <f t="shared" si="6"/>
        <v>0</v>
      </c>
      <c r="AV71" s="195">
        <f t="shared" si="6"/>
        <v>151338.18</v>
      </c>
      <c r="AW71" s="195">
        <f t="shared" si="6"/>
        <v>0</v>
      </c>
      <c r="AX71" s="195">
        <f t="shared" si="6"/>
        <v>0</v>
      </c>
      <c r="AY71" s="195">
        <f t="shared" si="6"/>
        <v>3655736.0500000007</v>
      </c>
      <c r="AZ71" s="195">
        <f t="shared" si="6"/>
        <v>1112851.3800000001</v>
      </c>
      <c r="BA71" s="195">
        <f t="shared" si="6"/>
        <v>26042.430000000022</v>
      </c>
      <c r="BB71" s="195">
        <f t="shared" si="6"/>
        <v>3830545.86</v>
      </c>
      <c r="BC71" s="195">
        <f t="shared" si="6"/>
        <v>767330.09000000008</v>
      </c>
      <c r="BD71" s="195">
        <f t="shared" si="6"/>
        <v>1007569.47</v>
      </c>
      <c r="BE71" s="195">
        <f t="shared" si="6"/>
        <v>14949586.68</v>
      </c>
      <c r="BF71" s="195">
        <f t="shared" si="6"/>
        <v>4139411.94</v>
      </c>
      <c r="BG71" s="195">
        <f t="shared" si="6"/>
        <v>0</v>
      </c>
      <c r="BH71" s="195">
        <f t="shared" si="6"/>
        <v>330634.66000000003</v>
      </c>
      <c r="BI71" s="195">
        <f t="shared" si="6"/>
        <v>0</v>
      </c>
      <c r="BJ71" s="195">
        <f t="shared" si="6"/>
        <v>464.53000000000003</v>
      </c>
      <c r="BK71" s="195">
        <f t="shared" si="6"/>
        <v>0</v>
      </c>
      <c r="BL71" s="195">
        <f t="shared" si="6"/>
        <v>59293</v>
      </c>
      <c r="BM71" s="195">
        <f t="shared" si="6"/>
        <v>0</v>
      </c>
      <c r="BN71" s="195">
        <f t="shared" si="6"/>
        <v>10180284.77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152013.91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13141007.470000001</v>
      </c>
      <c r="BX71" s="195">
        <f t="shared" si="7"/>
        <v>0</v>
      </c>
      <c r="BY71" s="195">
        <f t="shared" si="7"/>
        <v>869505.57000000007</v>
      </c>
      <c r="BZ71" s="195">
        <f t="shared" si="7"/>
        <v>0</v>
      </c>
      <c r="CA71" s="195">
        <f t="shared" si="7"/>
        <v>7560257.3300000001</v>
      </c>
      <c r="CB71" s="195">
        <f t="shared" si="7"/>
        <v>0</v>
      </c>
      <c r="CC71" s="195">
        <f t="shared" si="7"/>
        <v>114539953.086615</v>
      </c>
      <c r="CD71" s="245">
        <f>CD69-CD70</f>
        <v>16164873.690000001</v>
      </c>
      <c r="CE71" s="195">
        <f>SUM(CE61:CE69)-CE70</f>
        <v>455947171.25661504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100353444.75999999</v>
      </c>
      <c r="D73" s="184">
        <v>0</v>
      </c>
      <c r="E73" s="185">
        <v>137740361.57000023</v>
      </c>
      <c r="F73" s="185">
        <v>0</v>
      </c>
      <c r="G73" s="184">
        <v>19136030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377494954.70999998</v>
      </c>
      <c r="Q73" s="185">
        <v>9851894.5</v>
      </c>
      <c r="R73" s="185">
        <v>62535532</v>
      </c>
      <c r="S73" s="185">
        <v>-31477.520000000004</v>
      </c>
      <c r="T73" s="185">
        <v>3190970.1599999997</v>
      </c>
      <c r="U73" s="185">
        <v>47317511.509999998</v>
      </c>
      <c r="V73" s="185">
        <v>181012191.85999998</v>
      </c>
      <c r="W73" s="185">
        <v>9410491.3999999985</v>
      </c>
      <c r="X73" s="185">
        <v>12875518.870000001</v>
      </c>
      <c r="Y73" s="185">
        <v>115285042.58000001</v>
      </c>
      <c r="Z73" s="185">
        <v>304818</v>
      </c>
      <c r="AA73" s="185">
        <v>1977375.1899999997</v>
      </c>
      <c r="AB73" s="185">
        <v>55241093.549999997</v>
      </c>
      <c r="AC73" s="185">
        <v>49036124.460000001</v>
      </c>
      <c r="AD73" s="185">
        <v>4692113</v>
      </c>
      <c r="AE73" s="185">
        <v>13274536.030000001</v>
      </c>
      <c r="AF73" s="185">
        <v>0</v>
      </c>
      <c r="AG73" s="185">
        <v>10230378.370000001</v>
      </c>
      <c r="AH73" s="185">
        <v>0</v>
      </c>
      <c r="AI73" s="185">
        <v>0</v>
      </c>
      <c r="AJ73" s="185">
        <v>2986</v>
      </c>
      <c r="AK73" s="185">
        <v>12449900.030000001</v>
      </c>
      <c r="AL73" s="185">
        <v>4659525.25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231633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1228272949.28</v>
      </c>
      <c r="CF73" s="252"/>
    </row>
    <row r="74" spans="1:84" ht="12.6" customHeight="1" x14ac:dyDescent="0.2">
      <c r="A74" s="171" t="s">
        <v>246</v>
      </c>
      <c r="B74" s="175"/>
      <c r="C74" s="184">
        <v>-621225</v>
      </c>
      <c r="D74" s="184">
        <v>0</v>
      </c>
      <c r="E74" s="185">
        <v>6483044.0899999999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50674216.300000027</v>
      </c>
      <c r="Q74" s="185">
        <v>2985021.99</v>
      </c>
      <c r="R74" s="185">
        <v>20336289.82</v>
      </c>
      <c r="S74" s="185">
        <v>31477.520000000019</v>
      </c>
      <c r="T74" s="185">
        <v>16955.580000000002</v>
      </c>
      <c r="U74" s="185">
        <v>14804082.369999997</v>
      </c>
      <c r="V74" s="185">
        <v>146149268.24000004</v>
      </c>
      <c r="W74" s="185">
        <v>17799424.43</v>
      </c>
      <c r="X74" s="185">
        <v>13249127.640000001</v>
      </c>
      <c r="Y74" s="185">
        <v>39307090.25</v>
      </c>
      <c r="Z74" s="185">
        <v>43982662</v>
      </c>
      <c r="AA74" s="185">
        <v>2209256.3899999997</v>
      </c>
      <c r="AB74" s="185">
        <v>10012569.459999997</v>
      </c>
      <c r="AC74" s="185">
        <v>5943527.4400000004</v>
      </c>
      <c r="AD74" s="185">
        <v>76001</v>
      </c>
      <c r="AE74" s="185">
        <v>3108664</v>
      </c>
      <c r="AF74" s="185">
        <v>0</v>
      </c>
      <c r="AG74" s="185">
        <v>42663104.299999997</v>
      </c>
      <c r="AH74" s="185">
        <v>0</v>
      </c>
      <c r="AI74" s="185">
        <v>0</v>
      </c>
      <c r="AJ74" s="185">
        <v>5986111.25</v>
      </c>
      <c r="AK74" s="185">
        <v>172449.99</v>
      </c>
      <c r="AL74" s="185">
        <v>32919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1314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425403352.06000006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99732219.75999999</v>
      </c>
      <c r="D75" s="195">
        <f t="shared" si="9"/>
        <v>0</v>
      </c>
      <c r="E75" s="195">
        <f t="shared" si="9"/>
        <v>144223405.66000023</v>
      </c>
      <c r="F75" s="195">
        <f t="shared" si="9"/>
        <v>0</v>
      </c>
      <c r="G75" s="195">
        <f t="shared" si="9"/>
        <v>19136030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428169171.00999999</v>
      </c>
      <c r="Q75" s="195">
        <f t="shared" si="9"/>
        <v>12836916.49</v>
      </c>
      <c r="R75" s="195">
        <f t="shared" si="9"/>
        <v>82871821.819999993</v>
      </c>
      <c r="S75" s="195">
        <f t="shared" si="9"/>
        <v>0</v>
      </c>
      <c r="T75" s="195">
        <f t="shared" si="9"/>
        <v>3207925.7399999998</v>
      </c>
      <c r="U75" s="195">
        <f t="shared" si="9"/>
        <v>62121593.879999995</v>
      </c>
      <c r="V75" s="195">
        <f t="shared" si="9"/>
        <v>327161460.10000002</v>
      </c>
      <c r="W75" s="195">
        <f t="shared" si="9"/>
        <v>27209915.829999998</v>
      </c>
      <c r="X75" s="195">
        <f t="shared" si="9"/>
        <v>26124646.510000002</v>
      </c>
      <c r="Y75" s="195">
        <f t="shared" si="9"/>
        <v>154592132.83000001</v>
      </c>
      <c r="Z75" s="195">
        <f t="shared" si="9"/>
        <v>44287480</v>
      </c>
      <c r="AA75" s="195">
        <f t="shared" si="9"/>
        <v>4186631.5799999991</v>
      </c>
      <c r="AB75" s="195">
        <f t="shared" si="9"/>
        <v>65253663.00999999</v>
      </c>
      <c r="AC75" s="195">
        <f t="shared" si="9"/>
        <v>54979651.899999999</v>
      </c>
      <c r="AD75" s="195">
        <f t="shared" si="9"/>
        <v>4768114</v>
      </c>
      <c r="AE75" s="195">
        <f t="shared" si="9"/>
        <v>16383200.030000001</v>
      </c>
      <c r="AF75" s="195">
        <f t="shared" si="9"/>
        <v>0</v>
      </c>
      <c r="AG75" s="195">
        <f t="shared" si="9"/>
        <v>52893482.670000002</v>
      </c>
      <c r="AH75" s="195">
        <f t="shared" si="9"/>
        <v>0</v>
      </c>
      <c r="AI75" s="195">
        <f t="shared" si="9"/>
        <v>0</v>
      </c>
      <c r="AJ75" s="195">
        <f t="shared" si="9"/>
        <v>5989097.25</v>
      </c>
      <c r="AK75" s="195">
        <f t="shared" si="9"/>
        <v>12622350.020000001</v>
      </c>
      <c r="AL75" s="195">
        <f t="shared" si="9"/>
        <v>4692444.25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232947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1653676301.3400002</v>
      </c>
      <c r="CF75" s="252"/>
    </row>
    <row r="76" spans="1:84" ht="12.6" customHeight="1" x14ac:dyDescent="0.2">
      <c r="A76" s="171" t="s">
        <v>248</v>
      </c>
      <c r="B76" s="175"/>
      <c r="C76" s="184">
        <v>41564.08654199999</v>
      </c>
      <c r="D76" s="184">
        <v>0</v>
      </c>
      <c r="E76" s="185">
        <v>60684.666411000042</v>
      </c>
      <c r="F76" s="185">
        <v>0</v>
      </c>
      <c r="G76" s="184">
        <v>14578.532603999995</v>
      </c>
      <c r="H76" s="184">
        <v>43.486198000000002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42686.331836000005</v>
      </c>
      <c r="Q76" s="185">
        <v>12711.639985</v>
      </c>
      <c r="R76" s="185">
        <v>665.10202400000003</v>
      </c>
      <c r="S76" s="185">
        <v>0</v>
      </c>
      <c r="T76" s="185">
        <v>3619.4725089999993</v>
      </c>
      <c r="U76" s="185">
        <v>1957.9553039999998</v>
      </c>
      <c r="V76" s="185">
        <v>31180.357454000005</v>
      </c>
      <c r="W76" s="185">
        <v>5621.6674840000005</v>
      </c>
      <c r="X76" s="185">
        <v>1690.687406</v>
      </c>
      <c r="Y76" s="185">
        <v>31308.555626999991</v>
      </c>
      <c r="Z76" s="185">
        <v>0</v>
      </c>
      <c r="AA76" s="185">
        <v>1883.3614029999997</v>
      </c>
      <c r="AB76" s="185">
        <v>6569.5374349999993</v>
      </c>
      <c r="AC76" s="185">
        <v>12634.35511</v>
      </c>
      <c r="AD76" s="185">
        <v>874.99827699999992</v>
      </c>
      <c r="AE76" s="185">
        <v>6760.4892049999999</v>
      </c>
      <c r="AF76" s="185">
        <v>0</v>
      </c>
      <c r="AG76" s="185">
        <v>11011.049782999999</v>
      </c>
      <c r="AH76" s="185">
        <v>0</v>
      </c>
      <c r="AI76" s="185">
        <v>0</v>
      </c>
      <c r="AJ76" s="185">
        <v>2708.0922170000003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2393.1402009999997</v>
      </c>
      <c r="AZ76" s="185">
        <v>17635.590801999999</v>
      </c>
      <c r="BA76" s="185">
        <v>0</v>
      </c>
      <c r="BB76" s="185">
        <v>291.27141599999999</v>
      </c>
      <c r="BC76" s="185">
        <v>0</v>
      </c>
      <c r="BD76" s="185">
        <v>19449.309701999999</v>
      </c>
      <c r="BE76" s="185">
        <v>295914.75108099979</v>
      </c>
      <c r="BF76" s="185">
        <v>4763.9991060000002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2227.9141750000003</v>
      </c>
      <c r="BM76" s="185">
        <v>0</v>
      </c>
      <c r="BN76" s="185">
        <v>15112.099647999996</v>
      </c>
      <c r="BO76" s="185">
        <v>0</v>
      </c>
      <c r="BP76" s="185">
        <v>0</v>
      </c>
      <c r="BQ76" s="185">
        <v>0</v>
      </c>
      <c r="BR76" s="185">
        <v>0</v>
      </c>
      <c r="BS76" s="185">
        <v>2016.188056</v>
      </c>
      <c r="BT76" s="185">
        <v>0</v>
      </c>
      <c r="BU76" s="185">
        <v>0</v>
      </c>
      <c r="BV76" s="185">
        <v>0</v>
      </c>
      <c r="BW76" s="185">
        <v>6980.180617</v>
      </c>
      <c r="BX76" s="185">
        <v>0</v>
      </c>
      <c r="BY76" s="185">
        <v>162.750325</v>
      </c>
      <c r="BZ76" s="185">
        <v>0</v>
      </c>
      <c r="CA76" s="185">
        <v>5627.5876360000002</v>
      </c>
      <c r="CB76" s="185">
        <v>0</v>
      </c>
      <c r="CC76" s="185">
        <v>82551.119836000042</v>
      </c>
      <c r="CD76" s="249" t="s">
        <v>221</v>
      </c>
      <c r="CE76" s="195">
        <f t="shared" si="8"/>
        <v>745880.32741499983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115354.20933861961</v>
      </c>
      <c r="D77" s="184">
        <v>0</v>
      </c>
      <c r="E77" s="184">
        <v>166814.46545627675</v>
      </c>
      <c r="F77" s="184">
        <v>0</v>
      </c>
      <c r="G77" s="184">
        <v>22133.485205103636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304302.16000000003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5863.7378100538572</v>
      </c>
      <c r="D78" s="184">
        <v>0</v>
      </c>
      <c r="E78" s="184">
        <v>8561.2123958291577</v>
      </c>
      <c r="F78" s="184">
        <v>0</v>
      </c>
      <c r="G78" s="184">
        <v>2056.6960555910805</v>
      </c>
      <c r="H78" s="184">
        <v>6.1349035824574791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6022.0608410660589</v>
      </c>
      <c r="Q78" s="184">
        <v>1793.3203928953785</v>
      </c>
      <c r="R78" s="184">
        <v>93.830617009500799</v>
      </c>
      <c r="S78" s="184">
        <v>0</v>
      </c>
      <c r="T78" s="184">
        <v>510.62442529628493</v>
      </c>
      <c r="U78" s="184">
        <v>276.22251567730115</v>
      </c>
      <c r="V78" s="184">
        <v>4398.8321684698521</v>
      </c>
      <c r="W78" s="184">
        <v>793.08814228772826</v>
      </c>
      <c r="X78" s="184">
        <v>238.51715488866472</v>
      </c>
      <c r="Y78" s="184">
        <v>4416.9179857400159</v>
      </c>
      <c r="Z78" s="184">
        <v>0</v>
      </c>
      <c r="AA78" s="184">
        <v>265.69902980083111</v>
      </c>
      <c r="AB78" s="184">
        <v>926.8108181145202</v>
      </c>
      <c r="AC78" s="184">
        <v>1782.4172724039693</v>
      </c>
      <c r="AD78" s="184">
        <v>123.44215661740354</v>
      </c>
      <c r="AE78" s="184">
        <v>953.74972635960512</v>
      </c>
      <c r="AF78" s="184">
        <v>0</v>
      </c>
      <c r="AG78" s="184">
        <v>1553.4061809759576</v>
      </c>
      <c r="AH78" s="184">
        <v>0</v>
      </c>
      <c r="AI78" s="184">
        <v>0</v>
      </c>
      <c r="AJ78" s="184">
        <v>382.04960212200012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>
        <v>0</v>
      </c>
      <c r="BB78" s="184">
        <v>41.0917057749188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>
        <v>0</v>
      </c>
      <c r="BL78" s="184">
        <v>314.30751093979978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284.43781927457485</v>
      </c>
      <c r="BT78" s="184">
        <v>0</v>
      </c>
      <c r="BU78" s="184">
        <v>0</v>
      </c>
      <c r="BV78" s="184">
        <v>0</v>
      </c>
      <c r="BW78" s="184">
        <v>984.74313789017731</v>
      </c>
      <c r="BX78" s="184">
        <v>0</v>
      </c>
      <c r="BY78" s="184">
        <v>22.960332192955082</v>
      </c>
      <c r="BZ78" s="184">
        <v>0</v>
      </c>
      <c r="CA78" s="184">
        <v>793.92333973850305</v>
      </c>
      <c r="CB78" s="184">
        <v>0</v>
      </c>
      <c r="CC78" s="249" t="s">
        <v>221</v>
      </c>
      <c r="CD78" s="249" t="s">
        <v>221</v>
      </c>
      <c r="CE78" s="195">
        <f t="shared" si="8"/>
        <v>43460.234040592557</v>
      </c>
      <c r="CF78" s="195"/>
    </row>
    <row r="79" spans="1:84" ht="12.6" customHeight="1" x14ac:dyDescent="0.2">
      <c r="A79" s="171" t="s">
        <v>251</v>
      </c>
      <c r="B79" s="175"/>
      <c r="C79" s="225">
        <v>527120.7715019153</v>
      </c>
      <c r="D79" s="225">
        <v>0</v>
      </c>
      <c r="E79" s="184">
        <v>762272.74438570056</v>
      </c>
      <c r="F79" s="184">
        <v>0</v>
      </c>
      <c r="G79" s="184">
        <v>101140.82411238406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1390534.3399999999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116.44</v>
      </c>
      <c r="D80" s="187">
        <v>0</v>
      </c>
      <c r="E80" s="187">
        <v>142.49999999999997</v>
      </c>
      <c r="F80" s="187">
        <v>0</v>
      </c>
      <c r="G80" s="187">
        <v>16.25</v>
      </c>
      <c r="H80" s="187">
        <v>0.01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30.59</v>
      </c>
      <c r="Q80" s="187">
        <v>24.66</v>
      </c>
      <c r="R80" s="187">
        <v>0</v>
      </c>
      <c r="S80" s="187">
        <v>0</v>
      </c>
      <c r="T80" s="187">
        <v>2.84</v>
      </c>
      <c r="U80" s="187">
        <v>0</v>
      </c>
      <c r="V80" s="187">
        <v>17.11</v>
      </c>
      <c r="W80" s="187">
        <v>1.63</v>
      </c>
      <c r="X80" s="187">
        <v>7.0000000000000007E-2</v>
      </c>
      <c r="Y80" s="187">
        <v>5.88</v>
      </c>
      <c r="Z80" s="187">
        <v>2.68</v>
      </c>
      <c r="AA80" s="187">
        <v>0</v>
      </c>
      <c r="AB80" s="187">
        <v>0.01</v>
      </c>
      <c r="AC80" s="187">
        <v>0</v>
      </c>
      <c r="AD80" s="187">
        <v>3.08</v>
      </c>
      <c r="AE80" s="187">
        <v>0</v>
      </c>
      <c r="AF80" s="187">
        <v>0</v>
      </c>
      <c r="AG80" s="187">
        <v>26.23</v>
      </c>
      <c r="AH80" s="187">
        <v>0</v>
      </c>
      <c r="AI80" s="187">
        <v>0</v>
      </c>
      <c r="AJ80" s="187">
        <v>1.82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1.07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392.86999999999989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1269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 t="s">
        <v>1269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1265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1266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7573</v>
      </c>
      <c r="D111" s="174">
        <v>50203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56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>
        <v>108</v>
      </c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>
        <v>36</v>
      </c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>
        <v>10</v>
      </c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>
        <v>17</v>
      </c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227</v>
      </c>
    </row>
    <row r="128" spans="1:5" ht="12.6" customHeight="1" x14ac:dyDescent="0.2">
      <c r="A128" s="173" t="s">
        <v>292</v>
      </c>
      <c r="B128" s="172" t="s">
        <v>256</v>
      </c>
      <c r="C128" s="189">
        <v>349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4442</v>
      </c>
      <c r="C138" s="189">
        <v>767</v>
      </c>
      <c r="D138" s="174">
        <v>2364</v>
      </c>
      <c r="E138" s="175">
        <f>SUM(B138:D138)</f>
        <v>7573</v>
      </c>
    </row>
    <row r="139" spans="1:6" ht="12.6" customHeight="1" x14ac:dyDescent="0.2">
      <c r="A139" s="173" t="s">
        <v>215</v>
      </c>
      <c r="B139" s="174">
        <v>30300.74</v>
      </c>
      <c r="C139" s="189">
        <v>6524.76</v>
      </c>
      <c r="D139" s="174">
        <v>13377.5</v>
      </c>
      <c r="E139" s="175">
        <f>SUM(B139:D139)</f>
        <v>50203</v>
      </c>
    </row>
    <row r="140" spans="1:6" ht="12.6" customHeight="1" x14ac:dyDescent="0.2">
      <c r="A140" s="173" t="s">
        <v>298</v>
      </c>
      <c r="B140" s="174">
        <v>66189.065665406233</v>
      </c>
      <c r="C140" s="174">
        <v>16658.316916809348</v>
      </c>
      <c r="D140" s="174">
        <v>57274.007417784473</v>
      </c>
      <c r="E140" s="175">
        <f>SUM(B140:D140)</f>
        <v>140121.39000000004</v>
      </c>
    </row>
    <row r="141" spans="1:6" ht="12.6" customHeight="1" x14ac:dyDescent="0.2">
      <c r="A141" s="173" t="s">
        <v>245</v>
      </c>
      <c r="B141" s="174">
        <v>675572442.12</v>
      </c>
      <c r="C141" s="189">
        <v>138880559.75999999</v>
      </c>
      <c r="D141" s="174">
        <v>413819947.40000004</v>
      </c>
      <c r="E141" s="175">
        <f>SUM(B141:D141)</f>
        <v>1228272949.28</v>
      </c>
      <c r="F141" s="199"/>
    </row>
    <row r="142" spans="1:6" ht="12.6" customHeight="1" x14ac:dyDescent="0.2">
      <c r="A142" s="173" t="s">
        <v>246</v>
      </c>
      <c r="B142" s="174">
        <v>200944564.98000002</v>
      </c>
      <c r="C142" s="189">
        <v>50573281.439999998</v>
      </c>
      <c r="D142" s="174">
        <v>173885505.64000005</v>
      </c>
      <c r="E142" s="175">
        <f>SUM(B142:D142)</f>
        <v>425403352.06000006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9315903.6399999987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9308688.9499999993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10000.939999999953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18634593.529999997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v>5992603.25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563065.32000000018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6555668.5700000003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v>7950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0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7950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197384.72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13638139.17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13835523.890000001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>
        <v>-599986.48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2921386.28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2321399.7999999998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37000000</v>
      </c>
      <c r="C195" s="189">
        <v>0</v>
      </c>
      <c r="D195" s="174">
        <v>0</v>
      </c>
      <c r="E195" s="175">
        <f t="shared" ref="E195:E203" si="10">SUM(B195:C195)-D195</f>
        <v>37000000</v>
      </c>
    </row>
    <row r="196" spans="1:8" ht="12.6" customHeight="1" x14ac:dyDescent="0.2">
      <c r="A196" s="173" t="s">
        <v>333</v>
      </c>
      <c r="B196" s="174">
        <v>0</v>
      </c>
      <c r="C196" s="189">
        <v>0</v>
      </c>
      <c r="D196" s="174">
        <v>0</v>
      </c>
      <c r="E196" s="175">
        <f t="shared" si="10"/>
        <v>0</v>
      </c>
    </row>
    <row r="197" spans="1:8" ht="12.6" customHeight="1" x14ac:dyDescent="0.2">
      <c r="A197" s="173" t="s">
        <v>334</v>
      </c>
      <c r="B197" s="174">
        <v>147390667.97999999</v>
      </c>
      <c r="C197" s="189">
        <v>4628089.1900000013</v>
      </c>
      <c r="D197" s="174">
        <v>-610.58000000000004</v>
      </c>
      <c r="E197" s="175">
        <f t="shared" si="10"/>
        <v>152019367.75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6587901.4000000004</v>
      </c>
      <c r="C199" s="189">
        <v>4309404.57</v>
      </c>
      <c r="D199" s="174">
        <v>132094.28</v>
      </c>
      <c r="E199" s="175">
        <f t="shared" si="10"/>
        <v>10765211.690000001</v>
      </c>
    </row>
    <row r="200" spans="1:8" ht="12.6" customHeight="1" x14ac:dyDescent="0.2">
      <c r="A200" s="173" t="s">
        <v>337</v>
      </c>
      <c r="B200" s="174">
        <v>106053837.86000001</v>
      </c>
      <c r="C200" s="189">
        <v>11158836.260000005</v>
      </c>
      <c r="D200" s="174">
        <v>-9176.9600000000009</v>
      </c>
      <c r="E200" s="175">
        <f t="shared" si="10"/>
        <v>117221851.08000001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8368986.6100000003</v>
      </c>
      <c r="C202" s="189">
        <v>0</v>
      </c>
      <c r="D202" s="174">
        <v>0</v>
      </c>
      <c r="E202" s="175">
        <f t="shared" si="10"/>
        <v>8368986.6100000003</v>
      </c>
    </row>
    <row r="203" spans="1:8" ht="12.6" customHeight="1" x14ac:dyDescent="0.2">
      <c r="A203" s="173" t="s">
        <v>340</v>
      </c>
      <c r="B203" s="174">
        <v>14343730.150000006</v>
      </c>
      <c r="C203" s="189">
        <v>-12605159.729999993</v>
      </c>
      <c r="D203" s="174">
        <v>-1164231.5499999998</v>
      </c>
      <c r="E203" s="175">
        <f t="shared" si="10"/>
        <v>2902801.9700000128</v>
      </c>
    </row>
    <row r="204" spans="1:8" ht="12.6" customHeight="1" x14ac:dyDescent="0.2">
      <c r="A204" s="173" t="s">
        <v>203</v>
      </c>
      <c r="B204" s="175">
        <f>SUM(B195:B203)</f>
        <v>319745124</v>
      </c>
      <c r="C204" s="191">
        <f>SUM(C195:C203)</f>
        <v>7491170.290000014</v>
      </c>
      <c r="D204" s="175">
        <f>SUM(D195:D203)</f>
        <v>-1041924.8099999998</v>
      </c>
      <c r="E204" s="175">
        <f>SUM(E195:E203)</f>
        <v>328278219.10000002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v>7910183.3599999994</v>
      </c>
      <c r="C209" s="189">
        <v>110517.47999999997</v>
      </c>
      <c r="D209" s="174">
        <v>0</v>
      </c>
      <c r="E209" s="175">
        <f t="shared" ref="E209:E216" si="11">SUM(B209:C209)-D209</f>
        <v>8020700.8399999989</v>
      </c>
      <c r="H209" s="259"/>
    </row>
    <row r="210" spans="1:8" ht="12.6" customHeight="1" x14ac:dyDescent="0.2">
      <c r="A210" s="173" t="s">
        <v>334</v>
      </c>
      <c r="B210" s="174">
        <v>72370684.210000008</v>
      </c>
      <c r="C210" s="189">
        <v>10937288.870000012</v>
      </c>
      <c r="D210" s="174">
        <v>-355.85</v>
      </c>
      <c r="E210" s="175">
        <f t="shared" si="11"/>
        <v>83308328.930000007</v>
      </c>
      <c r="H210" s="259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">
      <c r="A212" s="173" t="s">
        <v>336</v>
      </c>
      <c r="B212" s="174">
        <v>3093399.2599999905</v>
      </c>
      <c r="C212" s="189">
        <v>605856.91999999969</v>
      </c>
      <c r="D212" s="174">
        <v>0</v>
      </c>
      <c r="E212" s="175">
        <f t="shared" si="11"/>
        <v>3699256.1799999904</v>
      </c>
      <c r="H212" s="259"/>
    </row>
    <row r="213" spans="1:8" ht="12.6" customHeight="1" x14ac:dyDescent="0.2">
      <c r="A213" s="173" t="s">
        <v>337</v>
      </c>
      <c r="B213" s="174">
        <v>85603320.560000002</v>
      </c>
      <c r="C213" s="189">
        <v>8196473.5700000739</v>
      </c>
      <c r="D213" s="174">
        <v>-9176.7999999999993</v>
      </c>
      <c r="E213" s="175">
        <f t="shared" si="11"/>
        <v>93808970.930000067</v>
      </c>
      <c r="H213" s="259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168977587.38999999</v>
      </c>
      <c r="C217" s="191">
        <f>SUM(C208:C216)</f>
        <v>19850136.840000086</v>
      </c>
      <c r="D217" s="175">
        <f>SUM(D208:D216)</f>
        <v>-9532.65</v>
      </c>
      <c r="E217" s="175">
        <f>SUM(E208:E216)</f>
        <v>188837256.88000005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6" t="s">
        <v>1255</v>
      </c>
      <c r="C220" s="286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4250541.9399999995</v>
      </c>
      <c r="D221" s="172">
        <f>C221</f>
        <v>4250541.9399999995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v>710773138.20999992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148876698.29999998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7098598.3700000001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48160146.829999998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297933052.52999997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1134851.3099999987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1213976485.5499997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485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13117303.73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5149172.330000001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18266476.060000002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1236493503.5499997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715424.84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234049385.18000001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181505839.54000002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4121043.13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10044445.76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176531.6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67600990.969999984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37000000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0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152019367.75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10765211.689999999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117221851.08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8368986.6100000003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2902801.97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328278219.10000002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188837256.88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139440962.22000003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32990792.790000003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32990792.790000003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240032745.97999999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11395124.550000001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12675014.57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19661789.330000002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43731928.450000003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-100356.65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2061393.2099999995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70930849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32971217.760000002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105863103.32000001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105863103.32000001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90437714.210000128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240032745.98000014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240032745.97999999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1228272949.2799995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425403352.06000018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1653676301.3399997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4250541.9399999995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1213976485.5500002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18266476.060000002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1236493503.5500002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417182797.78999949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v>46353923.629999988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46353923.629999988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463536721.41999948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v>141861192.82999989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18634593.529999997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8922844.7400000058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89765655.440000042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2583298.25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55385577.669999972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19850492.689999994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6555668.5700000003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7950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13835523.890000001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2321399.7999999998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142576893.69661501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502301091.10661495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-38764369.686615467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-38764369.686615467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-38764369.686615467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Swedish Health Services DBA Swedish Medical Center Cherry Hill   H-0     FYE 12/31/2020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7573</v>
      </c>
      <c r="C414" s="194">
        <f>E138</f>
        <v>7573</v>
      </c>
      <c r="D414" s="179"/>
    </row>
    <row r="415" spans="1:5" ht="12.6" customHeight="1" x14ac:dyDescent="0.2">
      <c r="A415" s="179" t="s">
        <v>464</v>
      </c>
      <c r="B415" s="179">
        <f>D111</f>
        <v>50203</v>
      </c>
      <c r="C415" s="179">
        <f>E139</f>
        <v>50203</v>
      </c>
      <c r="D415" s="194">
        <f>SUM(C59:H59)+N59</f>
        <v>50203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0</v>
      </c>
    </row>
    <row r="424" spans="1:7" ht="12.6" customHeight="1" x14ac:dyDescent="0.2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141861192.82999989</v>
      </c>
      <c r="C427" s="179">
        <f t="shared" ref="C427:C434" si="13">CE61</f>
        <v>141861192.83000001</v>
      </c>
      <c r="D427" s="179"/>
    </row>
    <row r="428" spans="1:7" ht="12.6" customHeight="1" x14ac:dyDescent="0.2">
      <c r="A428" s="179" t="s">
        <v>3</v>
      </c>
      <c r="B428" s="179">
        <f t="shared" si="12"/>
        <v>18634593.529999997</v>
      </c>
      <c r="C428" s="179">
        <f t="shared" si="13"/>
        <v>18634596</v>
      </c>
      <c r="D428" s="179">
        <f>D173</f>
        <v>18634593.529999997</v>
      </c>
    </row>
    <row r="429" spans="1:7" ht="12.6" customHeight="1" x14ac:dyDescent="0.2">
      <c r="A429" s="179" t="s">
        <v>236</v>
      </c>
      <c r="B429" s="179">
        <f t="shared" si="12"/>
        <v>8922844.7400000058</v>
      </c>
      <c r="C429" s="179">
        <f t="shared" si="13"/>
        <v>8922844.7399999984</v>
      </c>
      <c r="D429" s="179"/>
    </row>
    <row r="430" spans="1:7" ht="12.6" customHeight="1" x14ac:dyDescent="0.2">
      <c r="A430" s="179" t="s">
        <v>237</v>
      </c>
      <c r="B430" s="179">
        <f t="shared" si="12"/>
        <v>89765655.440000042</v>
      </c>
      <c r="C430" s="179">
        <f t="shared" si="13"/>
        <v>89765655.440000057</v>
      </c>
      <c r="D430" s="179"/>
    </row>
    <row r="431" spans="1:7" ht="12.6" customHeight="1" x14ac:dyDescent="0.2">
      <c r="A431" s="179" t="s">
        <v>444</v>
      </c>
      <c r="B431" s="179">
        <f t="shared" si="12"/>
        <v>2583298.25</v>
      </c>
      <c r="C431" s="179">
        <f t="shared" si="13"/>
        <v>2583298.25</v>
      </c>
      <c r="D431" s="179"/>
    </row>
    <row r="432" spans="1:7" ht="12.6" customHeight="1" x14ac:dyDescent="0.2">
      <c r="A432" s="179" t="s">
        <v>445</v>
      </c>
      <c r="B432" s="179">
        <f t="shared" si="12"/>
        <v>55385577.669999972</v>
      </c>
      <c r="C432" s="179">
        <f t="shared" si="13"/>
        <v>55385577.669999979</v>
      </c>
      <c r="D432" s="179"/>
    </row>
    <row r="433" spans="1:7" ht="12.6" customHeight="1" x14ac:dyDescent="0.2">
      <c r="A433" s="179" t="s">
        <v>6</v>
      </c>
      <c r="B433" s="179">
        <f t="shared" si="12"/>
        <v>19850492.689999994</v>
      </c>
      <c r="C433" s="179">
        <f t="shared" si="13"/>
        <v>19850494</v>
      </c>
      <c r="D433" s="179">
        <f>C217</f>
        <v>19850136.840000086</v>
      </c>
    </row>
    <row r="434" spans="1:7" ht="12.6" customHeight="1" x14ac:dyDescent="0.2">
      <c r="A434" s="179" t="s">
        <v>474</v>
      </c>
      <c r="B434" s="179">
        <f t="shared" si="12"/>
        <v>6555668.5700000003</v>
      </c>
      <c r="C434" s="179">
        <f t="shared" si="13"/>
        <v>6555668.5700000003</v>
      </c>
      <c r="D434" s="179">
        <f>D177</f>
        <v>6555668.5700000003</v>
      </c>
    </row>
    <row r="435" spans="1:7" ht="12.6" customHeight="1" x14ac:dyDescent="0.2">
      <c r="A435" s="179" t="s">
        <v>447</v>
      </c>
      <c r="B435" s="179">
        <f t="shared" si="12"/>
        <v>7950</v>
      </c>
      <c r="C435" s="179"/>
      <c r="D435" s="179">
        <f>D181</f>
        <v>7950</v>
      </c>
    </row>
    <row r="436" spans="1:7" ht="12.6" customHeight="1" x14ac:dyDescent="0.2">
      <c r="A436" s="179" t="s">
        <v>475</v>
      </c>
      <c r="B436" s="179">
        <f t="shared" si="12"/>
        <v>13835523.890000001</v>
      </c>
      <c r="C436" s="179"/>
      <c r="D436" s="179">
        <f>D186</f>
        <v>13835523.890000001</v>
      </c>
    </row>
    <row r="437" spans="1:7" ht="12.6" customHeight="1" x14ac:dyDescent="0.2">
      <c r="A437" s="194" t="s">
        <v>449</v>
      </c>
      <c r="B437" s="194">
        <f t="shared" si="12"/>
        <v>2321399.7999999998</v>
      </c>
      <c r="C437" s="194"/>
      <c r="D437" s="194">
        <f>D190</f>
        <v>2321399.7999999998</v>
      </c>
    </row>
    <row r="438" spans="1:7" ht="12.6" customHeight="1" x14ac:dyDescent="0.2">
      <c r="A438" s="194" t="s">
        <v>476</v>
      </c>
      <c r="B438" s="194">
        <f>C386+C387+C388</f>
        <v>16164873.690000001</v>
      </c>
      <c r="C438" s="194">
        <f>CD69</f>
        <v>16164873.690000001</v>
      </c>
      <c r="D438" s="194">
        <f>D181+D186+D190</f>
        <v>16164873.690000001</v>
      </c>
    </row>
    <row r="439" spans="1:7" ht="12.6" customHeight="1" x14ac:dyDescent="0.2">
      <c r="A439" s="179" t="s">
        <v>451</v>
      </c>
      <c r="B439" s="194">
        <f>C389</f>
        <v>142576893.69661501</v>
      </c>
      <c r="C439" s="194">
        <f>SUM(C69:CC69)</f>
        <v>142576893.69661501</v>
      </c>
      <c r="D439" s="179"/>
    </row>
    <row r="440" spans="1:7" ht="12.6" customHeight="1" x14ac:dyDescent="0.2">
      <c r="A440" s="179" t="s">
        <v>477</v>
      </c>
      <c r="B440" s="194">
        <f>B438+B439</f>
        <v>158741767.38661501</v>
      </c>
      <c r="C440" s="194">
        <f>CE69</f>
        <v>158741767.38661501</v>
      </c>
      <c r="D440" s="179"/>
    </row>
    <row r="441" spans="1:7" ht="12.6" customHeight="1" x14ac:dyDescent="0.2">
      <c r="A441" s="179" t="s">
        <v>478</v>
      </c>
      <c r="B441" s="179">
        <f>D390</f>
        <v>502301091.10661495</v>
      </c>
      <c r="C441" s="179">
        <f>SUM(C427:C437)+C440</f>
        <v>502301094.88661504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4250541.9399999995</v>
      </c>
      <c r="C444" s="179">
        <f>C363</f>
        <v>4250541.9399999995</v>
      </c>
      <c r="D444" s="179"/>
    </row>
    <row r="445" spans="1:7" ht="12.6" customHeight="1" x14ac:dyDescent="0.2">
      <c r="A445" s="179" t="s">
        <v>343</v>
      </c>
      <c r="B445" s="179">
        <f>D229</f>
        <v>1213976485.5499997</v>
      </c>
      <c r="C445" s="179">
        <f>C364</f>
        <v>1213976485.5500002</v>
      </c>
      <c r="D445" s="179"/>
    </row>
    <row r="446" spans="1:7" ht="12.6" customHeight="1" x14ac:dyDescent="0.2">
      <c r="A446" s="179" t="s">
        <v>351</v>
      </c>
      <c r="B446" s="179">
        <f>D236</f>
        <v>18266476.060000002</v>
      </c>
      <c r="C446" s="179">
        <f>C365</f>
        <v>18266476.060000002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1236493503.5499997</v>
      </c>
      <c r="C448" s="179">
        <f>D367</f>
        <v>1236493503.5500002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485</v>
      </c>
    </row>
    <row r="454" spans="1:7" ht="12.6" customHeight="1" x14ac:dyDescent="0.2">
      <c r="A454" s="179" t="s">
        <v>168</v>
      </c>
      <c r="B454" s="179">
        <f>C233</f>
        <v>13117303.73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5149172.330000001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46353923.629999988</v>
      </c>
      <c r="C458" s="194">
        <f>CE70</f>
        <v>46353923.63000001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1228272949.2799995</v>
      </c>
      <c r="C463" s="194">
        <f>CE73</f>
        <v>1228272949.28</v>
      </c>
      <c r="D463" s="194">
        <f>E141+E147+E153</f>
        <v>1228272949.28</v>
      </c>
    </row>
    <row r="464" spans="1:7" ht="12.6" customHeight="1" x14ac:dyDescent="0.2">
      <c r="A464" s="179" t="s">
        <v>246</v>
      </c>
      <c r="B464" s="194">
        <f>C360</f>
        <v>425403352.06000018</v>
      </c>
      <c r="C464" s="194">
        <f>CE74</f>
        <v>425403352.06000006</v>
      </c>
      <c r="D464" s="194">
        <f>E142+E148+E154</f>
        <v>425403352.06000006</v>
      </c>
    </row>
    <row r="465" spans="1:7" ht="12.6" customHeight="1" x14ac:dyDescent="0.2">
      <c r="A465" s="179" t="s">
        <v>247</v>
      </c>
      <c r="B465" s="194">
        <f>D361</f>
        <v>1653676301.3399997</v>
      </c>
      <c r="C465" s="194">
        <f>CE75</f>
        <v>1653676301.3400002</v>
      </c>
      <c r="D465" s="194">
        <f>D463+D464</f>
        <v>1653676301.3400002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37000000</v>
      </c>
      <c r="C468" s="179">
        <f>E195</f>
        <v>37000000</v>
      </c>
      <c r="D468" s="179"/>
    </row>
    <row r="469" spans="1:7" ht="12.6" customHeight="1" x14ac:dyDescent="0.2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">
      <c r="A470" s="179" t="s">
        <v>334</v>
      </c>
      <c r="B470" s="179">
        <f t="shared" si="14"/>
        <v>152019367.75</v>
      </c>
      <c r="C470" s="179">
        <f>E197</f>
        <v>152019367.75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10765211.689999999</v>
      </c>
      <c r="C472" s="179">
        <f>E199</f>
        <v>10765211.690000001</v>
      </c>
      <c r="D472" s="179"/>
    </row>
    <row r="473" spans="1:7" ht="12.6" customHeight="1" x14ac:dyDescent="0.2">
      <c r="A473" s="179" t="s">
        <v>495</v>
      </c>
      <c r="B473" s="179">
        <f t="shared" si="14"/>
        <v>117221851.08</v>
      </c>
      <c r="C473" s="179">
        <f>SUM(E200:E201)</f>
        <v>117221851.08000001</v>
      </c>
      <c r="D473" s="179"/>
    </row>
    <row r="474" spans="1:7" ht="12.6" customHeight="1" x14ac:dyDescent="0.2">
      <c r="A474" s="179" t="s">
        <v>339</v>
      </c>
      <c r="B474" s="179">
        <f t="shared" si="14"/>
        <v>8368986.6100000003</v>
      </c>
      <c r="C474" s="179">
        <f>E202</f>
        <v>8368986.6100000003</v>
      </c>
      <c r="D474" s="179"/>
    </row>
    <row r="475" spans="1:7" ht="12.6" customHeight="1" x14ac:dyDescent="0.2">
      <c r="A475" s="179" t="s">
        <v>340</v>
      </c>
      <c r="B475" s="179">
        <f t="shared" si="14"/>
        <v>2902801.97</v>
      </c>
      <c r="C475" s="179">
        <f>E203</f>
        <v>2902801.9700000128</v>
      </c>
      <c r="D475" s="179"/>
    </row>
    <row r="476" spans="1:7" ht="12.6" customHeight="1" x14ac:dyDescent="0.2">
      <c r="A476" s="179" t="s">
        <v>203</v>
      </c>
      <c r="B476" s="179">
        <f>D275</f>
        <v>328278219.10000002</v>
      </c>
      <c r="C476" s="179">
        <f>E204</f>
        <v>328278219.10000002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188837256.88</v>
      </c>
      <c r="C478" s="179">
        <f>E217</f>
        <v>188837256.88000005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240032745.97999999</v>
      </c>
    </row>
    <row r="482" spans="1:12" ht="12.6" customHeight="1" x14ac:dyDescent="0.2">
      <c r="A482" s="180" t="s">
        <v>499</v>
      </c>
      <c r="C482" s="180">
        <f>D339</f>
        <v>240032745.98000014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Swedish Health Services DBA Swedish Medical Center Cherry Hill   H-0     FYE 12/31/2020</v>
      </c>
      <c r="B493" s="261" t="str">
        <f>RIGHT('Prior Year'!C82,4)</f>
        <v>2019</v>
      </c>
      <c r="C493" s="261" t="str">
        <f>RIGHT(C82,4)</f>
        <v>2020</v>
      </c>
      <c r="D493" s="261" t="str">
        <f>RIGHT('Prior Year'!C82,4)</f>
        <v>2019</v>
      </c>
      <c r="E493" s="261" t="str">
        <f>RIGHT(C82,4)</f>
        <v>2020</v>
      </c>
      <c r="F493" s="261" t="str">
        <f>RIGHT('Prior Year'!C82,4)</f>
        <v>2019</v>
      </c>
      <c r="G493" s="261" t="str">
        <f>RIGHT(C82,4)</f>
        <v>2020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f>'Prior Year'!C71</f>
        <v>28481435.86999999</v>
      </c>
      <c r="C496" s="240">
        <f>C71</f>
        <v>31327247.5</v>
      </c>
      <c r="D496" s="240">
        <f>'Prior Year'!C59</f>
        <v>21914.659409038333</v>
      </c>
      <c r="E496" s="180">
        <f>C59</f>
        <v>19030.845431484024</v>
      </c>
      <c r="F496" s="263">
        <f t="shared" ref="F496:G511" si="15">IF(B496=0,"",IF(D496=0,"",B496/D496))</f>
        <v>1299.6522254073134</v>
      </c>
      <c r="G496" s="264">
        <f t="shared" si="15"/>
        <v>1646.1301003566136</v>
      </c>
      <c r="H496" s="265">
        <f>IF(B496=0,"",IF(C496=0,"",IF(D496=0,"",IF(E496=0,"",IF(G496/F496-1&lt;-0.25,G496/F496-1,IF(G496/F496-1&gt;0.25,G496/F496-1,""))))))</f>
        <v>0.26659276087548234</v>
      </c>
      <c r="I496" s="267" t="s">
        <v>1277</v>
      </c>
      <c r="K496" s="261"/>
      <c r="L496" s="261"/>
    </row>
    <row r="497" spans="1:12" ht="12.6" customHeight="1" x14ac:dyDescent="0.2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f>'Prior Year'!E71</f>
        <v>35681363.389999993</v>
      </c>
      <c r="C498" s="240">
        <f>E71</f>
        <v>33660008.149999991</v>
      </c>
      <c r="D498" s="240">
        <f>'Prior Year'!E59</f>
        <v>31743.222387723141</v>
      </c>
      <c r="E498" s="180">
        <f>E59</f>
        <v>27520.628211450952</v>
      </c>
      <c r="F498" s="263">
        <f t="shared" si="15"/>
        <v>1124.0624204491587</v>
      </c>
      <c r="G498" s="263">
        <f t="shared" si="15"/>
        <v>1223.0828414009288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f>'Prior Year'!G71</f>
        <v>4898643.1899999985</v>
      </c>
      <c r="C500" s="240">
        <f>G71</f>
        <v>4564255.0500000007</v>
      </c>
      <c r="D500" s="240">
        <f>'Prior Year'!G59</f>
        <v>4346.1576556952687</v>
      </c>
      <c r="E500" s="180">
        <f>G59</f>
        <v>3651.5263570650241</v>
      </c>
      <c r="F500" s="263">
        <f t="shared" si="15"/>
        <v>1127.1204539901457</v>
      </c>
      <c r="G500" s="263">
        <f t="shared" si="15"/>
        <v>1249.9581281041601</v>
      </c>
      <c r="H500" s="265" t="str">
        <f t="shared" si="16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f>'Prior Year'!H71</f>
        <v>10736.160000000002</v>
      </c>
      <c r="C501" s="240">
        <f>H71</f>
        <v>6206.5999999999995</v>
      </c>
      <c r="D501" s="240">
        <f>'Prior Year'!H59</f>
        <v>0.96054754325464831</v>
      </c>
      <c r="E501" s="180">
        <f>H59</f>
        <v>0</v>
      </c>
      <c r="F501" s="263">
        <f t="shared" si="15"/>
        <v>11177.125042267446</v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f>'Prior Year'!P71</f>
        <v>21216151.77</v>
      </c>
      <c r="C509" s="240">
        <f>P71</f>
        <v>20692604.290000003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f>'Prior Year'!Q71</f>
        <v>7521447.1799999988</v>
      </c>
      <c r="C510" s="240">
        <f>Q71</f>
        <v>7052548.3000000007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f>'Prior Year'!R71</f>
        <v>4232466.43</v>
      </c>
      <c r="C511" s="240">
        <f>R71</f>
        <v>4660243.709999999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f>'Prior Year'!S71</f>
        <v>30867591.890000008</v>
      </c>
      <c r="C512" s="240">
        <f>S71</f>
        <v>25934067.009999998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f>'Prior Year'!T71</f>
        <v>1296159.7600000002</v>
      </c>
      <c r="C513" s="240">
        <f>T71</f>
        <v>873245.04999999993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f>'Prior Year'!U71</f>
        <v>9712286.9700000007</v>
      </c>
      <c r="C514" s="240">
        <f>U71</f>
        <v>10074834.91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f>'Prior Year'!V71</f>
        <v>47502987.860000022</v>
      </c>
      <c r="C515" s="240">
        <f>V71</f>
        <v>42906190.519999996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f>'Prior Year'!W71</f>
        <v>4896689.1700000009</v>
      </c>
      <c r="C516" s="240">
        <f>W71</f>
        <v>5196471.1900000004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f>'Prior Year'!X71</f>
        <v>2206218.8799999994</v>
      </c>
      <c r="C517" s="240">
        <f>X71</f>
        <v>2004411.87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f>'Prior Year'!Y71</f>
        <v>17533639.760000002</v>
      </c>
      <c r="C518" s="240">
        <f>Y71</f>
        <v>18220888.969999995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f>'Prior Year'!Z71</f>
        <v>17322725.169999994</v>
      </c>
      <c r="C519" s="240">
        <f>Z71</f>
        <v>16173534.729999997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f>'Prior Year'!AA71</f>
        <v>1091115.5399999998</v>
      </c>
      <c r="C520" s="240">
        <f>AA71</f>
        <v>1021728.3399999999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f>'Prior Year'!AB71</f>
        <v>15821620.669999998</v>
      </c>
      <c r="C521" s="240">
        <f>AB71</f>
        <v>15019155.240000002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f>'Prior Year'!AC71</f>
        <v>6730489.919999999</v>
      </c>
      <c r="C522" s="240">
        <f>AC71</f>
        <v>6354498.620000001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f>'Prior Year'!AD71</f>
        <v>427389.39</v>
      </c>
      <c r="C523" s="240">
        <f>AD71</f>
        <v>539900.11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f>'Prior Year'!AE71</f>
        <v>5048972.4899999993</v>
      </c>
      <c r="C524" s="240">
        <f>AE71</f>
        <v>4770767.9300000006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f>'Prior Year'!AG71</f>
        <v>7511841.5899999999</v>
      </c>
      <c r="C526" s="240">
        <f>AG71</f>
        <v>7858308.7199999997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f>'Prior Year'!AJ71</f>
        <v>3235039.9699999997</v>
      </c>
      <c r="C529" s="240">
        <f>AJ71</f>
        <v>2232425.3699999996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f>'Prior Year'!AK71</f>
        <v>1590181.9699999997</v>
      </c>
      <c r="C530" s="240">
        <f>AK71</f>
        <v>1565732.6900000002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f>'Prior Year'!AL71</f>
        <v>542435.80999999994</v>
      </c>
      <c r="C531" s="240">
        <f>AL71</f>
        <v>598742.44999999995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f>'Prior Year'!AS71</f>
        <v>6228</v>
      </c>
      <c r="C538" s="240">
        <f>AS71</f>
        <v>453.84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f>'Prior Year'!AV71</f>
        <v>392283.73000000004</v>
      </c>
      <c r="C541" s="240">
        <f>AV71</f>
        <v>151338.18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f>'Prior Year'!AY71</f>
        <v>3524044.37</v>
      </c>
      <c r="C544" s="240">
        <f>AY71</f>
        <v>3655736.0500000007</v>
      </c>
      <c r="D544" s="240">
        <f>'Prior Year'!AY59</f>
        <v>246247.17</v>
      </c>
      <c r="E544" s="180">
        <f>AY59</f>
        <v>304302.15999999997</v>
      </c>
      <c r="F544" s="263">
        <f t="shared" ref="F544:G550" si="19">IF(B544=0,"",IF(D544=0,"",B544/D544))</f>
        <v>14.311004548803545</v>
      </c>
      <c r="G544" s="263">
        <f t="shared" si="19"/>
        <v>12.01350673948552</v>
      </c>
      <c r="H544" s="265" t="str">
        <f t="shared" si="16"/>
        <v/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f>'Prior Year'!AZ71</f>
        <v>1095181.1799999997</v>
      </c>
      <c r="C545" s="240">
        <f>AZ71</f>
        <v>1112851.3800000001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f>'Prior Year'!BA71</f>
        <v>94455.12</v>
      </c>
      <c r="C546" s="240">
        <f>BA71</f>
        <v>26042.430000000022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f>'Prior Year'!BB71</f>
        <v>3714222.2500000005</v>
      </c>
      <c r="C547" s="240">
        <f>BB71</f>
        <v>3830545.86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f>'Prior Year'!BC71</f>
        <v>802167.12999999977</v>
      </c>
      <c r="C548" s="240">
        <f>BC71</f>
        <v>767330.09000000008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f>'Prior Year'!BD71</f>
        <v>707898.64</v>
      </c>
      <c r="C549" s="240">
        <f>BD71</f>
        <v>1007569.47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f>'Prior Year'!BE71</f>
        <v>14508361.890000001</v>
      </c>
      <c r="C550" s="240">
        <f>BE71</f>
        <v>14949586.68</v>
      </c>
      <c r="D550" s="240">
        <f>'Prior Year'!BE59</f>
        <v>745880.32741499983</v>
      </c>
      <c r="E550" s="180">
        <f>BE59</f>
        <v>745880.32741499983</v>
      </c>
      <c r="F550" s="263">
        <f t="shared" si="19"/>
        <v>19.451326649519881</v>
      </c>
      <c r="G550" s="263">
        <f t="shared" si="19"/>
        <v>20.042875687324852</v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f>'Prior Year'!BF71</f>
        <v>4118167.6400000006</v>
      </c>
      <c r="C551" s="240">
        <f>BF71</f>
        <v>4139411.94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f>'Prior Year'!BH71</f>
        <v>311942.2</v>
      </c>
      <c r="C553" s="240">
        <f>BH71</f>
        <v>330634.66000000003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f>'Prior Year'!BJ71</f>
        <v>653.67999999999995</v>
      </c>
      <c r="C555" s="240">
        <f>BJ71</f>
        <v>464.53000000000003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f>'Prior Year'!BL71</f>
        <v>60487</v>
      </c>
      <c r="C557" s="240">
        <f>BL71</f>
        <v>59293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f>'Prior Year'!BN71</f>
        <v>4555132.26</v>
      </c>
      <c r="C559" s="240">
        <f>BN71</f>
        <v>10180284.77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f>'Prior Year'!BS71</f>
        <v>280295.35000000003</v>
      </c>
      <c r="C564" s="240">
        <f>BS71</f>
        <v>152013.91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f>'Prior Year'!BV71</f>
        <v>21845.65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f>'Prior Year'!BW71</f>
        <v>10143284.09</v>
      </c>
      <c r="C568" s="240">
        <f>BW71</f>
        <v>13141007.470000001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f>'Prior Year'!BY71</f>
        <v>859369.47999999975</v>
      </c>
      <c r="C570" s="240">
        <f>BY71</f>
        <v>869505.57000000007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f>'Prior Year'!CA71</f>
        <v>7332569.71</v>
      </c>
      <c r="C572" s="240">
        <f>CA71</f>
        <v>7560257.3300000001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f>'Prior Year'!CC71</f>
        <v>134814537.29879519</v>
      </c>
      <c r="C574" s="240">
        <f>CC71</f>
        <v>114539953.086615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f>'Prior Year'!CD71</f>
        <v>18571802.23</v>
      </c>
      <c r="C575" s="240">
        <f>CD71</f>
        <v>16164873.690000001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449965.57633400004</v>
      </c>
      <c r="E612" s="180">
        <f>SUM(C624:D647)+SUM(C668:D713)</f>
        <v>324473200.32666159</v>
      </c>
      <c r="F612" s="180">
        <f>CE64-(AX64+BD64+BE64+BG64+BJ64+BN64+BP64+BQ64+CB64+CC64+CD64)</f>
        <v>88631731.730000064</v>
      </c>
      <c r="G612" s="180">
        <f>CE77-(AX77+AY77+BD77+BE77+BG77+BJ77+BN77+BP77+BQ77+CB77+CC77+CD77)</f>
        <v>304302.16000000003</v>
      </c>
      <c r="H612" s="197">
        <f>CE60-(AX60+AY60+AZ60+BD60+BE60+BG60+BJ60+BN60+BO60+BP60+BQ60+BR60+CB60+CC60+CD60)</f>
        <v>1211.4300000000003</v>
      </c>
      <c r="I612" s="180">
        <f>CE78-(AX78+AY78+AZ78+BD78+BE78+BF78+BG78+BJ78+BN78+BO78+BP78+BQ78+BR78+CB78+CC78+CD78)</f>
        <v>43460.234040592557</v>
      </c>
      <c r="J612" s="180">
        <f>CE79-(AX79+AY79+AZ79+BA79+BD79+BE79+BF79+BG79+BJ79+BN79+BO79+BP79+BQ79+BR79+CB79+CC79+CD79)</f>
        <v>1390534.3399999999</v>
      </c>
      <c r="K612" s="180">
        <f>CE75-(AW75+AX75+AY75+AZ75+BA75+BB75+BC75+BD75+BE75+BF75+BG75+BH75+BI75+BJ75+BK75+BL75+BM75+BN75+BO75+BP75+BQ75+BR75+BS75+BT75+BU75+BV75+BW75+BX75+CB75+CC75+CD75)</f>
        <v>1653676301.3400002</v>
      </c>
      <c r="L612" s="197">
        <f>CE80-(AW80+AX80+AY80+AZ80+BA80+BB80+BC80+BD80+BE80+BF80+BG80+BH80+BI80+BJ80+BK80+BL80+BM80+BN80+BO80+BP80+BQ80+BR80+BS80+BT80+BU80+BV80+BW80+BX80+BY80+BZ80+CA80+CB80+CC80+CD80)</f>
        <v>392.86999999999989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14949586.68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16164873.690000001</v>
      </c>
      <c r="D615" s="266">
        <f>SUM(C614:C615)</f>
        <v>31114460.370000001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464.53000000000003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10180284.77</v>
      </c>
      <c r="D619" s="180">
        <f>(D615/D612)*BN76</f>
        <v>1044979.5502937844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114539953.086615</v>
      </c>
      <c r="D620" s="180">
        <f>(D615/D612)*CC76</f>
        <v>5708288.9930446045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131473970.92995338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1007569.47</v>
      </c>
      <c r="D624" s="180">
        <f>(D615/D612)*BD76</f>
        <v>1344891.271188136</v>
      </c>
      <c r="E624" s="180">
        <f>(E623/E612)*SUM(C624:D624)</f>
        <v>953198.46073405212</v>
      </c>
      <c r="F624" s="180">
        <f>SUM(C624:E624)</f>
        <v>3305659.201922188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3655736.0500000007</v>
      </c>
      <c r="D625" s="180">
        <f>(D615/D612)*AY76</f>
        <v>165482.1387683161</v>
      </c>
      <c r="E625" s="180">
        <f>(E623/E612)*SUM(C625:D625)</f>
        <v>1548327.3458681819</v>
      </c>
      <c r="F625" s="180">
        <f>(F624/F612)*AY64</f>
        <v>18599.649599649703</v>
      </c>
      <c r="G625" s="180">
        <f>SUM(C625:F625)</f>
        <v>5388145.1842361493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1112851.3800000001</v>
      </c>
      <c r="D628" s="180">
        <f>(D615/D612)*AZ76</f>
        <v>1219475.2664880762</v>
      </c>
      <c r="E628" s="180">
        <f>(E623/E612)*SUM(C628:D628)</f>
        <v>945040.28502452781</v>
      </c>
      <c r="F628" s="180">
        <f>(F624/F612)*AZ64</f>
        <v>32303.241773905487</v>
      </c>
      <c r="G628" s="180">
        <f>(G625/G612)*AZ77</f>
        <v>0</v>
      </c>
      <c r="H628" s="180">
        <f>SUM(C626:G628)</f>
        <v>3309670.1732865097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4139411.94</v>
      </c>
      <c r="D629" s="180">
        <f>(D615/D612)*BF76</f>
        <v>329423.55856201088</v>
      </c>
      <c r="E629" s="180">
        <f>(E623/E612)*SUM(C629:D629)</f>
        <v>1810736.7506382265</v>
      </c>
      <c r="F629" s="180">
        <f>(F624/F612)*BF64</f>
        <v>11515.993444653299</v>
      </c>
      <c r="G629" s="180">
        <f>(G625/G612)*BF77</f>
        <v>0</v>
      </c>
      <c r="H629" s="180">
        <f>(H628/H612)*BF60</f>
        <v>138186.37260496407</v>
      </c>
      <c r="I629" s="180">
        <f>SUM(C629:H629)</f>
        <v>6429274.6152498554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26042.430000000022</v>
      </c>
      <c r="D630" s="180">
        <f>(D615/D612)*BA76</f>
        <v>0</v>
      </c>
      <c r="E630" s="180">
        <f>(E623/E612)*SUM(C630:D630)</f>
        <v>10552.186378777522</v>
      </c>
      <c r="F630" s="180">
        <f>(F624/F612)*BA64</f>
        <v>1781.694984018437</v>
      </c>
      <c r="G630" s="180">
        <f>(G625/G612)*BA77</f>
        <v>0</v>
      </c>
      <c r="H630" s="180">
        <f>(H628/H612)*BA60</f>
        <v>10299.775103216974</v>
      </c>
      <c r="I630" s="180">
        <f>(I629/I612)*BA78</f>
        <v>0</v>
      </c>
      <c r="J630" s="180">
        <f>SUM(C630:I630)</f>
        <v>48676.086466012959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3830545.86</v>
      </c>
      <c r="D632" s="180">
        <f>(D615/D612)*BB76</f>
        <v>20140.991681814103</v>
      </c>
      <c r="E632" s="180">
        <f>(E623/E612)*SUM(C632:D632)</f>
        <v>1560267.814687589</v>
      </c>
      <c r="F632" s="180">
        <f>(F624/F612)*BB64</f>
        <v>142.2442528691746</v>
      </c>
      <c r="G632" s="180">
        <f>(G625/G612)*BB77</f>
        <v>0</v>
      </c>
      <c r="H632" s="180">
        <f>(H628/H612)*BB60</f>
        <v>76469.683060754149</v>
      </c>
      <c r="I632" s="180">
        <f>(I629/I612)*BB78</f>
        <v>6078.8872096096802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767330.09000000008</v>
      </c>
      <c r="D633" s="180">
        <f>(D615/D612)*BC76</f>
        <v>0</v>
      </c>
      <c r="E633" s="180">
        <f>(E623/E612)*SUM(C633:D633)</f>
        <v>310916.07517901075</v>
      </c>
      <c r="F633" s="180">
        <f>(F624/F612)*BC64</f>
        <v>11.409019435030695</v>
      </c>
      <c r="G633" s="180">
        <f>(G625/G612)*BC77</f>
        <v>0</v>
      </c>
      <c r="H633" s="180">
        <f>(H628/H612)*BC60</f>
        <v>34450.971896967123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330634.66000000003</v>
      </c>
      <c r="D636" s="180">
        <f>(D615/D612)*BH76</f>
        <v>0</v>
      </c>
      <c r="E636" s="180">
        <f>(E623/E612)*SUM(C636:D636)</f>
        <v>133970.54559055108</v>
      </c>
      <c r="F636" s="180">
        <f>(F624/F612)*BH64</f>
        <v>2.3116411395331888</v>
      </c>
      <c r="G636" s="180">
        <f>(G625/G612)*BH77</f>
        <v>0</v>
      </c>
      <c r="H636" s="180">
        <f>(H628/H612)*BH60</f>
        <v>6884.7303077206288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59293</v>
      </c>
      <c r="D637" s="180">
        <f>(D615/D612)*BL76</f>
        <v>154057.00113900207</v>
      </c>
      <c r="E637" s="180">
        <f>(E623/E612)*SUM(C637:D637)</f>
        <v>86447.730719873085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46496.972372035314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152013.91</v>
      </c>
      <c r="D639" s="180">
        <f>(D615/D612)*BS76</f>
        <v>139416.45020488021</v>
      </c>
      <c r="E639" s="180">
        <f>(E623/E612)*SUM(C639:D639)</f>
        <v>118085.27381339458</v>
      </c>
      <c r="F639" s="180">
        <f>(F624/F612)*BS64</f>
        <v>693.42558100742735</v>
      </c>
      <c r="G639" s="180">
        <f>(G625/G612)*BS77</f>
        <v>0</v>
      </c>
      <c r="H639" s="180">
        <f>(H628/H612)*BS60</f>
        <v>2759.356194761046</v>
      </c>
      <c r="I639" s="180">
        <f>(I629/I612)*BS78</f>
        <v>42078.209918772824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13141007.470000001</v>
      </c>
      <c r="D643" s="180">
        <f>(D615/D612)*BW76</f>
        <v>482669.26317465032</v>
      </c>
      <c r="E643" s="180">
        <f>(E623/E612)*SUM(C643:D643)</f>
        <v>5520205.9121469734</v>
      </c>
      <c r="F643" s="180">
        <f>(F624/F612)*BW64</f>
        <v>7065.3521194680288</v>
      </c>
      <c r="G643" s="180">
        <f>(G625/G612)*BW77</f>
        <v>0</v>
      </c>
      <c r="H643" s="180">
        <f>(H628/H612)*BW60</f>
        <v>59886.225533823897</v>
      </c>
      <c r="I643" s="180">
        <f>(I629/I612)*BW78</f>
        <v>145677.63378967028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27235699.461235773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869505.57000000007</v>
      </c>
      <c r="D645" s="180">
        <f>(D615/D612)*BY76</f>
        <v>11253.94653225273</v>
      </c>
      <c r="E645" s="180">
        <f>(E623/E612)*SUM(C645:D645)</f>
        <v>356876.78044369537</v>
      </c>
      <c r="F645" s="180">
        <f>(F624/F612)*BY64</f>
        <v>77.050974994540411</v>
      </c>
      <c r="G645" s="180">
        <f>(G625/G612)*BY77</f>
        <v>0</v>
      </c>
      <c r="H645" s="180">
        <f>(H628/H612)*BY60</f>
        <v>13523.577390165521</v>
      </c>
      <c r="I645" s="180">
        <f>(I629/I612)*BY78</f>
        <v>3396.6287615476786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7560257.3300000001</v>
      </c>
      <c r="D647" s="180">
        <f>(D615/D612)*CA76</f>
        <v>389139.44018920109</v>
      </c>
      <c r="E647" s="180">
        <f>(E623/E612)*SUM(C647:D647)</f>
        <v>3221032.6116990023</v>
      </c>
      <c r="F647" s="180">
        <f>(F624/F612)*CA64</f>
        <v>1725.6900880595078</v>
      </c>
      <c r="G647" s="180">
        <f>(G625/G612)*CA77</f>
        <v>0</v>
      </c>
      <c r="H647" s="180">
        <f>(H628/H612)*CA60</f>
        <v>176107.03001415546</v>
      </c>
      <c r="I647" s="180">
        <f>(I629/I612)*CA78</f>
        <v>117448.77328243558</v>
      </c>
      <c r="J647" s="180">
        <f>(J630/J612)*CA79</f>
        <v>0</v>
      </c>
      <c r="K647" s="180">
        <v>0</v>
      </c>
      <c r="L647" s="180">
        <f>SUM(C645:K647)</f>
        <v>12720344.429375509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192487361.91661501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31327247.5</v>
      </c>
      <c r="D668" s="180">
        <f>(D615/D612)*C76</f>
        <v>2874095.6898586415</v>
      </c>
      <c r="E668" s="180">
        <f>(E623/E612)*SUM(C668:D668)</f>
        <v>13858113.384347063</v>
      </c>
      <c r="F668" s="180">
        <f>(F624/F612)*C64</f>
        <v>104652.74596913235</v>
      </c>
      <c r="G668" s="180">
        <f>(G625/G612)*C77</f>
        <v>2042526.5056588878</v>
      </c>
      <c r="H668" s="180">
        <f>(H628/H612)*C60</f>
        <v>540150.80521406571</v>
      </c>
      <c r="I668" s="180">
        <f>(I629/I612)*C78</f>
        <v>867450.01459145453</v>
      </c>
      <c r="J668" s="180">
        <f>(J630/J612)*C79</f>
        <v>18452.02632799323</v>
      </c>
      <c r="K668" s="180">
        <f>(K644/K612)*C75</f>
        <v>1642568.5980891408</v>
      </c>
      <c r="L668" s="180">
        <f>(L647/L612)*C80</f>
        <v>3770094.1923702108</v>
      </c>
      <c r="M668" s="180">
        <f t="shared" ref="M668:M713" si="20">ROUND(SUM(D668:L668),0)</f>
        <v>25718104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33660008.149999991</v>
      </c>
      <c r="D670" s="180">
        <f>(D615/D612)*E76</f>
        <v>4196255.7747088224</v>
      </c>
      <c r="E670" s="180">
        <f>(E623/E612)*SUM(C670:D670)</f>
        <v>15339058.318970961</v>
      </c>
      <c r="F670" s="180">
        <f>(F624/F612)*E64</f>
        <v>72379.14601374988</v>
      </c>
      <c r="G670" s="180">
        <f>(G625/G612)*E77</f>
        <v>2953710.7416824279</v>
      </c>
      <c r="H670" s="180">
        <f>(H628/H612)*E60</f>
        <v>685249.22848511464</v>
      </c>
      <c r="I670" s="180">
        <f>(I629/I612)*E78</f>
        <v>1266499.9797482989</v>
      </c>
      <c r="J670" s="180">
        <f>(J630/J612)*E79</f>
        <v>26683.594176036931</v>
      </c>
      <c r="K670" s="180">
        <f>(K644/K612)*E75</f>
        <v>2375329.034254597</v>
      </c>
      <c r="L670" s="180">
        <f>(L647/L612)*E80</f>
        <v>4613864.8438058654</v>
      </c>
      <c r="M670" s="180">
        <f t="shared" si="20"/>
        <v>31529031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4564255.0500000007</v>
      </c>
      <c r="D672" s="180">
        <f>(D615/D612)*G76</f>
        <v>1008084.1709171339</v>
      </c>
      <c r="E672" s="180">
        <f>(E623/E612)*SUM(C672:D672)</f>
        <v>2257867.7191371731</v>
      </c>
      <c r="F672" s="180">
        <f>(F624/F612)*G64</f>
        <v>5375.5685540652285</v>
      </c>
      <c r="G672" s="180">
        <f>(G625/G612)*G77</f>
        <v>391907.93689483241</v>
      </c>
      <c r="H672" s="180">
        <f>(H628/H612)*G60</f>
        <v>86824.098880699064</v>
      </c>
      <c r="I672" s="180">
        <f>(I629/I612)*G78</f>
        <v>304256.61603998003</v>
      </c>
      <c r="J672" s="180">
        <f>(J630/J612)*G79</f>
        <v>3540.465961982798</v>
      </c>
      <c r="K672" s="180">
        <f>(K644/K612)*G75</f>
        <v>315166.37297085806</v>
      </c>
      <c r="L672" s="180">
        <f>(L647/L612)*G80</f>
        <v>526142.48218838824</v>
      </c>
      <c r="M672" s="180">
        <f t="shared" si="20"/>
        <v>4899165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6206.5999999999995</v>
      </c>
      <c r="D673" s="180">
        <f>(D615/D612)*H76</f>
        <v>3007.006881141132</v>
      </c>
      <c r="E673" s="180">
        <f>(E623/E612)*SUM(C673:D673)</f>
        <v>3733.2805360555144</v>
      </c>
      <c r="F673" s="180">
        <f>(F624/F612)*H64</f>
        <v>65.204093878675252</v>
      </c>
      <c r="G673" s="180">
        <f>(G625/G612)*H77</f>
        <v>0</v>
      </c>
      <c r="H673" s="180">
        <f>(H628/H612)*H60</f>
        <v>81.961075091912264</v>
      </c>
      <c r="I673" s="180">
        <f>(I629/I612)*H78</f>
        <v>907.56482886997094</v>
      </c>
      <c r="J673" s="180">
        <f>(J630/J612)*H79</f>
        <v>0</v>
      </c>
      <c r="K673" s="180">
        <f>(K644/K612)*H75</f>
        <v>0</v>
      </c>
      <c r="L673" s="180">
        <f>(L647/L612)*H80</f>
        <v>323.77998903900817</v>
      </c>
      <c r="M673" s="180">
        <f t="shared" si="20"/>
        <v>8119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20692604.290000003</v>
      </c>
      <c r="D681" s="180">
        <f>(D615/D612)*P76</f>
        <v>2951697.3077647714</v>
      </c>
      <c r="E681" s="180">
        <f>(E623/E612)*SUM(C681:D681)</f>
        <v>9580483.743477121</v>
      </c>
      <c r="F681" s="180">
        <f>(F624/F612)*P64</f>
        <v>181283.38419311019</v>
      </c>
      <c r="G681" s="180">
        <f>(G625/G612)*P77</f>
        <v>0</v>
      </c>
      <c r="H681" s="180">
        <f>(H628/H612)*P60</f>
        <v>278831.57746268553</v>
      </c>
      <c r="I681" s="180">
        <f>(I629/I612)*P78</f>
        <v>890871.47714836174</v>
      </c>
      <c r="J681" s="180">
        <f>(J630/J612)*P79</f>
        <v>0</v>
      </c>
      <c r="K681" s="180">
        <f>(K644/K612)*P75</f>
        <v>7051855.8261646107</v>
      </c>
      <c r="L681" s="180">
        <f>(L647/L612)*P80</f>
        <v>990442.98647032585</v>
      </c>
      <c r="M681" s="180">
        <f t="shared" si="20"/>
        <v>21925466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7052548.3000000007</v>
      </c>
      <c r="D682" s="180">
        <f>(D615/D612)*Q76</f>
        <v>878991.28145173215</v>
      </c>
      <c r="E682" s="180">
        <f>(E623/E612)*SUM(C682:D682)</f>
        <v>3213797.0202523218</v>
      </c>
      <c r="F682" s="180">
        <f>(F624/F612)*Q64</f>
        <v>10786.488657890166</v>
      </c>
      <c r="G682" s="180">
        <f>(G625/G612)*Q77</f>
        <v>0</v>
      </c>
      <c r="H682" s="180">
        <f>(H628/H612)*Q60</f>
        <v>103981.2839332727</v>
      </c>
      <c r="I682" s="180">
        <f>(I629/I612)*Q78</f>
        <v>265294.22893312498</v>
      </c>
      <c r="J682" s="180">
        <f>(J630/J612)*Q79</f>
        <v>0</v>
      </c>
      <c r="K682" s="180">
        <f>(K644/K612)*Q75</f>
        <v>211421.30370213147</v>
      </c>
      <c r="L682" s="180">
        <f>(L647/L612)*Q80</f>
        <v>798441.45297019405</v>
      </c>
      <c r="M682" s="180">
        <f t="shared" si="20"/>
        <v>5482713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4660243.709999999</v>
      </c>
      <c r="D683" s="180">
        <f>(D615/D612)*R76</f>
        <v>45990.830534987086</v>
      </c>
      <c r="E683" s="180">
        <f>(E623/E612)*SUM(C683:D683)</f>
        <v>1906928.9622345353</v>
      </c>
      <c r="F683" s="180">
        <f>(F624/F612)*R64</f>
        <v>75594.777955030455</v>
      </c>
      <c r="G683" s="180">
        <f>(G625/G612)*R77</f>
        <v>0</v>
      </c>
      <c r="H683" s="180">
        <f>(H628/H612)*R60</f>
        <v>37702.094542279643</v>
      </c>
      <c r="I683" s="180">
        <f>(I629/I612)*R78</f>
        <v>13880.799710120236</v>
      </c>
      <c r="J683" s="180">
        <f>(J630/J612)*R79</f>
        <v>0</v>
      </c>
      <c r="K683" s="180">
        <f>(K644/K612)*R75</f>
        <v>1364881.4045806059</v>
      </c>
      <c r="L683" s="180">
        <f>(L647/L612)*R80</f>
        <v>0</v>
      </c>
      <c r="M683" s="180">
        <f t="shared" si="20"/>
        <v>3444979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25934067.009999998</v>
      </c>
      <c r="D684" s="180">
        <f>(D615/D612)*S76</f>
        <v>0</v>
      </c>
      <c r="E684" s="180">
        <f>(E623/E612)*SUM(C684:D684)</f>
        <v>10508278.553469291</v>
      </c>
      <c r="F684" s="180">
        <f>(F624/F612)*S64</f>
        <v>949007.55360425333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11457286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873245.04999999993</v>
      </c>
      <c r="D685" s="180">
        <f>(D615/D612)*T76</f>
        <v>250281.22119722114</v>
      </c>
      <c r="E685" s="180">
        <f>(E623/E612)*SUM(C685:D685)</f>
        <v>455243.94671027263</v>
      </c>
      <c r="F685" s="180">
        <f>(F624/F612)*T64</f>
        <v>7476.0827865796364</v>
      </c>
      <c r="G685" s="180">
        <f>(G625/G612)*T77</f>
        <v>0</v>
      </c>
      <c r="H685" s="180">
        <f>(H628/H612)*T60</f>
        <v>9152.3200519302027</v>
      </c>
      <c r="I685" s="180">
        <f>(I629/I612)*T78</f>
        <v>75539.046854134009</v>
      </c>
      <c r="J685" s="180">
        <f>(J630/J612)*T79</f>
        <v>0</v>
      </c>
      <c r="K685" s="180">
        <f>(K644/K612)*T75</f>
        <v>52833.859491004972</v>
      </c>
      <c r="L685" s="180">
        <f>(L647/L612)*T80</f>
        <v>91953.516887078309</v>
      </c>
      <c r="M685" s="180">
        <f t="shared" si="20"/>
        <v>942480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10074834.91</v>
      </c>
      <c r="D686" s="180">
        <f>(D615/D612)*U76</f>
        <v>135389.74071945256</v>
      </c>
      <c r="E686" s="180">
        <f>(E623/E612)*SUM(C686:D686)</f>
        <v>4137102.1630308772</v>
      </c>
      <c r="F686" s="180">
        <f>(F624/F612)*U64</f>
        <v>91608.696937845627</v>
      </c>
      <c r="G686" s="180">
        <f>(G625/G612)*U77</f>
        <v>0</v>
      </c>
      <c r="H686" s="180">
        <f>(H628/H612)*U60</f>
        <v>7321.8560415441616</v>
      </c>
      <c r="I686" s="180">
        <f>(I629/I612)*U78</f>
        <v>40862.88183689482</v>
      </c>
      <c r="J686" s="180">
        <f>(J630/J612)*U79</f>
        <v>0</v>
      </c>
      <c r="K686" s="180">
        <f>(K644/K612)*U75</f>
        <v>1023129.5324227781</v>
      </c>
      <c r="L686" s="180">
        <f>(L647/L612)*U80</f>
        <v>0</v>
      </c>
      <c r="M686" s="180">
        <f t="shared" si="20"/>
        <v>5435415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42906190.519999996</v>
      </c>
      <c r="D687" s="180">
        <f>(D615/D612)*V76</f>
        <v>2156076.0363694751</v>
      </c>
      <c r="E687" s="180">
        <f>(E623/E612)*SUM(C687:D687)</f>
        <v>18258873.513453368</v>
      </c>
      <c r="F687" s="180">
        <f>(F624/F612)*V64</f>
        <v>963600.44434414676</v>
      </c>
      <c r="G687" s="180">
        <f>(G625/G612)*V77</f>
        <v>0</v>
      </c>
      <c r="H687" s="180">
        <f>(H628/H612)*V60</f>
        <v>245855.90491737277</v>
      </c>
      <c r="I687" s="180">
        <f>(I629/I612)*V78</f>
        <v>650739.7077308076</v>
      </c>
      <c r="J687" s="180">
        <f>(J630/J612)*V79</f>
        <v>0</v>
      </c>
      <c r="K687" s="180">
        <f>(K644/K612)*V75</f>
        <v>5388280.1581920134</v>
      </c>
      <c r="L687" s="180">
        <f>(L647/L612)*V80</f>
        <v>553987.56124574295</v>
      </c>
      <c r="M687" s="180">
        <f t="shared" si="20"/>
        <v>28217413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5196471.1900000004</v>
      </c>
      <c r="D688" s="180">
        <f>(D615/D612)*W76</f>
        <v>388730.07035187015</v>
      </c>
      <c r="E688" s="180">
        <f>(E623/E612)*SUM(C688:D688)</f>
        <v>2263079.3156481944</v>
      </c>
      <c r="F688" s="180">
        <f>(F624/F612)*W64</f>
        <v>22738.854531511162</v>
      </c>
      <c r="G688" s="180">
        <f>(G625/G612)*W77</f>
        <v>0</v>
      </c>
      <c r="H688" s="180">
        <f>(H628/H612)*W60</f>
        <v>50706.585123529709</v>
      </c>
      <c r="I688" s="180">
        <f>(I629/I612)*W78</f>
        <v>117325.21863788459</v>
      </c>
      <c r="J688" s="180">
        <f>(J630/J612)*W79</f>
        <v>0</v>
      </c>
      <c r="K688" s="180">
        <f>(K644/K612)*W75</f>
        <v>448141.56755520531</v>
      </c>
      <c r="L688" s="180">
        <f>(L647/L612)*W80</f>
        <v>52776.138213358325</v>
      </c>
      <c r="M688" s="180">
        <f t="shared" si="20"/>
        <v>3343498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2004411.87</v>
      </c>
      <c r="D689" s="180">
        <f>(D615/D612)*X76</f>
        <v>116908.55714037476</v>
      </c>
      <c r="E689" s="180">
        <f>(E623/E612)*SUM(C689:D689)</f>
        <v>859542.23612363206</v>
      </c>
      <c r="F689" s="180">
        <f>(F624/F612)*X64</f>
        <v>5892.2669694579699</v>
      </c>
      <c r="G689" s="180">
        <f>(G625/G612)*X77</f>
        <v>0</v>
      </c>
      <c r="H689" s="180">
        <f>(H628/H612)*X60</f>
        <v>26391.466179595755</v>
      </c>
      <c r="I689" s="180">
        <f>(I629/I612)*X78</f>
        <v>35284.952395677472</v>
      </c>
      <c r="J689" s="180">
        <f>(J630/J612)*X79</f>
        <v>0</v>
      </c>
      <c r="K689" s="180">
        <f>(K644/K612)*X75</f>
        <v>430267.41104097804</v>
      </c>
      <c r="L689" s="180">
        <f>(L647/L612)*X80</f>
        <v>2266.459923273057</v>
      </c>
      <c r="M689" s="180">
        <f t="shared" si="20"/>
        <v>1476553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18220888.969999995</v>
      </c>
      <c r="D690" s="180">
        <f>(D615/D612)*Y76</f>
        <v>2164940.7522124345</v>
      </c>
      <c r="E690" s="180">
        <f>(E623/E612)*SUM(C690:D690)</f>
        <v>8260176.7467478178</v>
      </c>
      <c r="F690" s="180">
        <f>(F624/F612)*Y64</f>
        <v>347716.62085503864</v>
      </c>
      <c r="G690" s="180">
        <f>(G625/G612)*Y77</f>
        <v>0</v>
      </c>
      <c r="H690" s="180">
        <f>(H628/H612)*Y60</f>
        <v>127749.99570992726</v>
      </c>
      <c r="I690" s="180">
        <f>(I629/I612)*Y78</f>
        <v>653415.22682171967</v>
      </c>
      <c r="J690" s="180">
        <f>(J630/J612)*Y79</f>
        <v>0</v>
      </c>
      <c r="K690" s="180">
        <f>(K644/K612)*Y75</f>
        <v>2546099.781086266</v>
      </c>
      <c r="L690" s="180">
        <f>(L647/L612)*Y80</f>
        <v>190382.63355493679</v>
      </c>
      <c r="M690" s="180">
        <f t="shared" si="20"/>
        <v>14290482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16173534.729999997</v>
      </c>
      <c r="D691" s="180">
        <f>(D615/D612)*Z76</f>
        <v>0</v>
      </c>
      <c r="E691" s="180">
        <f>(E623/E612)*SUM(C691:D691)</f>
        <v>6553388.1774700368</v>
      </c>
      <c r="F691" s="180">
        <f>(F624/F612)*Z64</f>
        <v>556.16862489814901</v>
      </c>
      <c r="G691" s="180">
        <f>(G625/G612)*Z77</f>
        <v>0</v>
      </c>
      <c r="H691" s="180">
        <f>(H628/H612)*Z60</f>
        <v>48302.393587500294</v>
      </c>
      <c r="I691" s="180">
        <f>(I629/I612)*Z78</f>
        <v>0</v>
      </c>
      <c r="J691" s="180">
        <f>(J630/J612)*Z79</f>
        <v>0</v>
      </c>
      <c r="K691" s="180">
        <f>(K644/K612)*Z75</f>
        <v>729405.44301087619</v>
      </c>
      <c r="L691" s="180">
        <f>(L647/L612)*Z80</f>
        <v>86773.037062454183</v>
      </c>
      <c r="M691" s="180">
        <f t="shared" si="20"/>
        <v>7418425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1021728.3399999999</v>
      </c>
      <c r="D692" s="180">
        <f>(D615/D612)*AA76</f>
        <v>130231.68175099177</v>
      </c>
      <c r="E692" s="180">
        <f>(E623/E612)*SUM(C692:D692)</f>
        <v>466765.07723807119</v>
      </c>
      <c r="F692" s="180">
        <f>(F624/F612)*AA64</f>
        <v>15624.135558840157</v>
      </c>
      <c r="G692" s="180">
        <f>(G625/G612)*AA77</f>
        <v>0</v>
      </c>
      <c r="H692" s="180">
        <f>(H628/H612)*AA60</f>
        <v>7540.4189084559275</v>
      </c>
      <c r="I692" s="180">
        <f>(I629/I612)*AA78</f>
        <v>39306.093611908844</v>
      </c>
      <c r="J692" s="180">
        <f>(J630/J612)*AA79</f>
        <v>0</v>
      </c>
      <c r="K692" s="180">
        <f>(K644/K612)*AA75</f>
        <v>68952.937993609579</v>
      </c>
      <c r="L692" s="180">
        <f>(L647/L612)*AA80</f>
        <v>0</v>
      </c>
      <c r="M692" s="180">
        <f t="shared" si="20"/>
        <v>728420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15019155.240000002</v>
      </c>
      <c r="D693" s="180">
        <f>(D615/D612)*AB76</f>
        <v>454273.88876257377</v>
      </c>
      <c r="E693" s="180">
        <f>(E623/E612)*SUM(C693:D693)</f>
        <v>6269710.9327166351</v>
      </c>
      <c r="F693" s="180">
        <f>(F624/F612)*AB64</f>
        <v>309959.4399995805</v>
      </c>
      <c r="G693" s="180">
        <f>(G625/G612)*AB77</f>
        <v>0</v>
      </c>
      <c r="H693" s="180">
        <f>(H628/H612)*AB60</f>
        <v>109554.63703952268</v>
      </c>
      <c r="I693" s="180">
        <f>(I629/I612)*AB78</f>
        <v>137107.43620195636</v>
      </c>
      <c r="J693" s="180">
        <f>(J630/J612)*AB79</f>
        <v>0</v>
      </c>
      <c r="K693" s="180">
        <f>(K644/K612)*AB75</f>
        <v>1074714.0495664119</v>
      </c>
      <c r="L693" s="180">
        <f>(L647/L612)*AB80</f>
        <v>323.77998903900817</v>
      </c>
      <c r="M693" s="180">
        <f t="shared" si="20"/>
        <v>8355644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6354498.620000001</v>
      </c>
      <c r="D694" s="180">
        <f>(D615/D612)*AC76</f>
        <v>873647.1455736513</v>
      </c>
      <c r="E694" s="180">
        <f>(E623/E612)*SUM(C694:D694)</f>
        <v>2928787.4169693328</v>
      </c>
      <c r="F694" s="180">
        <f>(F624/F612)*AC64</f>
        <v>27103.014445075063</v>
      </c>
      <c r="G694" s="180">
        <f>(G625/G612)*AC77</f>
        <v>0</v>
      </c>
      <c r="H694" s="180">
        <f>(H628/H612)*AC60</f>
        <v>106494.756902758</v>
      </c>
      <c r="I694" s="180">
        <f>(I629/I612)*AC78</f>
        <v>263681.27959334571</v>
      </c>
      <c r="J694" s="180">
        <f>(J630/J612)*AC79</f>
        <v>0</v>
      </c>
      <c r="K694" s="180">
        <f>(K644/K612)*AC75</f>
        <v>905503.25624088931</v>
      </c>
      <c r="L694" s="180">
        <f>(L647/L612)*AC80</f>
        <v>0</v>
      </c>
      <c r="M694" s="180">
        <f t="shared" si="20"/>
        <v>5105217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539900.11</v>
      </c>
      <c r="D695" s="180">
        <f>(D615/D612)*AD76</f>
        <v>60504.848916100549</v>
      </c>
      <c r="E695" s="180">
        <f>(E623/E612)*SUM(C695:D695)</f>
        <v>243279.33411839636</v>
      </c>
      <c r="F695" s="180">
        <f>(F624/F612)*AD64</f>
        <v>1535.7342035712977</v>
      </c>
      <c r="G695" s="180">
        <f>(G625/G612)*AD77</f>
        <v>0</v>
      </c>
      <c r="H695" s="180">
        <f>(H628/H612)*AD60</f>
        <v>8414.670376102993</v>
      </c>
      <c r="I695" s="180">
        <f>(I629/I612)*AD78</f>
        <v>18261.372528520988</v>
      </c>
      <c r="J695" s="180">
        <f>(J630/J612)*AD79</f>
        <v>0</v>
      </c>
      <c r="K695" s="180">
        <f>(K644/K612)*AD75</f>
        <v>78529.830654089179</v>
      </c>
      <c r="L695" s="180">
        <f>(L647/L612)*AD80</f>
        <v>99724.236624014506</v>
      </c>
      <c r="M695" s="180">
        <f t="shared" si="20"/>
        <v>510250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4770767.9300000006</v>
      </c>
      <c r="D696" s="180">
        <f>(D615/D612)*AE76</f>
        <v>467477.92389933328</v>
      </c>
      <c r="E696" s="180">
        <f>(E623/E612)*SUM(C696:D696)</f>
        <v>2122495.7328561251</v>
      </c>
      <c r="F696" s="180">
        <f>(F624/F612)*AE64</f>
        <v>994.6501746538554</v>
      </c>
      <c r="G696" s="180">
        <f>(G625/G612)*AE77</f>
        <v>0</v>
      </c>
      <c r="H696" s="180">
        <f>(H628/H612)*AE60</f>
        <v>101413.17024705943</v>
      </c>
      <c r="I696" s="180">
        <f>(I629/I612)*AE78</f>
        <v>141092.63422875252</v>
      </c>
      <c r="J696" s="180">
        <f>(J630/J612)*AE79</f>
        <v>0</v>
      </c>
      <c r="K696" s="180">
        <f>(K644/K612)*AE75</f>
        <v>269827.84470504872</v>
      </c>
      <c r="L696" s="180">
        <f>(L647/L612)*AE80</f>
        <v>0</v>
      </c>
      <c r="M696" s="180">
        <f t="shared" si="20"/>
        <v>3103302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7858308.7199999997</v>
      </c>
      <c r="D698" s="180">
        <f>(D615/D612)*AG76</f>
        <v>761397.9604763001</v>
      </c>
      <c r="E698" s="180">
        <f>(E623/E612)*SUM(C698:D698)</f>
        <v>3492636.8784625535</v>
      </c>
      <c r="F698" s="180">
        <f>(F624/F612)*AG64</f>
        <v>25764.246761438859</v>
      </c>
      <c r="G698" s="180">
        <f>(G625/G612)*AG77</f>
        <v>0</v>
      </c>
      <c r="H698" s="180">
        <f>(H628/H612)*AG60</f>
        <v>138842.06120569937</v>
      </c>
      <c r="I698" s="180">
        <f>(I629/I612)*AG78</f>
        <v>229802.60339124431</v>
      </c>
      <c r="J698" s="180">
        <f>(J630/J612)*AG79</f>
        <v>0</v>
      </c>
      <c r="K698" s="180">
        <f>(K644/K612)*AG75</f>
        <v>871144.48957808071</v>
      </c>
      <c r="L698" s="180">
        <f>(L647/L612)*AG80</f>
        <v>849274.91124931839</v>
      </c>
      <c r="M698" s="180">
        <f t="shared" si="20"/>
        <v>6368863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2232425.3699999996</v>
      </c>
      <c r="D701" s="180">
        <f>(D615/D612)*AJ76</f>
        <v>187260.60924626578</v>
      </c>
      <c r="E701" s="180">
        <f>(E623/E612)*SUM(C701:D701)</f>
        <v>980437.59476828272</v>
      </c>
      <c r="F701" s="180">
        <f>(F624/F612)*AJ64</f>
        <v>11745.460564869139</v>
      </c>
      <c r="G701" s="180">
        <f>(G625/G612)*AJ77</f>
        <v>0</v>
      </c>
      <c r="H701" s="180">
        <f>(H628/H612)*AJ60</f>
        <v>14752.993516544206</v>
      </c>
      <c r="I701" s="180">
        <f>(I629/I612)*AJ78</f>
        <v>56518.375082726365</v>
      </c>
      <c r="J701" s="180">
        <f>(J630/J612)*AJ79</f>
        <v>0</v>
      </c>
      <c r="K701" s="180">
        <f>(K644/K612)*AJ75</f>
        <v>98639.166935474103</v>
      </c>
      <c r="L701" s="180">
        <f>(L647/L612)*AJ80</f>
        <v>58927.958005099485</v>
      </c>
      <c r="M701" s="180">
        <f t="shared" si="20"/>
        <v>1408282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1565732.6900000002</v>
      </c>
      <c r="D702" s="180">
        <f>(D615/D612)*AK76</f>
        <v>0</v>
      </c>
      <c r="E702" s="180">
        <f>(E623/E612)*SUM(C702:D702)</f>
        <v>634422.485314338</v>
      </c>
      <c r="F702" s="180">
        <f>(F624/F612)*AK64</f>
        <v>187.94709146182666</v>
      </c>
      <c r="G702" s="180">
        <f>(G625/G612)*AK77</f>
        <v>0</v>
      </c>
      <c r="H702" s="180">
        <f>(H628/H612)*AK60</f>
        <v>39150.073535570089</v>
      </c>
      <c r="I702" s="180">
        <f>(I629/I612)*AK78</f>
        <v>0</v>
      </c>
      <c r="J702" s="180">
        <f>(J630/J612)*AK79</f>
        <v>0</v>
      </c>
      <c r="K702" s="180">
        <f>(K644/K612)*AK75</f>
        <v>207887.43925318043</v>
      </c>
      <c r="L702" s="180">
        <f>(L647/L612)*AK80</f>
        <v>0</v>
      </c>
      <c r="M702" s="180">
        <f t="shared" si="20"/>
        <v>881648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598742.44999999995</v>
      </c>
      <c r="D703" s="180">
        <f>(D615/D612)*AL76</f>
        <v>0</v>
      </c>
      <c r="E703" s="180">
        <f>(E623/E612)*SUM(C703:D703)</f>
        <v>242605.69867273813</v>
      </c>
      <c r="F703" s="180">
        <f>(F624/F612)*AL64</f>
        <v>82.81404032014008</v>
      </c>
      <c r="G703" s="180">
        <f>(G625/G612)*AL77</f>
        <v>0</v>
      </c>
      <c r="H703" s="180">
        <f>(H628/H612)*AL60</f>
        <v>13687.499540349347</v>
      </c>
      <c r="I703" s="180">
        <f>(I629/I612)*AL78</f>
        <v>0</v>
      </c>
      <c r="J703" s="180">
        <f>(J630/J612)*AL79</f>
        <v>0</v>
      </c>
      <c r="K703" s="180">
        <f>(K644/K612)*AL75</f>
        <v>77283.565851457097</v>
      </c>
      <c r="L703" s="180">
        <f>(L647/L612)*AL80</f>
        <v>0</v>
      </c>
      <c r="M703" s="180">
        <f t="shared" si="20"/>
        <v>333660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453.84</v>
      </c>
      <c r="D710" s="180">
        <f>(D615/D612)*AS76</f>
        <v>0</v>
      </c>
      <c r="E710" s="180">
        <f>(E623/E612)*SUM(C710:D710)</f>
        <v>183.89237356669045</v>
      </c>
      <c r="F710" s="180">
        <f>(F624/F612)*AS64</f>
        <v>0.34573916365719032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184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151338.18</v>
      </c>
      <c r="D713" s="180">
        <f>(D615/D612)*AV76</f>
        <v>0</v>
      </c>
      <c r="E713" s="180">
        <f>(E623/E612)*SUM(C713:D713)</f>
        <v>61321.031930775258</v>
      </c>
      <c r="F713" s="180">
        <f>(F624/F612)*AV64</f>
        <v>9.3457734227851947</v>
      </c>
      <c r="G713" s="180">
        <f>(G625/G612)*AV77</f>
        <v>0</v>
      </c>
      <c r="H713" s="180">
        <f>(H628/H612)*AV60</f>
        <v>2950.5987033088418</v>
      </c>
      <c r="I713" s="180">
        <f>(I629/I612)*AV78</f>
        <v>0</v>
      </c>
      <c r="J713" s="180">
        <f>(J630/J612)*AV79</f>
        <v>0</v>
      </c>
      <c r="K713" s="180">
        <f>(K644/K612)*AV75</f>
        <v>3836.5878964676831</v>
      </c>
      <c r="L713" s="180">
        <f>(L647/L612)*AV80</f>
        <v>34644.458827173876</v>
      </c>
      <c r="M713" s="180">
        <f t="shared" si="20"/>
        <v>102762</v>
      </c>
      <c r="N713" s="199" t="s">
        <v>741</v>
      </c>
    </row>
    <row r="715" spans="1:83" ht="12.6" customHeight="1" x14ac:dyDescent="0.2">
      <c r="C715" s="180">
        <f>SUM(C614:C647)+SUM(C668:C713)</f>
        <v>455947171.25661504</v>
      </c>
      <c r="D715" s="180">
        <f>SUM(D616:D647)+SUM(D668:D713)</f>
        <v>31114460.370000005</v>
      </c>
      <c r="E715" s="180">
        <f>SUM(E624:E647)+SUM(E668:E713)</f>
        <v>131473970.92995341</v>
      </c>
      <c r="F715" s="180">
        <f>SUM(F625:F648)+SUM(F668:F713)</f>
        <v>3305659.2019221843</v>
      </c>
      <c r="G715" s="180">
        <f>SUM(G626:G647)+SUM(G668:G713)</f>
        <v>5388145.1842361484</v>
      </c>
      <c r="H715" s="180">
        <f>SUM(H629:H647)+SUM(H668:H713)</f>
        <v>3309670.1732865097</v>
      </c>
      <c r="I715" s="180">
        <f>SUM(I630:I647)+SUM(I668:I713)</f>
        <v>6429274.6152498564</v>
      </c>
      <c r="J715" s="180">
        <f>SUM(J631:J647)+SUM(J668:J713)</f>
        <v>48676.086466012959</v>
      </c>
      <c r="K715" s="180">
        <f>SUM(K668:K713)</f>
        <v>27235699.461235769</v>
      </c>
      <c r="L715" s="180">
        <f>SUM(L668:L713)</f>
        <v>12720344.429375514</v>
      </c>
      <c r="M715" s="180">
        <f>SUM(M668:M713)</f>
        <v>192487361</v>
      </c>
      <c r="N715" s="198" t="s">
        <v>742</v>
      </c>
    </row>
    <row r="716" spans="1:83" ht="12.6" customHeight="1" x14ac:dyDescent="0.2">
      <c r="C716" s="180">
        <f>CE71</f>
        <v>455947171.25661504</v>
      </c>
      <c r="D716" s="180">
        <f>D615</f>
        <v>31114460.370000001</v>
      </c>
      <c r="E716" s="180">
        <f>E623</f>
        <v>131473970.92995338</v>
      </c>
      <c r="F716" s="180">
        <f>F624</f>
        <v>3305659.201922188</v>
      </c>
      <c r="G716" s="180">
        <f>G625</f>
        <v>5388145.1842361493</v>
      </c>
      <c r="H716" s="180">
        <f>H628</f>
        <v>3309670.1732865097</v>
      </c>
      <c r="I716" s="180">
        <f>I629</f>
        <v>6429274.6152498554</v>
      </c>
      <c r="J716" s="180">
        <f>J630</f>
        <v>48676.086466012959</v>
      </c>
      <c r="K716" s="180">
        <f>K644</f>
        <v>27235699.461235773</v>
      </c>
      <c r="L716" s="180">
        <f>L647</f>
        <v>12720344.429375509</v>
      </c>
      <c r="M716" s="180">
        <f>C648</f>
        <v>192487361.91661501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003*2020*A</v>
      </c>
      <c r="B722" s="276">
        <f>ROUND(C165,0)</f>
        <v>9315904</v>
      </c>
      <c r="C722" s="276">
        <f>ROUND(C166,0)</f>
        <v>0</v>
      </c>
      <c r="D722" s="276">
        <f>ROUND(C167,0)</f>
        <v>0</v>
      </c>
      <c r="E722" s="276">
        <f>ROUND(C168,0)</f>
        <v>0</v>
      </c>
      <c r="F722" s="276">
        <f>ROUND(C169,0)</f>
        <v>0</v>
      </c>
      <c r="G722" s="276">
        <f>ROUND(C170,0)</f>
        <v>9308689</v>
      </c>
      <c r="H722" s="276">
        <f>ROUND(C171+C172,0)</f>
        <v>10001</v>
      </c>
      <c r="I722" s="276">
        <f>ROUND(C175,0)</f>
        <v>5992603</v>
      </c>
      <c r="J722" s="276">
        <f>ROUND(C176,0)</f>
        <v>563065</v>
      </c>
      <c r="K722" s="276">
        <f>ROUND(C179,0)</f>
        <v>7950</v>
      </c>
      <c r="L722" s="276">
        <f>ROUND(C180,0)</f>
        <v>0</v>
      </c>
      <c r="M722" s="276">
        <f>ROUND(C183,0)</f>
        <v>197385</v>
      </c>
      <c r="N722" s="276">
        <f>ROUND(C184,0)</f>
        <v>13638139</v>
      </c>
      <c r="O722" s="276">
        <f>ROUND(C185,0)</f>
        <v>0</v>
      </c>
      <c r="P722" s="276">
        <f>ROUND(C188,0)</f>
        <v>-599986</v>
      </c>
      <c r="Q722" s="276">
        <f>ROUND(C189,0)</f>
        <v>2921386</v>
      </c>
      <c r="R722" s="276">
        <f>ROUND(B195,0)</f>
        <v>37000000</v>
      </c>
      <c r="S722" s="276">
        <f>ROUND(C195,0)</f>
        <v>0</v>
      </c>
      <c r="T722" s="276">
        <f>ROUND(D195,0)</f>
        <v>0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147390668</v>
      </c>
      <c r="Y722" s="276">
        <f>ROUND(C197,0)</f>
        <v>4628089</v>
      </c>
      <c r="Z722" s="276">
        <f>ROUND(D197,0)</f>
        <v>-611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6587901</v>
      </c>
      <c r="AE722" s="276">
        <f>ROUND(C199,0)</f>
        <v>4309405</v>
      </c>
      <c r="AF722" s="276">
        <f>ROUND(D199,0)</f>
        <v>132094</v>
      </c>
      <c r="AG722" s="276">
        <f>ROUND(B200,0)</f>
        <v>106053838</v>
      </c>
      <c r="AH722" s="276">
        <f>ROUND(C200,0)</f>
        <v>11158836</v>
      </c>
      <c r="AI722" s="276">
        <f>ROUND(D200,0)</f>
        <v>-9177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8368987</v>
      </c>
      <c r="AN722" s="276">
        <f>ROUND(C202,0)</f>
        <v>0</v>
      </c>
      <c r="AO722" s="276">
        <f>ROUND(D202,0)</f>
        <v>0</v>
      </c>
      <c r="AP722" s="276">
        <f>ROUND(B203,0)</f>
        <v>14343730</v>
      </c>
      <c r="AQ722" s="276">
        <f>ROUND(C203,0)</f>
        <v>-12605160</v>
      </c>
      <c r="AR722" s="276">
        <f>ROUND(D203,0)</f>
        <v>-1164232</v>
      </c>
      <c r="AS722" s="276"/>
      <c r="AT722" s="276"/>
      <c r="AU722" s="276"/>
      <c r="AV722" s="276">
        <f>ROUND(B209,0)</f>
        <v>7910183</v>
      </c>
      <c r="AW722" s="276">
        <f>ROUND(C209,0)</f>
        <v>110517</v>
      </c>
      <c r="AX722" s="276">
        <f>ROUND(D209,0)</f>
        <v>0</v>
      </c>
      <c r="AY722" s="276">
        <f>ROUND(B210,0)</f>
        <v>72370684</v>
      </c>
      <c r="AZ722" s="276">
        <f>ROUND(C210,0)</f>
        <v>10937289</v>
      </c>
      <c r="BA722" s="276">
        <f>ROUND(D210,0)</f>
        <v>-356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3093399</v>
      </c>
      <c r="BF722" s="276">
        <f>ROUND(C212,0)</f>
        <v>605857</v>
      </c>
      <c r="BG722" s="276">
        <f>ROUND(D212,0)</f>
        <v>0</v>
      </c>
      <c r="BH722" s="276">
        <f>ROUND(B213,0)</f>
        <v>85603321</v>
      </c>
      <c r="BI722" s="276">
        <f>ROUND(C213,0)</f>
        <v>8196474</v>
      </c>
      <c r="BJ722" s="276">
        <f>ROUND(D213,0)</f>
        <v>-9177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710773138</v>
      </c>
      <c r="BU722" s="276">
        <f>ROUND(C224,0)</f>
        <v>148876698</v>
      </c>
      <c r="BV722" s="276">
        <f>ROUND(C225,0)</f>
        <v>7098598</v>
      </c>
      <c r="BW722" s="276">
        <f>ROUND(C226,0)</f>
        <v>48160147</v>
      </c>
      <c r="BX722" s="276">
        <f>ROUND(C227,0)</f>
        <v>297933053</v>
      </c>
      <c r="BY722" s="276">
        <f>ROUND(C228,0)</f>
        <v>1134851</v>
      </c>
      <c r="BZ722" s="276">
        <f>ROUND(C231,0)</f>
        <v>485</v>
      </c>
      <c r="CA722" s="276">
        <f>ROUND(C233,0)</f>
        <v>13117304</v>
      </c>
      <c r="CB722" s="276">
        <f>ROUND(C234,0)</f>
        <v>5149172</v>
      </c>
      <c r="CC722" s="276">
        <f>ROUND(C238+C239,0)</f>
        <v>0</v>
      </c>
      <c r="CD722" s="276">
        <f>D221</f>
        <v>4250541.9399999995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003*2020*A</v>
      </c>
      <c r="B726" s="276">
        <f>ROUND(C111,0)</f>
        <v>7573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50203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56</v>
      </c>
      <c r="K726" s="276">
        <f>ROUND(C117,0)</f>
        <v>108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36</v>
      </c>
      <c r="P726" s="276">
        <f>ROUND(C122,0)</f>
        <v>10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17</v>
      </c>
      <c r="V726" s="276">
        <f>ROUND(C128,0)</f>
        <v>349</v>
      </c>
      <c r="W726" s="276">
        <f>ROUND(C129,0)</f>
        <v>0</v>
      </c>
      <c r="X726" s="276">
        <f>ROUND(B138,0)</f>
        <v>4442</v>
      </c>
      <c r="Y726" s="276">
        <f>ROUND(B139,0)</f>
        <v>30301</v>
      </c>
      <c r="Z726" s="276">
        <f>ROUND(B140,0)</f>
        <v>66189</v>
      </c>
      <c r="AA726" s="276">
        <f>ROUND(B141,0)</f>
        <v>675572442</v>
      </c>
      <c r="AB726" s="276">
        <f>ROUND(B142,0)</f>
        <v>200944565</v>
      </c>
      <c r="AC726" s="276">
        <f>ROUND(C138,0)</f>
        <v>767</v>
      </c>
      <c r="AD726" s="276">
        <f>ROUND(C139,0)</f>
        <v>6525</v>
      </c>
      <c r="AE726" s="276">
        <f>ROUND(C140,0)</f>
        <v>16658</v>
      </c>
      <c r="AF726" s="276">
        <f>ROUND(C141,0)</f>
        <v>138880560</v>
      </c>
      <c r="AG726" s="276">
        <f>ROUND(C142,0)</f>
        <v>50573281</v>
      </c>
      <c r="AH726" s="276">
        <f>ROUND(D138,0)</f>
        <v>2364</v>
      </c>
      <c r="AI726" s="276">
        <f>ROUND(D139,0)</f>
        <v>13378</v>
      </c>
      <c r="AJ726" s="276">
        <f>ROUND(D140,0)</f>
        <v>57274</v>
      </c>
      <c r="AK726" s="276">
        <f>ROUND(D141,0)</f>
        <v>413819947</v>
      </c>
      <c r="AL726" s="276">
        <f>ROUND(D142,0)</f>
        <v>173885506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003*2020*A</v>
      </c>
      <c r="B730" s="276">
        <f>ROUND(C250,0)</f>
        <v>715425</v>
      </c>
      <c r="C730" s="276">
        <f>ROUND(C251,0)</f>
        <v>0</v>
      </c>
      <c r="D730" s="276">
        <f>ROUND(C252,0)</f>
        <v>234049385</v>
      </c>
      <c r="E730" s="276">
        <f>ROUND(C253,0)</f>
        <v>181505840</v>
      </c>
      <c r="F730" s="276">
        <f>ROUND(C254,0)</f>
        <v>0</v>
      </c>
      <c r="G730" s="276">
        <f>ROUND(C255,0)</f>
        <v>4121043</v>
      </c>
      <c r="H730" s="276">
        <f>ROUND(C256,0)</f>
        <v>0</v>
      </c>
      <c r="I730" s="276">
        <f>ROUND(C257,0)</f>
        <v>10044446</v>
      </c>
      <c r="J730" s="276">
        <f>ROUND(C258,0)</f>
        <v>176532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37000000</v>
      </c>
      <c r="P730" s="276">
        <f>ROUND(C268,0)</f>
        <v>0</v>
      </c>
      <c r="Q730" s="276">
        <f>ROUND(C269,0)</f>
        <v>152019368</v>
      </c>
      <c r="R730" s="276">
        <f>ROUND(C270,0)</f>
        <v>0</v>
      </c>
      <c r="S730" s="276">
        <f>ROUND(C271,0)</f>
        <v>10765212</v>
      </c>
      <c r="T730" s="276">
        <f>ROUND(C272,0)</f>
        <v>117221851</v>
      </c>
      <c r="U730" s="276">
        <f>ROUND(C273,0)</f>
        <v>8368987</v>
      </c>
      <c r="V730" s="276">
        <f>ROUND(C274,0)</f>
        <v>2902802</v>
      </c>
      <c r="W730" s="276">
        <f>ROUND(C275,0)</f>
        <v>0</v>
      </c>
      <c r="X730" s="276">
        <f>ROUND(C276,0)</f>
        <v>188837257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32990793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11395125</v>
      </c>
      <c r="AI730" s="276">
        <f>ROUND(C306,0)</f>
        <v>12675015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19661789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-100357</v>
      </c>
      <c r="AX730" s="276">
        <f>ROUND(C325,0)</f>
        <v>2061393</v>
      </c>
      <c r="AY730" s="276">
        <f>ROUND(C326,0)</f>
        <v>70930849</v>
      </c>
      <c r="AZ730" s="276">
        <f>ROUND(C327,0)</f>
        <v>32971218</v>
      </c>
      <c r="BA730" s="276">
        <f>ROUND(C328,0)</f>
        <v>0</v>
      </c>
      <c r="BB730" s="276">
        <f>ROUND(C332,0)</f>
        <v>90437714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1390.34</v>
      </c>
      <c r="BJ730" s="276">
        <f>ROUND(C359,0)</f>
        <v>1228272949</v>
      </c>
      <c r="BK730" s="276">
        <f>ROUND(C360,0)</f>
        <v>425403352</v>
      </c>
      <c r="BL730" s="276">
        <f>ROUND(C364,0)</f>
        <v>1213976486</v>
      </c>
      <c r="BM730" s="276">
        <f>ROUND(C365,0)</f>
        <v>18266476</v>
      </c>
      <c r="BN730" s="276">
        <f>ROUND(C366,0)</f>
        <v>0</v>
      </c>
      <c r="BO730" s="276">
        <f>ROUND(C370,0)</f>
        <v>46353924</v>
      </c>
      <c r="BP730" s="276">
        <f>ROUND(C371,0)</f>
        <v>0</v>
      </c>
      <c r="BQ730" s="276">
        <f>ROUND(C378,0)</f>
        <v>141861193</v>
      </c>
      <c r="BR730" s="276">
        <f>ROUND(C379,0)</f>
        <v>18634594</v>
      </c>
      <c r="BS730" s="276">
        <f>ROUND(C380,0)</f>
        <v>8922845</v>
      </c>
      <c r="BT730" s="276">
        <f>ROUND(C381,0)</f>
        <v>89765655</v>
      </c>
      <c r="BU730" s="276">
        <f>ROUND(C382,0)</f>
        <v>2583298</v>
      </c>
      <c r="BV730" s="276">
        <f>ROUND(C383,0)</f>
        <v>55385578</v>
      </c>
      <c r="BW730" s="276">
        <f>ROUND(C384,0)</f>
        <v>19850493</v>
      </c>
      <c r="BX730" s="276">
        <f>ROUND(C385,0)</f>
        <v>6555669</v>
      </c>
      <c r="BY730" s="276">
        <f>ROUND(C386,0)</f>
        <v>7950</v>
      </c>
      <c r="BZ730" s="276">
        <f>ROUND(C387,0)</f>
        <v>13835524</v>
      </c>
      <c r="CA730" s="276">
        <f>ROUND(C388,0)</f>
        <v>2321400</v>
      </c>
      <c r="CB730" s="276">
        <f>C363</f>
        <v>4250541.9399999995</v>
      </c>
      <c r="CC730" s="276">
        <f>ROUND(C389,0)</f>
        <v>142576894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003*2020*6010*A</v>
      </c>
      <c r="B734" s="276">
        <f>ROUND(C59,0)</f>
        <v>19031</v>
      </c>
      <c r="C734" s="276">
        <f>ROUND(C60,2)</f>
        <v>197.71</v>
      </c>
      <c r="D734" s="276">
        <f>ROUND(C61,0)</f>
        <v>22489442</v>
      </c>
      <c r="E734" s="276">
        <f>ROUND(C62,0)</f>
        <v>2954167</v>
      </c>
      <c r="F734" s="276">
        <f>ROUND(C63,0)</f>
        <v>361439</v>
      </c>
      <c r="G734" s="276">
        <f>ROUND(C64,0)</f>
        <v>2805962</v>
      </c>
      <c r="H734" s="276">
        <f>ROUND(C65,0)</f>
        <v>6801</v>
      </c>
      <c r="I734" s="276">
        <f>ROUND(C66,0)</f>
        <v>1311399</v>
      </c>
      <c r="J734" s="276">
        <f>ROUND(C67,0)</f>
        <v>1106166</v>
      </c>
      <c r="K734" s="276">
        <f>ROUND(C68,0)</f>
        <v>140003</v>
      </c>
      <c r="L734" s="276">
        <f>ROUND(C69,0)</f>
        <v>164084</v>
      </c>
      <c r="M734" s="276">
        <f>ROUND(C70,0)</f>
        <v>12216</v>
      </c>
      <c r="N734" s="276">
        <f>ROUND(C75,0)</f>
        <v>99732220</v>
      </c>
      <c r="O734" s="276">
        <f>ROUND(C73,0)</f>
        <v>100353445</v>
      </c>
      <c r="P734" s="276">
        <f>IF(C76&gt;0,ROUND(C76,0),0)</f>
        <v>41564</v>
      </c>
      <c r="Q734" s="276">
        <f>IF(C77&gt;0,ROUND(C77,0),0)</f>
        <v>115354</v>
      </c>
      <c r="R734" s="276">
        <f>IF(C78&gt;0,ROUND(C78,0),0)</f>
        <v>5864</v>
      </c>
      <c r="S734" s="276">
        <f>IF(C79&gt;0,ROUND(C79,0),0)</f>
        <v>527121</v>
      </c>
      <c r="T734" s="276">
        <f>IF(C80&gt;0,ROUND(C80,2),0)</f>
        <v>116.44</v>
      </c>
      <c r="U734" s="276"/>
      <c r="V734" s="276"/>
      <c r="W734" s="276"/>
      <c r="X734" s="276"/>
      <c r="Y734" s="276">
        <f>IF(M668&lt;&gt;0,ROUND(M668,0),0)</f>
        <v>25718104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003*2020*6030*A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003*2020*6070*A</v>
      </c>
      <c r="B736" s="276">
        <f>ROUND(E59,0)</f>
        <v>27521</v>
      </c>
      <c r="C736" s="278">
        <f>ROUND(E60,2)</f>
        <v>250.82</v>
      </c>
      <c r="D736" s="276">
        <f>ROUND(E61,0)</f>
        <v>23613025</v>
      </c>
      <c r="E736" s="276">
        <f>ROUND(E62,0)</f>
        <v>3101758</v>
      </c>
      <c r="F736" s="276">
        <f>ROUND(E63,0)</f>
        <v>233062</v>
      </c>
      <c r="G736" s="276">
        <f>ROUND(E64,0)</f>
        <v>1940638</v>
      </c>
      <c r="H736" s="276">
        <f>ROUND(E65,0)</f>
        <v>27267</v>
      </c>
      <c r="I736" s="276">
        <f>ROUND(E66,0)</f>
        <v>2781756</v>
      </c>
      <c r="J736" s="276">
        <f>ROUND(E67,0)</f>
        <v>1615032</v>
      </c>
      <c r="K736" s="276">
        <f>ROUND(E68,0)</f>
        <v>258258</v>
      </c>
      <c r="L736" s="276">
        <f>ROUND(E69,0)</f>
        <v>89212</v>
      </c>
      <c r="M736" s="276">
        <f>ROUND(E70,0)</f>
        <v>0</v>
      </c>
      <c r="N736" s="276">
        <f>ROUND(E75,0)</f>
        <v>144223406</v>
      </c>
      <c r="O736" s="276">
        <f>ROUND(E73,0)</f>
        <v>137740362</v>
      </c>
      <c r="P736" s="276">
        <f>IF(E76&gt;0,ROUND(E76,0),0)</f>
        <v>60685</v>
      </c>
      <c r="Q736" s="276">
        <f>IF(E77&gt;0,ROUND(E77,0),0)</f>
        <v>166814</v>
      </c>
      <c r="R736" s="276">
        <f>IF(E78&gt;0,ROUND(E78,0),0)</f>
        <v>8561</v>
      </c>
      <c r="S736" s="276">
        <f>IF(E79&gt;0,ROUND(E79,0),0)</f>
        <v>762273</v>
      </c>
      <c r="T736" s="278">
        <f>IF(E80&gt;0,ROUND(E80,2),0)</f>
        <v>142.5</v>
      </c>
      <c r="U736" s="276"/>
      <c r="V736" s="277"/>
      <c r="W736" s="276"/>
      <c r="X736" s="276"/>
      <c r="Y736" s="276">
        <f t="shared" si="21"/>
        <v>31529031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003*2020*6100*A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003*2020*6120*A</v>
      </c>
      <c r="B738" s="276">
        <f>ROUND(G59,0)</f>
        <v>3652</v>
      </c>
      <c r="C738" s="278">
        <f>ROUND(G60,2)</f>
        <v>31.78</v>
      </c>
      <c r="D738" s="276">
        <f>ROUND(G61,0)</f>
        <v>3465371</v>
      </c>
      <c r="E738" s="276">
        <f>ROUND(G62,0)</f>
        <v>455204</v>
      </c>
      <c r="F738" s="276">
        <f>ROUND(G63,0)</f>
        <v>22800</v>
      </c>
      <c r="G738" s="276">
        <f>ROUND(G64,0)</f>
        <v>144130</v>
      </c>
      <c r="H738" s="276">
        <f>ROUND(G65,0)</f>
        <v>8889</v>
      </c>
      <c r="I738" s="276">
        <f>ROUND(G66,0)</f>
        <v>59521</v>
      </c>
      <c r="J738" s="276">
        <f>ROUND(G67,0)</f>
        <v>387986</v>
      </c>
      <c r="K738" s="276">
        <f>ROUND(G68,0)</f>
        <v>2101</v>
      </c>
      <c r="L738" s="276">
        <f>ROUND(G69,0)</f>
        <v>18252</v>
      </c>
      <c r="M738" s="276">
        <f>ROUND(G70,0)</f>
        <v>0</v>
      </c>
      <c r="N738" s="276">
        <f>ROUND(G75,0)</f>
        <v>19136030</v>
      </c>
      <c r="O738" s="276">
        <f>ROUND(G73,0)</f>
        <v>19136030</v>
      </c>
      <c r="P738" s="276">
        <f>IF(G76&gt;0,ROUND(G76,0),0)</f>
        <v>14579</v>
      </c>
      <c r="Q738" s="276">
        <f>IF(G77&gt;0,ROUND(G77,0),0)</f>
        <v>22133</v>
      </c>
      <c r="R738" s="276">
        <f>IF(G78&gt;0,ROUND(G78,0),0)</f>
        <v>2057</v>
      </c>
      <c r="S738" s="276">
        <f>IF(G79&gt;0,ROUND(G79,0),0)</f>
        <v>101141</v>
      </c>
      <c r="T738" s="278">
        <f>IF(G80&gt;0,ROUND(G80,2),0)</f>
        <v>16.25</v>
      </c>
      <c r="U738" s="276"/>
      <c r="V738" s="277"/>
      <c r="W738" s="276"/>
      <c r="X738" s="276"/>
      <c r="Y738" s="276">
        <f t="shared" si="21"/>
        <v>4899165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003*2020*6140*A</v>
      </c>
      <c r="B739" s="276">
        <f>ROUND(H59,0)</f>
        <v>0</v>
      </c>
      <c r="C739" s="278">
        <f>ROUND(H60,2)</f>
        <v>0.03</v>
      </c>
      <c r="D739" s="276">
        <f>ROUND(H61,0)</f>
        <v>1329</v>
      </c>
      <c r="E739" s="276">
        <f>ROUND(H62,0)</f>
        <v>175</v>
      </c>
      <c r="F739" s="276">
        <f>ROUND(H63,0)</f>
        <v>0</v>
      </c>
      <c r="G739" s="276">
        <f>ROUND(H64,0)</f>
        <v>1748</v>
      </c>
      <c r="H739" s="276">
        <f>ROUND(H65,0)</f>
        <v>0</v>
      </c>
      <c r="I739" s="276">
        <f>ROUND(H66,0)</f>
        <v>0</v>
      </c>
      <c r="J739" s="276">
        <f>ROUND(H67,0)</f>
        <v>1157</v>
      </c>
      <c r="K739" s="276">
        <f>ROUND(H68,0)</f>
        <v>0</v>
      </c>
      <c r="L739" s="276">
        <f>ROUND(H69,0)</f>
        <v>1798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43</v>
      </c>
      <c r="Q739" s="276">
        <f>IF(H77&gt;0,ROUND(H77,0),0)</f>
        <v>0</v>
      </c>
      <c r="R739" s="276">
        <f>IF(H78&gt;0,ROUND(H78,0),0)</f>
        <v>6</v>
      </c>
      <c r="S739" s="276">
        <f>IF(H79&gt;0,ROUND(H79,0),0)</f>
        <v>0</v>
      </c>
      <c r="T739" s="278">
        <f>IF(H80&gt;0,ROUND(H80,2),0)</f>
        <v>0.01</v>
      </c>
      <c r="U739" s="276"/>
      <c r="V739" s="277"/>
      <c r="W739" s="276"/>
      <c r="X739" s="276"/>
      <c r="Y739" s="276">
        <f t="shared" si="21"/>
        <v>8119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003*2020*6150*A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003*2020*6170*A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003*2020*6200*A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003*2020*6210*A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003*2020*6330*A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003*2020*6400*A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003*2020*7010*A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003*2020*7020*A</v>
      </c>
      <c r="B747" s="276">
        <f>ROUND(P59,0)</f>
        <v>0</v>
      </c>
      <c r="C747" s="278">
        <f>ROUND(P60,2)</f>
        <v>102.06</v>
      </c>
      <c r="D747" s="276">
        <f>ROUND(P61,0)</f>
        <v>11414607</v>
      </c>
      <c r="E747" s="276">
        <f>ROUND(P62,0)</f>
        <v>1499399</v>
      </c>
      <c r="F747" s="276">
        <f>ROUND(P63,0)</f>
        <v>115499</v>
      </c>
      <c r="G747" s="276">
        <f>ROUND(P64,0)</f>
        <v>4860592</v>
      </c>
      <c r="H747" s="276">
        <f>ROUND(P65,0)</f>
        <v>3542</v>
      </c>
      <c r="I747" s="276">
        <f>ROUND(P66,0)</f>
        <v>1548023</v>
      </c>
      <c r="J747" s="276">
        <f>ROUND(P67,0)</f>
        <v>1136033</v>
      </c>
      <c r="K747" s="276">
        <f>ROUND(P68,0)</f>
        <v>37819</v>
      </c>
      <c r="L747" s="276">
        <f>ROUND(P69,0)</f>
        <v>77090</v>
      </c>
      <c r="M747" s="276">
        <f>ROUND(P70,0)</f>
        <v>0</v>
      </c>
      <c r="N747" s="276">
        <f>ROUND(P75,0)</f>
        <v>428169171</v>
      </c>
      <c r="O747" s="276">
        <f>ROUND(P73,0)</f>
        <v>377494955</v>
      </c>
      <c r="P747" s="276">
        <f>IF(P76&gt;0,ROUND(P76,0),0)</f>
        <v>42686</v>
      </c>
      <c r="Q747" s="276">
        <f>IF(P77&gt;0,ROUND(P77,0),0)</f>
        <v>0</v>
      </c>
      <c r="R747" s="276">
        <f>IF(P78&gt;0,ROUND(P78,0),0)</f>
        <v>6022</v>
      </c>
      <c r="S747" s="276">
        <f>IF(P79&gt;0,ROUND(P79,0),0)</f>
        <v>0</v>
      </c>
      <c r="T747" s="278">
        <f>IF(P80&gt;0,ROUND(P80,2),0)</f>
        <v>30.59</v>
      </c>
      <c r="U747" s="276"/>
      <c r="V747" s="277"/>
      <c r="W747" s="276"/>
      <c r="X747" s="276"/>
      <c r="Y747" s="276">
        <f t="shared" si="21"/>
        <v>21925466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003*2020*7030*A</v>
      </c>
      <c r="B748" s="276">
        <f>ROUND(Q59,0)</f>
        <v>0</v>
      </c>
      <c r="C748" s="278">
        <f>ROUND(Q60,2)</f>
        <v>38.06</v>
      </c>
      <c r="D748" s="276">
        <f>ROUND(Q61,0)</f>
        <v>4584857</v>
      </c>
      <c r="E748" s="276">
        <f>ROUND(Q62,0)</f>
        <v>602257</v>
      </c>
      <c r="F748" s="276">
        <f>ROUND(Q63,0)</f>
        <v>0</v>
      </c>
      <c r="G748" s="276">
        <f>ROUND(Q64,0)</f>
        <v>289209</v>
      </c>
      <c r="H748" s="276">
        <f>ROUND(Q65,0)</f>
        <v>1469</v>
      </c>
      <c r="I748" s="276">
        <f>ROUND(Q66,0)</f>
        <v>759987</v>
      </c>
      <c r="J748" s="276">
        <f>ROUND(Q67,0)</f>
        <v>338301</v>
      </c>
      <c r="K748" s="276">
        <f>ROUND(Q68,0)</f>
        <v>458385</v>
      </c>
      <c r="L748" s="276">
        <f>ROUND(Q69,0)</f>
        <v>18083</v>
      </c>
      <c r="M748" s="276">
        <f>ROUND(Q70,0)</f>
        <v>0</v>
      </c>
      <c r="N748" s="276">
        <f>ROUND(Q75,0)</f>
        <v>12836916</v>
      </c>
      <c r="O748" s="276">
        <f>ROUND(Q73,0)</f>
        <v>9851895</v>
      </c>
      <c r="P748" s="276">
        <f>IF(Q76&gt;0,ROUND(Q76,0),0)</f>
        <v>12712</v>
      </c>
      <c r="Q748" s="276">
        <f>IF(Q77&gt;0,ROUND(Q77,0),0)</f>
        <v>0</v>
      </c>
      <c r="R748" s="276">
        <f>IF(Q78&gt;0,ROUND(Q78,0),0)</f>
        <v>1793</v>
      </c>
      <c r="S748" s="276">
        <f>IF(Q79&gt;0,ROUND(Q79,0),0)</f>
        <v>0</v>
      </c>
      <c r="T748" s="278">
        <f>IF(Q80&gt;0,ROUND(Q80,2),0)</f>
        <v>24.66</v>
      </c>
      <c r="U748" s="276"/>
      <c r="V748" s="277"/>
      <c r="W748" s="276"/>
      <c r="X748" s="276"/>
      <c r="Y748" s="276">
        <f t="shared" si="21"/>
        <v>5482713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003*2020*7040*A</v>
      </c>
      <c r="B749" s="276">
        <f>ROUND(R59,0)</f>
        <v>0</v>
      </c>
      <c r="C749" s="278">
        <f>ROUND(R60,2)</f>
        <v>13.8</v>
      </c>
      <c r="D749" s="276">
        <f>ROUND(R61,0)</f>
        <v>1296288</v>
      </c>
      <c r="E749" s="276">
        <f>ROUND(R62,0)</f>
        <v>170278</v>
      </c>
      <c r="F749" s="276">
        <f>ROUND(R63,0)</f>
        <v>1070337</v>
      </c>
      <c r="G749" s="276">
        <f>ROUND(R64,0)</f>
        <v>2026856</v>
      </c>
      <c r="H749" s="276">
        <f>ROUND(R65,0)</f>
        <v>180</v>
      </c>
      <c r="I749" s="276">
        <f>ROUND(R66,0)</f>
        <v>75666</v>
      </c>
      <c r="J749" s="276">
        <f>ROUND(R67,0)</f>
        <v>17701</v>
      </c>
      <c r="K749" s="276">
        <f>ROUND(R68,0)</f>
        <v>382</v>
      </c>
      <c r="L749" s="276">
        <f>ROUND(R69,0)</f>
        <v>2555</v>
      </c>
      <c r="M749" s="276">
        <f>ROUND(R70,0)</f>
        <v>0</v>
      </c>
      <c r="N749" s="276">
        <f>ROUND(R75,0)</f>
        <v>82871822</v>
      </c>
      <c r="O749" s="276">
        <f>ROUND(R73,0)</f>
        <v>62535532</v>
      </c>
      <c r="P749" s="276">
        <f>IF(R76&gt;0,ROUND(R76,0),0)</f>
        <v>665</v>
      </c>
      <c r="Q749" s="276">
        <f>IF(R77&gt;0,ROUND(R77,0),0)</f>
        <v>0</v>
      </c>
      <c r="R749" s="276">
        <f>IF(R78&gt;0,ROUND(R78,0),0)</f>
        <v>94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3444979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003*2020*7050*A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73035</v>
      </c>
      <c r="G750" s="276">
        <f>ROUND(S64,0)</f>
        <v>25444905</v>
      </c>
      <c r="H750" s="276">
        <f>ROUND(S65,0)</f>
        <v>0</v>
      </c>
      <c r="I750" s="276">
        <f>ROUND(S66,0)</f>
        <v>367389</v>
      </c>
      <c r="J750" s="276">
        <f>ROUND(S67,0)</f>
        <v>0</v>
      </c>
      <c r="K750" s="276">
        <f>ROUND(S68,0)</f>
        <v>1256</v>
      </c>
      <c r="L750" s="276">
        <f>ROUND(S69,0)</f>
        <v>47484</v>
      </c>
      <c r="M750" s="276">
        <f>ROUND(S70,0)</f>
        <v>0</v>
      </c>
      <c r="N750" s="276">
        <f>ROUND(S75,0)</f>
        <v>0</v>
      </c>
      <c r="O750" s="276">
        <f>ROUND(S73,0)</f>
        <v>-31478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11457286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003*2020*7060*A</v>
      </c>
      <c r="B751" s="276"/>
      <c r="C751" s="278">
        <f>ROUND(T60,2)</f>
        <v>3.35</v>
      </c>
      <c r="D751" s="276">
        <f>ROUND(T61,0)</f>
        <v>503960</v>
      </c>
      <c r="E751" s="276">
        <f>ROUND(T62,0)</f>
        <v>66199</v>
      </c>
      <c r="F751" s="276">
        <f>ROUND(T63,0)</f>
        <v>337</v>
      </c>
      <c r="G751" s="276">
        <f>ROUND(T64,0)</f>
        <v>200450</v>
      </c>
      <c r="H751" s="276">
        <f>ROUND(T65,0)</f>
        <v>1893</v>
      </c>
      <c r="I751" s="276">
        <f>ROUND(T66,0)</f>
        <v>3622</v>
      </c>
      <c r="J751" s="276">
        <f>ROUND(T67,0)</f>
        <v>96327</v>
      </c>
      <c r="K751" s="276">
        <f>ROUND(T68,0)</f>
        <v>457</v>
      </c>
      <c r="L751" s="276">
        <f>ROUND(T69,0)</f>
        <v>0</v>
      </c>
      <c r="M751" s="276">
        <f>ROUND(T70,0)</f>
        <v>0</v>
      </c>
      <c r="N751" s="276">
        <f>ROUND(T75,0)</f>
        <v>3207926</v>
      </c>
      <c r="O751" s="276">
        <f>ROUND(T73,0)</f>
        <v>3190970</v>
      </c>
      <c r="P751" s="276">
        <f>IF(T76&gt;0,ROUND(T76,0),0)</f>
        <v>3619</v>
      </c>
      <c r="Q751" s="276">
        <f>IF(T77&gt;0,ROUND(T77,0),0)</f>
        <v>0</v>
      </c>
      <c r="R751" s="276">
        <f>IF(T78&gt;0,ROUND(T78,0),0)</f>
        <v>511</v>
      </c>
      <c r="S751" s="276">
        <f>IF(T79&gt;0,ROUND(T79,0),0)</f>
        <v>0</v>
      </c>
      <c r="T751" s="278">
        <f>IF(T80&gt;0,ROUND(T80,2),0)</f>
        <v>2.84</v>
      </c>
      <c r="U751" s="276"/>
      <c r="V751" s="277"/>
      <c r="W751" s="276"/>
      <c r="X751" s="276"/>
      <c r="Y751" s="276">
        <f t="shared" si="21"/>
        <v>942480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003*2020*7070*A</v>
      </c>
      <c r="B752" s="276">
        <f>ROUND(U59,0)</f>
        <v>0</v>
      </c>
      <c r="C752" s="278">
        <f>ROUND(U60,2)</f>
        <v>2.68</v>
      </c>
      <c r="D752" s="276">
        <f>ROUND(U61,0)</f>
        <v>276970</v>
      </c>
      <c r="E752" s="276">
        <f>ROUND(U62,0)</f>
        <v>36382</v>
      </c>
      <c r="F752" s="276">
        <f>ROUND(U63,0)</f>
        <v>1229812</v>
      </c>
      <c r="G752" s="276">
        <f>ROUND(U64,0)</f>
        <v>2456223</v>
      </c>
      <c r="H752" s="276">
        <f>ROUND(U65,0)</f>
        <v>475</v>
      </c>
      <c r="I752" s="276">
        <f>ROUND(U66,0)</f>
        <v>6018270</v>
      </c>
      <c r="J752" s="276">
        <f>ROUND(U67,0)</f>
        <v>52108</v>
      </c>
      <c r="K752" s="276">
        <f>ROUND(U68,0)</f>
        <v>2299</v>
      </c>
      <c r="L752" s="276">
        <f>ROUND(U69,0)</f>
        <v>2296</v>
      </c>
      <c r="M752" s="276">
        <f>ROUND(U70,0)</f>
        <v>0</v>
      </c>
      <c r="N752" s="276">
        <f>ROUND(U75,0)</f>
        <v>62121594</v>
      </c>
      <c r="O752" s="276">
        <f>ROUND(U73,0)</f>
        <v>47317512</v>
      </c>
      <c r="P752" s="276">
        <f>IF(U76&gt;0,ROUND(U76,0),0)</f>
        <v>1958</v>
      </c>
      <c r="Q752" s="276">
        <f>IF(U77&gt;0,ROUND(U77,0),0)</f>
        <v>0</v>
      </c>
      <c r="R752" s="276">
        <f>IF(U78&gt;0,ROUND(U78,0),0)</f>
        <v>276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5435415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003*2020*7110*A</v>
      </c>
      <c r="B753" s="276">
        <f>ROUND(V59,0)</f>
        <v>0</v>
      </c>
      <c r="C753" s="278">
        <f>ROUND(V60,2)</f>
        <v>89.99</v>
      </c>
      <c r="D753" s="276">
        <f>ROUND(V61,0)</f>
        <v>11070085</v>
      </c>
      <c r="E753" s="276">
        <f>ROUND(V62,0)</f>
        <v>1454144</v>
      </c>
      <c r="F753" s="276">
        <f>ROUND(V63,0)</f>
        <v>675</v>
      </c>
      <c r="G753" s="276">
        <f>ROUND(V64,0)</f>
        <v>25836171</v>
      </c>
      <c r="H753" s="276">
        <f>ROUND(V65,0)</f>
        <v>2436</v>
      </c>
      <c r="I753" s="276">
        <f>ROUND(V66,0)</f>
        <v>2020705</v>
      </c>
      <c r="J753" s="276">
        <f>ROUND(V67,0)</f>
        <v>829819</v>
      </c>
      <c r="K753" s="276">
        <f>ROUND(V68,0)</f>
        <v>1661879</v>
      </c>
      <c r="L753" s="276">
        <f>ROUND(V69,0)</f>
        <v>46777</v>
      </c>
      <c r="M753" s="276">
        <f>ROUND(V70,0)</f>
        <v>16500</v>
      </c>
      <c r="N753" s="276">
        <f>ROUND(V75,0)</f>
        <v>327161460</v>
      </c>
      <c r="O753" s="276">
        <f>ROUND(V73,0)</f>
        <v>181012192</v>
      </c>
      <c r="P753" s="276">
        <f>IF(V76&gt;0,ROUND(V76,0),0)</f>
        <v>31180</v>
      </c>
      <c r="Q753" s="276">
        <f>IF(V77&gt;0,ROUND(V77,0),0)</f>
        <v>0</v>
      </c>
      <c r="R753" s="276">
        <f>IF(V78&gt;0,ROUND(V78,0),0)</f>
        <v>4399</v>
      </c>
      <c r="S753" s="276">
        <f>IF(V79&gt;0,ROUND(V79,0),0)</f>
        <v>0</v>
      </c>
      <c r="T753" s="278">
        <f>IF(V80&gt;0,ROUND(V80,2),0)</f>
        <v>17.11</v>
      </c>
      <c r="U753" s="276"/>
      <c r="V753" s="277"/>
      <c r="W753" s="276"/>
      <c r="X753" s="276"/>
      <c r="Y753" s="276">
        <f t="shared" si="21"/>
        <v>28217413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003*2020*7120*A</v>
      </c>
      <c r="B754" s="276">
        <f>ROUND(W59,0)</f>
        <v>0</v>
      </c>
      <c r="C754" s="278">
        <f>ROUND(W60,2)</f>
        <v>18.559999999999999</v>
      </c>
      <c r="D754" s="276">
        <f>ROUND(W61,0)</f>
        <v>2313502</v>
      </c>
      <c r="E754" s="276">
        <f>ROUND(W62,0)</f>
        <v>303897</v>
      </c>
      <c r="F754" s="276">
        <f>ROUND(W63,0)</f>
        <v>0</v>
      </c>
      <c r="G754" s="276">
        <f>ROUND(W64,0)</f>
        <v>609677</v>
      </c>
      <c r="H754" s="276">
        <f>ROUND(W65,0)</f>
        <v>613</v>
      </c>
      <c r="I754" s="276">
        <f>ROUND(W66,0)</f>
        <v>1403176</v>
      </c>
      <c r="J754" s="276">
        <f>ROUND(W67,0)</f>
        <v>149612</v>
      </c>
      <c r="K754" s="276">
        <f>ROUND(W68,0)</f>
        <v>415179</v>
      </c>
      <c r="L754" s="276">
        <f>ROUND(W69,0)</f>
        <v>816</v>
      </c>
      <c r="M754" s="276">
        <f>ROUND(W70,0)</f>
        <v>0</v>
      </c>
      <c r="N754" s="276">
        <f>ROUND(W75,0)</f>
        <v>27209916</v>
      </c>
      <c r="O754" s="276">
        <f>ROUND(W73,0)</f>
        <v>9410491</v>
      </c>
      <c r="P754" s="276">
        <f>IF(W76&gt;0,ROUND(W76,0),0)</f>
        <v>5622</v>
      </c>
      <c r="Q754" s="276">
        <f>IF(W77&gt;0,ROUND(W77,0),0)</f>
        <v>0</v>
      </c>
      <c r="R754" s="276">
        <f>IF(W78&gt;0,ROUND(W78,0),0)</f>
        <v>793</v>
      </c>
      <c r="S754" s="276">
        <f>IF(W79&gt;0,ROUND(W79,0),0)</f>
        <v>0</v>
      </c>
      <c r="T754" s="278">
        <f>IF(W80&gt;0,ROUND(W80,2),0)</f>
        <v>1.63</v>
      </c>
      <c r="U754" s="276"/>
      <c r="V754" s="277"/>
      <c r="W754" s="276"/>
      <c r="X754" s="276"/>
      <c r="Y754" s="276">
        <f t="shared" si="21"/>
        <v>3343498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003*2020*7130*A</v>
      </c>
      <c r="B755" s="276">
        <f>ROUND(X59,0)</f>
        <v>0</v>
      </c>
      <c r="C755" s="278">
        <f>ROUND(X60,2)</f>
        <v>9.66</v>
      </c>
      <c r="D755" s="276">
        <f>ROUND(X61,0)</f>
        <v>1148068</v>
      </c>
      <c r="E755" s="276">
        <f>ROUND(X62,0)</f>
        <v>150808</v>
      </c>
      <c r="F755" s="276">
        <f>ROUND(X63,0)</f>
        <v>0</v>
      </c>
      <c r="G755" s="276">
        <f>ROUND(X64,0)</f>
        <v>157984</v>
      </c>
      <c r="H755" s="276">
        <f>ROUND(X65,0)</f>
        <v>0</v>
      </c>
      <c r="I755" s="276">
        <f>ROUND(X66,0)</f>
        <v>494305</v>
      </c>
      <c r="J755" s="276">
        <f>ROUND(X67,0)</f>
        <v>44995</v>
      </c>
      <c r="K755" s="276">
        <f>ROUND(X68,0)</f>
        <v>19</v>
      </c>
      <c r="L755" s="276">
        <f>ROUND(X69,0)</f>
        <v>8233</v>
      </c>
      <c r="M755" s="276">
        <f>ROUND(X70,0)</f>
        <v>0</v>
      </c>
      <c r="N755" s="276">
        <f>ROUND(X75,0)</f>
        <v>26124647</v>
      </c>
      <c r="O755" s="276">
        <f>ROUND(X73,0)</f>
        <v>12875519</v>
      </c>
      <c r="P755" s="276">
        <f>IF(X76&gt;0,ROUND(X76,0),0)</f>
        <v>1691</v>
      </c>
      <c r="Q755" s="276">
        <f>IF(X77&gt;0,ROUND(X77,0),0)</f>
        <v>0</v>
      </c>
      <c r="R755" s="276">
        <f>IF(X78&gt;0,ROUND(X78,0),0)</f>
        <v>239</v>
      </c>
      <c r="S755" s="276">
        <f>IF(X79&gt;0,ROUND(X79,0),0)</f>
        <v>0</v>
      </c>
      <c r="T755" s="278">
        <f>IF(X80&gt;0,ROUND(X80,2),0)</f>
        <v>7.0000000000000007E-2</v>
      </c>
      <c r="U755" s="276"/>
      <c r="V755" s="277"/>
      <c r="W755" s="276"/>
      <c r="X755" s="276"/>
      <c r="Y755" s="276">
        <f t="shared" si="21"/>
        <v>1476553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003*2020*7140*A</v>
      </c>
      <c r="B756" s="276">
        <f>ROUND(Y59,0)</f>
        <v>0</v>
      </c>
      <c r="C756" s="278">
        <f>ROUND(Y60,2)</f>
        <v>46.76</v>
      </c>
      <c r="D756" s="276">
        <f>ROUND(Y61,0)</f>
        <v>6376988</v>
      </c>
      <c r="E756" s="276">
        <f>ROUND(Y62,0)</f>
        <v>837668</v>
      </c>
      <c r="F756" s="276">
        <f>ROUND(Y63,0)</f>
        <v>-3964</v>
      </c>
      <c r="G756" s="276">
        <f>ROUND(Y64,0)</f>
        <v>9323020</v>
      </c>
      <c r="H756" s="276">
        <f>ROUND(Y65,0)</f>
        <v>3058</v>
      </c>
      <c r="I756" s="276">
        <f>ROUND(Y66,0)</f>
        <v>637570</v>
      </c>
      <c r="J756" s="276">
        <f>ROUND(Y67,0)</f>
        <v>833231</v>
      </c>
      <c r="K756" s="276">
        <f>ROUND(Y68,0)</f>
        <v>187033</v>
      </c>
      <c r="L756" s="276">
        <f>ROUND(Y69,0)</f>
        <v>26286</v>
      </c>
      <c r="M756" s="276">
        <f>ROUND(Y70,0)</f>
        <v>0</v>
      </c>
      <c r="N756" s="276">
        <f>ROUND(Y75,0)</f>
        <v>154592133</v>
      </c>
      <c r="O756" s="276">
        <f>ROUND(Y73,0)</f>
        <v>115285043</v>
      </c>
      <c r="P756" s="276">
        <f>IF(Y76&gt;0,ROUND(Y76,0),0)</f>
        <v>31309</v>
      </c>
      <c r="Q756" s="276">
        <f>IF(Y77&gt;0,ROUND(Y77,0),0)</f>
        <v>0</v>
      </c>
      <c r="R756" s="276">
        <f>IF(Y78&gt;0,ROUND(Y78,0),0)</f>
        <v>4417</v>
      </c>
      <c r="S756" s="276">
        <f>IF(Y79&gt;0,ROUND(Y79,0),0)</f>
        <v>0</v>
      </c>
      <c r="T756" s="278">
        <f>IF(Y80&gt;0,ROUND(Y80,2),0)</f>
        <v>5.88</v>
      </c>
      <c r="U756" s="276"/>
      <c r="V756" s="277"/>
      <c r="W756" s="276"/>
      <c r="X756" s="276"/>
      <c r="Y756" s="276">
        <f t="shared" si="21"/>
        <v>14290482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003*2020*7150*A</v>
      </c>
      <c r="B757" s="276">
        <f>ROUND(Z59,0)</f>
        <v>0</v>
      </c>
      <c r="C757" s="278">
        <f>ROUND(Z60,2)</f>
        <v>17.68</v>
      </c>
      <c r="D757" s="276">
        <f>ROUND(Z61,0)</f>
        <v>2180667</v>
      </c>
      <c r="E757" s="276">
        <f>ROUND(Z62,0)</f>
        <v>286448</v>
      </c>
      <c r="F757" s="276">
        <f>ROUND(Z63,0)</f>
        <v>0</v>
      </c>
      <c r="G757" s="276">
        <f>ROUND(Z64,0)</f>
        <v>14912</v>
      </c>
      <c r="H757" s="276">
        <f>ROUND(Z65,0)</f>
        <v>944</v>
      </c>
      <c r="I757" s="276">
        <f>ROUND(Z66,0)</f>
        <v>16490844</v>
      </c>
      <c r="J757" s="276">
        <f>ROUND(Z67,0)</f>
        <v>0</v>
      </c>
      <c r="K757" s="276">
        <f>ROUND(Z68,0)</f>
        <v>3785</v>
      </c>
      <c r="L757" s="276">
        <f>ROUND(Z69,0)</f>
        <v>19622</v>
      </c>
      <c r="M757" s="276">
        <f>ROUND(Z70,0)</f>
        <v>2823688</v>
      </c>
      <c r="N757" s="276">
        <f>ROUND(Z75,0)</f>
        <v>44287480</v>
      </c>
      <c r="O757" s="276">
        <f>ROUND(Z73,0)</f>
        <v>304818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2.68</v>
      </c>
      <c r="U757" s="276"/>
      <c r="V757" s="277"/>
      <c r="W757" s="276"/>
      <c r="X757" s="276"/>
      <c r="Y757" s="276">
        <f t="shared" si="21"/>
        <v>7418425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003*2020*7160*A</v>
      </c>
      <c r="B758" s="276">
        <f>ROUND(AA59,0)</f>
        <v>0</v>
      </c>
      <c r="C758" s="278">
        <f>ROUND(AA60,2)</f>
        <v>2.76</v>
      </c>
      <c r="D758" s="276">
        <f>ROUND(AA61,0)</f>
        <v>406657</v>
      </c>
      <c r="E758" s="276">
        <f>ROUND(AA62,0)</f>
        <v>53418</v>
      </c>
      <c r="F758" s="276">
        <f>ROUND(AA63,0)</f>
        <v>0</v>
      </c>
      <c r="G758" s="276">
        <f>ROUND(AA64,0)</f>
        <v>418916</v>
      </c>
      <c r="H758" s="276">
        <f>ROUND(AA65,0)</f>
        <v>0</v>
      </c>
      <c r="I758" s="276">
        <f>ROUND(AA66,0)</f>
        <v>92417</v>
      </c>
      <c r="J758" s="276">
        <f>ROUND(AA67,0)</f>
        <v>50123</v>
      </c>
      <c r="K758" s="276">
        <f>ROUND(AA68,0)</f>
        <v>197</v>
      </c>
      <c r="L758" s="276">
        <f>ROUND(AA69,0)</f>
        <v>0</v>
      </c>
      <c r="M758" s="276">
        <f>ROUND(AA70,0)</f>
        <v>0</v>
      </c>
      <c r="N758" s="276">
        <f>ROUND(AA75,0)</f>
        <v>4186632</v>
      </c>
      <c r="O758" s="276">
        <f>ROUND(AA73,0)</f>
        <v>1977375</v>
      </c>
      <c r="P758" s="276">
        <f>IF(AA76&gt;0,ROUND(AA76,0),0)</f>
        <v>1883</v>
      </c>
      <c r="Q758" s="276">
        <f>IF(AA77&gt;0,ROUND(AA77,0),0)</f>
        <v>0</v>
      </c>
      <c r="R758" s="276">
        <f>IF(AA78&gt;0,ROUND(AA78,0),0)</f>
        <v>266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728420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003*2020*7170*A</v>
      </c>
      <c r="B759" s="276"/>
      <c r="C759" s="278">
        <f>ROUND(AB60,2)</f>
        <v>40.1</v>
      </c>
      <c r="D759" s="276">
        <f>ROUND(AB61,0)</f>
        <v>4921501</v>
      </c>
      <c r="E759" s="276">
        <f>ROUND(AB62,0)</f>
        <v>646478</v>
      </c>
      <c r="F759" s="276">
        <f>ROUND(AB63,0)</f>
        <v>390126</v>
      </c>
      <c r="G759" s="276">
        <f>ROUND(AB64,0)</f>
        <v>8310670</v>
      </c>
      <c r="H759" s="276">
        <f>ROUND(AB65,0)</f>
        <v>1859</v>
      </c>
      <c r="I759" s="276">
        <f>ROUND(AB66,0)</f>
        <v>72291</v>
      </c>
      <c r="J759" s="276">
        <f>ROUND(AB67,0)</f>
        <v>174838</v>
      </c>
      <c r="K759" s="276">
        <f>ROUND(AB68,0)</f>
        <v>136134</v>
      </c>
      <c r="L759" s="276">
        <f>ROUND(AB69,0)</f>
        <v>398440</v>
      </c>
      <c r="M759" s="276">
        <f>ROUND(AB70,0)</f>
        <v>33180</v>
      </c>
      <c r="N759" s="276">
        <f>ROUND(AB75,0)</f>
        <v>65253663</v>
      </c>
      <c r="O759" s="276">
        <f>ROUND(AB73,0)</f>
        <v>55241094</v>
      </c>
      <c r="P759" s="276">
        <f>IF(AB76&gt;0,ROUND(AB76,0),0)</f>
        <v>6570</v>
      </c>
      <c r="Q759" s="276">
        <f>IF(AB77&gt;0,ROUND(AB77,0),0)</f>
        <v>0</v>
      </c>
      <c r="R759" s="276">
        <f>IF(AB78&gt;0,ROUND(AB78,0),0)</f>
        <v>927</v>
      </c>
      <c r="S759" s="276">
        <f>IF(AB79&gt;0,ROUND(AB79,0),0)</f>
        <v>0</v>
      </c>
      <c r="T759" s="278">
        <f>IF(AB80&gt;0,ROUND(AB80,2),0)</f>
        <v>0.01</v>
      </c>
      <c r="U759" s="276"/>
      <c r="V759" s="277"/>
      <c r="W759" s="276"/>
      <c r="X759" s="276"/>
      <c r="Y759" s="276">
        <f t="shared" si="21"/>
        <v>8355644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003*2020*7180*A</v>
      </c>
      <c r="B760" s="276">
        <f>ROUND(AC59,0)</f>
        <v>0</v>
      </c>
      <c r="C760" s="278">
        <f>ROUND(AC60,2)</f>
        <v>38.979999999999997</v>
      </c>
      <c r="D760" s="276">
        <f>ROUND(AC61,0)</f>
        <v>3931425</v>
      </c>
      <c r="E760" s="276">
        <f>ROUND(AC62,0)</f>
        <v>516424</v>
      </c>
      <c r="F760" s="276">
        <f>ROUND(AC63,0)</f>
        <v>162587</v>
      </c>
      <c r="G760" s="276">
        <f>ROUND(AC64,0)</f>
        <v>726689</v>
      </c>
      <c r="H760" s="276">
        <f>ROUND(AC65,0)</f>
        <v>4558</v>
      </c>
      <c r="I760" s="276">
        <f>ROUND(AC66,0)</f>
        <v>61409</v>
      </c>
      <c r="J760" s="276">
        <f>ROUND(AC67,0)</f>
        <v>336245</v>
      </c>
      <c r="K760" s="276">
        <f>ROUND(AC68,0)</f>
        <v>596201</v>
      </c>
      <c r="L760" s="276">
        <f>ROUND(AC69,0)</f>
        <v>18960</v>
      </c>
      <c r="M760" s="276">
        <f>ROUND(AC70,0)</f>
        <v>0</v>
      </c>
      <c r="N760" s="276">
        <f>ROUND(AC75,0)</f>
        <v>54979652</v>
      </c>
      <c r="O760" s="276">
        <f>ROUND(AC73,0)</f>
        <v>49036124</v>
      </c>
      <c r="P760" s="276">
        <f>IF(AC76&gt;0,ROUND(AC76,0),0)</f>
        <v>12634</v>
      </c>
      <c r="Q760" s="276">
        <f>IF(AC77&gt;0,ROUND(AC77,0),0)</f>
        <v>0</v>
      </c>
      <c r="R760" s="276">
        <f>IF(AC78&gt;0,ROUND(AC78,0),0)</f>
        <v>1782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5105217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003*2020*7190*A</v>
      </c>
      <c r="B761" s="276">
        <f>ROUND(AD59,0)</f>
        <v>0</v>
      </c>
      <c r="C761" s="278">
        <f>ROUND(AD60,2)</f>
        <v>3.08</v>
      </c>
      <c r="D761" s="276">
        <f>ROUND(AD61,0)</f>
        <v>405153</v>
      </c>
      <c r="E761" s="276">
        <f>ROUND(AD62,0)</f>
        <v>53220</v>
      </c>
      <c r="F761" s="276">
        <f>ROUND(AD63,0)</f>
        <v>0</v>
      </c>
      <c r="G761" s="276">
        <f>ROUND(AD64,0)</f>
        <v>41176</v>
      </c>
      <c r="H761" s="276">
        <f>ROUND(AD65,0)</f>
        <v>0</v>
      </c>
      <c r="I761" s="276">
        <f>ROUND(AD66,0)</f>
        <v>15113</v>
      </c>
      <c r="J761" s="276">
        <f>ROUND(AD67,0)</f>
        <v>23287</v>
      </c>
      <c r="K761" s="276">
        <f>ROUND(AD68,0)</f>
        <v>1990</v>
      </c>
      <c r="L761" s="276">
        <f>ROUND(AD69,0)</f>
        <v>-39</v>
      </c>
      <c r="M761" s="276">
        <f>ROUND(AD70,0)</f>
        <v>0</v>
      </c>
      <c r="N761" s="276">
        <f>ROUND(AD75,0)</f>
        <v>4768114</v>
      </c>
      <c r="O761" s="276">
        <f>ROUND(AD73,0)</f>
        <v>4692113</v>
      </c>
      <c r="P761" s="276">
        <f>IF(AD76&gt;0,ROUND(AD76,0),0)</f>
        <v>875</v>
      </c>
      <c r="Q761" s="276">
        <f>IF(AD77&gt;0,ROUND(AD77,0),0)</f>
        <v>0</v>
      </c>
      <c r="R761" s="276">
        <f>IF(AD78&gt;0,ROUND(AD78,0),0)</f>
        <v>123</v>
      </c>
      <c r="S761" s="276">
        <f>IF(AD79&gt;0,ROUND(AD79,0),0)</f>
        <v>0</v>
      </c>
      <c r="T761" s="278">
        <f>IF(AD80&gt;0,ROUND(AD80,2),0)</f>
        <v>3.08</v>
      </c>
      <c r="U761" s="276"/>
      <c r="V761" s="277"/>
      <c r="W761" s="276"/>
      <c r="X761" s="276"/>
      <c r="Y761" s="276">
        <f t="shared" si="21"/>
        <v>510250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003*2020*7200*A</v>
      </c>
      <c r="B762" s="276">
        <f>ROUND(AE59,0)</f>
        <v>0</v>
      </c>
      <c r="C762" s="278">
        <f>ROUND(AE60,2)</f>
        <v>37.119999999999997</v>
      </c>
      <c r="D762" s="276">
        <f>ROUND(AE61,0)</f>
        <v>3707555</v>
      </c>
      <c r="E762" s="276">
        <f>ROUND(AE62,0)</f>
        <v>487017</v>
      </c>
      <c r="F762" s="276">
        <f>ROUND(AE63,0)</f>
        <v>0</v>
      </c>
      <c r="G762" s="276">
        <f>ROUND(AE64,0)</f>
        <v>26669</v>
      </c>
      <c r="H762" s="276">
        <f>ROUND(AE65,0)</f>
        <v>1481</v>
      </c>
      <c r="I762" s="276">
        <f>ROUND(AE66,0)</f>
        <v>21573</v>
      </c>
      <c r="J762" s="276">
        <f>ROUND(AE67,0)</f>
        <v>179920</v>
      </c>
      <c r="K762" s="276">
        <f>ROUND(AE68,0)</f>
        <v>326103</v>
      </c>
      <c r="L762" s="276">
        <f>ROUND(AE69,0)</f>
        <v>25584</v>
      </c>
      <c r="M762" s="276">
        <f>ROUND(AE70,0)</f>
        <v>5133</v>
      </c>
      <c r="N762" s="276">
        <f>ROUND(AE75,0)</f>
        <v>16383200</v>
      </c>
      <c r="O762" s="276">
        <f>ROUND(AE73,0)</f>
        <v>13274536</v>
      </c>
      <c r="P762" s="276">
        <f>IF(AE76&gt;0,ROUND(AE76,0),0)</f>
        <v>6760</v>
      </c>
      <c r="Q762" s="276">
        <f>IF(AE77&gt;0,ROUND(AE77,0),0)</f>
        <v>0</v>
      </c>
      <c r="R762" s="276">
        <f>IF(AE78&gt;0,ROUND(AE78,0),0)</f>
        <v>954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3103302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003*2020*7220*A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003*2020*7230*A</v>
      </c>
      <c r="B764" s="276">
        <f>ROUND(AG59,0)</f>
        <v>0</v>
      </c>
      <c r="C764" s="278">
        <f>ROUND(AG60,2)</f>
        <v>50.82</v>
      </c>
      <c r="D764" s="276">
        <f>ROUND(AG61,0)</f>
        <v>4727217</v>
      </c>
      <c r="E764" s="276">
        <f>ROUND(AG62,0)</f>
        <v>620957</v>
      </c>
      <c r="F764" s="276">
        <f>ROUND(AG63,0)</f>
        <v>1103183</v>
      </c>
      <c r="G764" s="276">
        <f>ROUND(AG64,0)</f>
        <v>690794</v>
      </c>
      <c r="H764" s="276">
        <f>ROUND(AG65,0)</f>
        <v>1381</v>
      </c>
      <c r="I764" s="276">
        <f>ROUND(AG66,0)</f>
        <v>161094</v>
      </c>
      <c r="J764" s="276">
        <f>ROUND(AG67,0)</f>
        <v>293043</v>
      </c>
      <c r="K764" s="276">
        <f>ROUND(AG68,0)</f>
        <v>4150</v>
      </c>
      <c r="L764" s="276">
        <f>ROUND(AG69,0)</f>
        <v>256489</v>
      </c>
      <c r="M764" s="276">
        <f>ROUND(AG70,0)</f>
        <v>0</v>
      </c>
      <c r="N764" s="276">
        <f>ROUND(AG75,0)</f>
        <v>52893483</v>
      </c>
      <c r="O764" s="276">
        <f>ROUND(AG73,0)</f>
        <v>10230378</v>
      </c>
      <c r="P764" s="276">
        <f>IF(AG76&gt;0,ROUND(AG76,0),0)</f>
        <v>11011</v>
      </c>
      <c r="Q764" s="276">
        <f>IF(AG77&gt;0,ROUND(AG77,0),0)</f>
        <v>0</v>
      </c>
      <c r="R764" s="276">
        <f>IF(AG78&gt;0,ROUND(AG78,0),0)</f>
        <v>1553</v>
      </c>
      <c r="S764" s="276">
        <f>IF(AG79&gt;0,ROUND(AG79,0),0)</f>
        <v>0</v>
      </c>
      <c r="T764" s="278">
        <f>IF(AG80&gt;0,ROUND(AG80,2),0)</f>
        <v>26.23</v>
      </c>
      <c r="U764" s="276"/>
      <c r="V764" s="277"/>
      <c r="W764" s="276"/>
      <c r="X764" s="276"/>
      <c r="Y764" s="276">
        <f t="shared" si="21"/>
        <v>6368863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003*2020*7240*A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003*2020*7250*A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003*2020*7260*A</v>
      </c>
      <c r="B767" s="276">
        <f>ROUND(AJ59,0)</f>
        <v>0</v>
      </c>
      <c r="C767" s="278">
        <f>ROUND(AJ60,2)</f>
        <v>5.4</v>
      </c>
      <c r="D767" s="276">
        <f>ROUND(AJ61,0)</f>
        <v>624400</v>
      </c>
      <c r="E767" s="276">
        <f>ROUND(AJ62,0)</f>
        <v>82020</v>
      </c>
      <c r="F767" s="276">
        <f>ROUND(AJ63,0)</f>
        <v>438505</v>
      </c>
      <c r="G767" s="276">
        <f>ROUND(AJ64,0)</f>
        <v>314921</v>
      </c>
      <c r="H767" s="276">
        <f>ROUND(AJ65,0)</f>
        <v>0</v>
      </c>
      <c r="I767" s="276">
        <f>ROUND(AJ66,0)</f>
        <v>726974</v>
      </c>
      <c r="J767" s="276">
        <f>ROUND(AJ67,0)</f>
        <v>72072</v>
      </c>
      <c r="K767" s="276">
        <f>ROUND(AJ68,0)</f>
        <v>213</v>
      </c>
      <c r="L767" s="276">
        <f>ROUND(AJ69,0)</f>
        <v>1152</v>
      </c>
      <c r="M767" s="276">
        <f>ROUND(AJ70,0)</f>
        <v>27831</v>
      </c>
      <c r="N767" s="276">
        <f>ROUND(AJ75,0)</f>
        <v>5989097</v>
      </c>
      <c r="O767" s="276">
        <f>ROUND(AJ73,0)</f>
        <v>2986</v>
      </c>
      <c r="P767" s="276">
        <f>IF(AJ76&gt;0,ROUND(AJ76,0),0)</f>
        <v>2708</v>
      </c>
      <c r="Q767" s="276">
        <f>IF(AJ77&gt;0,ROUND(AJ77,0),0)</f>
        <v>0</v>
      </c>
      <c r="R767" s="276">
        <f>IF(AJ78&gt;0,ROUND(AJ78,0),0)</f>
        <v>382</v>
      </c>
      <c r="S767" s="276">
        <f>IF(AJ79&gt;0,ROUND(AJ79,0),0)</f>
        <v>0</v>
      </c>
      <c r="T767" s="278">
        <f>IF(AJ80&gt;0,ROUND(AJ80,2),0)</f>
        <v>1.82</v>
      </c>
      <c r="U767" s="276"/>
      <c r="V767" s="277"/>
      <c r="W767" s="276"/>
      <c r="X767" s="276"/>
      <c r="Y767" s="276">
        <f t="shared" si="21"/>
        <v>1408282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003*2020*7310*A</v>
      </c>
      <c r="B768" s="276">
        <f>ROUND(AK59,0)</f>
        <v>0</v>
      </c>
      <c r="C768" s="278">
        <f>ROUND(AK60,2)</f>
        <v>14.33</v>
      </c>
      <c r="D768" s="276">
        <f>ROUND(AK61,0)</f>
        <v>1375918</v>
      </c>
      <c r="E768" s="276">
        <f>ROUND(AK62,0)</f>
        <v>180738</v>
      </c>
      <c r="F768" s="276">
        <f>ROUND(AK63,0)</f>
        <v>0</v>
      </c>
      <c r="G768" s="276">
        <f>ROUND(AK64,0)</f>
        <v>5039</v>
      </c>
      <c r="H768" s="276">
        <f>ROUND(AK65,0)</f>
        <v>0</v>
      </c>
      <c r="I768" s="276">
        <f>ROUND(AK66,0)</f>
        <v>168</v>
      </c>
      <c r="J768" s="276">
        <f>ROUND(AK67,0)</f>
        <v>0</v>
      </c>
      <c r="K768" s="276">
        <f>ROUND(AK68,0)</f>
        <v>0</v>
      </c>
      <c r="L768" s="276">
        <f>ROUND(AK69,0)</f>
        <v>3870</v>
      </c>
      <c r="M768" s="276">
        <f>ROUND(AK70,0)</f>
        <v>0</v>
      </c>
      <c r="N768" s="276">
        <f>ROUND(AK75,0)</f>
        <v>12622350</v>
      </c>
      <c r="O768" s="276">
        <f>ROUND(AK73,0)</f>
        <v>12449900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881648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003*2020*7320*A</v>
      </c>
      <c r="B769" s="276">
        <f>ROUND(AL59,0)</f>
        <v>0</v>
      </c>
      <c r="C769" s="278">
        <f>ROUND(AL60,2)</f>
        <v>5.01</v>
      </c>
      <c r="D769" s="276">
        <f>ROUND(AL61,0)</f>
        <v>523906</v>
      </c>
      <c r="E769" s="276">
        <f>ROUND(AL62,0)</f>
        <v>68819</v>
      </c>
      <c r="F769" s="276">
        <f>ROUND(AL63,0)</f>
        <v>0</v>
      </c>
      <c r="G769" s="276">
        <f>ROUND(AL64,0)</f>
        <v>2220</v>
      </c>
      <c r="H769" s="276">
        <f>ROUND(AL65,0)</f>
        <v>0</v>
      </c>
      <c r="I769" s="276">
        <f>ROUND(AL66,0)</f>
        <v>61</v>
      </c>
      <c r="J769" s="276">
        <f>ROUND(AL67,0)</f>
        <v>0</v>
      </c>
      <c r="K769" s="276">
        <f>ROUND(AL68,0)</f>
        <v>458</v>
      </c>
      <c r="L769" s="276">
        <f>ROUND(AL69,0)</f>
        <v>3277</v>
      </c>
      <c r="M769" s="276">
        <f>ROUND(AL70,0)</f>
        <v>0</v>
      </c>
      <c r="N769" s="276">
        <f>ROUND(AL75,0)</f>
        <v>4692444</v>
      </c>
      <c r="O769" s="276">
        <f>ROUND(AL73,0)</f>
        <v>4659525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333660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003*2020*7330*A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003*2020*7340*A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003*2020*7350*A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003*2020*7380*A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003*2020*7390*A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003*2020*7400*A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003*2020*7410*A</v>
      </c>
      <c r="B776" s="276">
        <f>ROUND(AS59,0)</f>
        <v>0</v>
      </c>
      <c r="C776" s="278">
        <f>ROUND(AS60,2)</f>
        <v>0</v>
      </c>
      <c r="D776" s="276">
        <f>ROUND(AS61,0)</f>
        <v>393</v>
      </c>
      <c r="E776" s="276">
        <f>ROUND(AS62,0)</f>
        <v>52</v>
      </c>
      <c r="F776" s="276">
        <f>ROUND(AS63,0)</f>
        <v>0</v>
      </c>
      <c r="G776" s="276">
        <f>ROUND(AS64,0)</f>
        <v>9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184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003*2020*7420*A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003*2020*7430*A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003*2020*7490*A</v>
      </c>
      <c r="B779" s="276"/>
      <c r="C779" s="278">
        <f>ROUND(AV60,2)</f>
        <v>1.08</v>
      </c>
      <c r="D779" s="276">
        <f>ROUND(AV61,0)</f>
        <v>132949</v>
      </c>
      <c r="E779" s="276">
        <f>ROUND(AV62,0)</f>
        <v>17464</v>
      </c>
      <c r="F779" s="276">
        <f>ROUND(AV63,0)</f>
        <v>0</v>
      </c>
      <c r="G779" s="276">
        <f>ROUND(AV64,0)</f>
        <v>251</v>
      </c>
      <c r="H779" s="276">
        <f>ROUND(AV65,0)</f>
        <v>603</v>
      </c>
      <c r="I779" s="276">
        <f>ROUND(AV66,0)</f>
        <v>14</v>
      </c>
      <c r="J779" s="276">
        <f>ROUND(AV67,0)</f>
        <v>0</v>
      </c>
      <c r="K779" s="276">
        <f>ROUND(AV68,0)</f>
        <v>58</v>
      </c>
      <c r="L779" s="276">
        <f>ROUND(AV69,0)</f>
        <v>0</v>
      </c>
      <c r="M779" s="276">
        <f>ROUND(AV70,0)</f>
        <v>0</v>
      </c>
      <c r="N779" s="276">
        <f>ROUND(AV75,0)</f>
        <v>232947</v>
      </c>
      <c r="O779" s="276">
        <f>ROUND(AV73,0)</f>
        <v>231633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1.07</v>
      </c>
      <c r="U779" s="276"/>
      <c r="V779" s="277"/>
      <c r="W779" s="276"/>
      <c r="X779" s="276"/>
      <c r="Y779" s="276">
        <f t="shared" si="21"/>
        <v>102762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003*2020*8200*A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003*2020*8310*A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003*2020*8320*A</v>
      </c>
      <c r="B782" s="276">
        <f>ROUND(AY59,0)</f>
        <v>304302</v>
      </c>
      <c r="C782" s="278">
        <f>ROUND(AY60,2)</f>
        <v>47.32</v>
      </c>
      <c r="D782" s="276">
        <f>ROUND(AY61,0)</f>
        <v>2694651</v>
      </c>
      <c r="E782" s="276">
        <f>ROUND(AY62,0)</f>
        <v>353964</v>
      </c>
      <c r="F782" s="276">
        <f>ROUND(AY63,0)</f>
        <v>0</v>
      </c>
      <c r="G782" s="276">
        <f>ROUND(AY64,0)</f>
        <v>498696</v>
      </c>
      <c r="H782" s="276">
        <f>ROUND(AY65,0)</f>
        <v>2668</v>
      </c>
      <c r="I782" s="276">
        <f>ROUND(AY66,0)</f>
        <v>99782</v>
      </c>
      <c r="J782" s="276">
        <f>ROUND(AY67,0)</f>
        <v>63690</v>
      </c>
      <c r="K782" s="276">
        <f>ROUND(AY68,0)</f>
        <v>5153</v>
      </c>
      <c r="L782" s="276">
        <f>ROUND(AY69,0)</f>
        <v>33785</v>
      </c>
      <c r="M782" s="276">
        <f>ROUND(AY70,0)</f>
        <v>96651</v>
      </c>
      <c r="N782" s="276"/>
      <c r="O782" s="276"/>
      <c r="P782" s="276">
        <f>IF(AY76&gt;0,ROUND(AY76,0),0)</f>
        <v>2393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003*2020*8330*A</v>
      </c>
      <c r="B783" s="276">
        <f>ROUND(AZ59,0)</f>
        <v>0</v>
      </c>
      <c r="C783" s="278">
        <f>ROUND(AZ60,2)</f>
        <v>13.79</v>
      </c>
      <c r="D783" s="276">
        <f>ROUND(AZ61,0)</f>
        <v>747968</v>
      </c>
      <c r="E783" s="276">
        <f>ROUND(AZ62,0)</f>
        <v>98252</v>
      </c>
      <c r="F783" s="276">
        <f>ROUND(AZ63,0)</f>
        <v>0</v>
      </c>
      <c r="G783" s="276">
        <f>ROUND(AZ64,0)</f>
        <v>866118</v>
      </c>
      <c r="H783" s="276">
        <f>ROUND(AZ65,0)</f>
        <v>175</v>
      </c>
      <c r="I783" s="276">
        <f>ROUND(AZ66,0)</f>
        <v>5050</v>
      </c>
      <c r="J783" s="276">
        <f>ROUND(AZ67,0)</f>
        <v>469345</v>
      </c>
      <c r="K783" s="276">
        <f>ROUND(AZ68,0)</f>
        <v>16123</v>
      </c>
      <c r="L783" s="276">
        <f>ROUND(AZ69,0)</f>
        <v>587</v>
      </c>
      <c r="M783" s="276">
        <f>ROUND(AZ70,0)</f>
        <v>1090767</v>
      </c>
      <c r="N783" s="276"/>
      <c r="O783" s="276"/>
      <c r="P783" s="276">
        <f>IF(AZ76&gt;0,ROUND(AZ76,0),0)</f>
        <v>17636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003*2020*8350*A</v>
      </c>
      <c r="B784" s="276">
        <f>ROUND(BA59,0)</f>
        <v>0</v>
      </c>
      <c r="C784" s="278">
        <f>ROUND(BA60,2)</f>
        <v>3.77</v>
      </c>
      <c r="D784" s="276">
        <f>ROUND(BA61,0)</f>
        <v>163082</v>
      </c>
      <c r="E784" s="276">
        <f>ROUND(BA62,0)</f>
        <v>21422</v>
      </c>
      <c r="F784" s="276">
        <f>ROUND(BA63,0)</f>
        <v>0</v>
      </c>
      <c r="G784" s="276">
        <f>ROUND(BA64,0)</f>
        <v>47771</v>
      </c>
      <c r="H784" s="276">
        <f>ROUND(BA65,0)</f>
        <v>0</v>
      </c>
      <c r="I784" s="276">
        <f>ROUND(BA66,0)</f>
        <v>-206233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003*2020*8360*A</v>
      </c>
      <c r="B785" s="276"/>
      <c r="C785" s="278">
        <f>ROUND(BB60,2)</f>
        <v>27.99</v>
      </c>
      <c r="D785" s="276">
        <f>ROUND(BB61,0)</f>
        <v>3108197</v>
      </c>
      <c r="E785" s="276">
        <f>ROUND(BB62,0)</f>
        <v>408286</v>
      </c>
      <c r="F785" s="276">
        <f>ROUND(BB63,0)</f>
        <v>9323</v>
      </c>
      <c r="G785" s="276">
        <f>ROUND(BB64,0)</f>
        <v>3814</v>
      </c>
      <c r="H785" s="276">
        <f>ROUND(BB65,0)</f>
        <v>6227</v>
      </c>
      <c r="I785" s="276">
        <f>ROUND(BB66,0)</f>
        <v>39893</v>
      </c>
      <c r="J785" s="276">
        <f>ROUND(BB67,0)</f>
        <v>7752</v>
      </c>
      <c r="K785" s="276">
        <f>ROUND(BB68,0)</f>
        <v>1166</v>
      </c>
      <c r="L785" s="276">
        <f>ROUND(BB69,0)</f>
        <v>255097</v>
      </c>
      <c r="M785" s="276">
        <f>ROUND(BB70,0)</f>
        <v>9207</v>
      </c>
      <c r="N785" s="276"/>
      <c r="O785" s="276"/>
      <c r="P785" s="276">
        <f>IF(BB76&gt;0,ROUND(BB76,0),0)</f>
        <v>291</v>
      </c>
      <c r="Q785" s="276">
        <f>IF(BB77&gt;0,ROUND(BB77,0),0)</f>
        <v>0</v>
      </c>
      <c r="R785" s="276">
        <f>IF(BB78&gt;0,ROUND(BB78,0),0)</f>
        <v>41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003*2020*8370*A</v>
      </c>
      <c r="B786" s="276"/>
      <c r="C786" s="278">
        <f>ROUND(BC60,2)</f>
        <v>12.61</v>
      </c>
      <c r="D786" s="276">
        <f>ROUND(BC61,0)</f>
        <v>676950</v>
      </c>
      <c r="E786" s="276">
        <f>ROUND(BC62,0)</f>
        <v>88923</v>
      </c>
      <c r="F786" s="276">
        <f>ROUND(BC63,0)</f>
        <v>0</v>
      </c>
      <c r="G786" s="276">
        <f>ROUND(BC64,0)</f>
        <v>306</v>
      </c>
      <c r="H786" s="276">
        <f>ROUND(BC65,0)</f>
        <v>0</v>
      </c>
      <c r="I786" s="276">
        <f>ROUND(BC66,0)</f>
        <v>1102</v>
      </c>
      <c r="J786" s="276">
        <f>ROUND(BC67,0)</f>
        <v>0</v>
      </c>
      <c r="K786" s="276">
        <f>ROUND(BC68,0)</f>
        <v>0</v>
      </c>
      <c r="L786" s="276">
        <f>ROUND(BC69,0)</f>
        <v>50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003*2020*8420*A</v>
      </c>
      <c r="B787" s="276"/>
      <c r="C787" s="278">
        <f>ROUND(BD60,2)</f>
        <v>2.0099999999999998</v>
      </c>
      <c r="D787" s="276">
        <f>ROUND(BD61,0)</f>
        <v>145898</v>
      </c>
      <c r="E787" s="276">
        <f>ROUND(BD62,0)</f>
        <v>19165</v>
      </c>
      <c r="F787" s="276">
        <f>ROUND(BD63,0)</f>
        <v>0</v>
      </c>
      <c r="G787" s="276">
        <f>ROUND(BD64,0)</f>
        <v>297096</v>
      </c>
      <c r="H787" s="276">
        <f>ROUND(BD65,0)</f>
        <v>0</v>
      </c>
      <c r="I787" s="276">
        <f>ROUND(BD66,0)</f>
        <v>16522</v>
      </c>
      <c r="J787" s="276">
        <f>ROUND(BD67,0)</f>
        <v>517614</v>
      </c>
      <c r="K787" s="276">
        <f>ROUND(BD68,0)</f>
        <v>9218</v>
      </c>
      <c r="L787" s="276">
        <f>ROUND(BD69,0)</f>
        <v>2057</v>
      </c>
      <c r="M787" s="276">
        <f>ROUND(BD70,0)</f>
        <v>0</v>
      </c>
      <c r="N787" s="276"/>
      <c r="O787" s="276"/>
      <c r="P787" s="276">
        <f>IF(BD76&gt;0,ROUND(BD76,0),0)</f>
        <v>19449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003*2020*8430*A</v>
      </c>
      <c r="B788" s="276">
        <f>ROUND(BE59,0)</f>
        <v>745880</v>
      </c>
      <c r="C788" s="278">
        <f>ROUND(BE60,2)</f>
        <v>30.88</v>
      </c>
      <c r="D788" s="276">
        <f>ROUND(BE61,0)</f>
        <v>2119404</v>
      </c>
      <c r="E788" s="276">
        <f>ROUND(BE62,0)</f>
        <v>278400</v>
      </c>
      <c r="F788" s="276">
        <f>ROUND(BE63,0)</f>
        <v>101388</v>
      </c>
      <c r="G788" s="276">
        <f>ROUND(BE64,0)</f>
        <v>401500</v>
      </c>
      <c r="H788" s="276">
        <f>ROUND(BE65,0)</f>
        <v>1909085</v>
      </c>
      <c r="I788" s="276">
        <f>ROUND(BE66,0)</f>
        <v>2394060</v>
      </c>
      <c r="J788" s="276">
        <f>ROUND(BE67,0)</f>
        <v>7875330</v>
      </c>
      <c r="K788" s="276">
        <f>ROUND(BE68,0)</f>
        <v>15971</v>
      </c>
      <c r="L788" s="276">
        <f>ROUND(BE69,0)</f>
        <v>71915</v>
      </c>
      <c r="M788" s="276">
        <f>ROUND(BE70,0)</f>
        <v>217466</v>
      </c>
      <c r="N788" s="276"/>
      <c r="O788" s="276"/>
      <c r="P788" s="276">
        <f>IF(BE76&gt;0,ROUND(BE76,0),0)</f>
        <v>295915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003*2020*8460*A</v>
      </c>
      <c r="B789" s="276"/>
      <c r="C789" s="278">
        <f>ROUND(BF60,2)</f>
        <v>50.58</v>
      </c>
      <c r="D789" s="276">
        <f>ROUND(BF61,0)</f>
        <v>2783820</v>
      </c>
      <c r="E789" s="276">
        <f>ROUND(BF62,0)</f>
        <v>365677</v>
      </c>
      <c r="F789" s="276">
        <f>ROUND(BF63,0)</f>
        <v>0</v>
      </c>
      <c r="G789" s="276">
        <f>ROUND(BF64,0)</f>
        <v>308768</v>
      </c>
      <c r="H789" s="276">
        <f>ROUND(BF65,0)</f>
        <v>562266</v>
      </c>
      <c r="I789" s="276">
        <f>ROUND(BF66,0)</f>
        <v>494778</v>
      </c>
      <c r="J789" s="276">
        <f>ROUND(BF67,0)</f>
        <v>126787</v>
      </c>
      <c r="K789" s="276">
        <f>ROUND(BF68,0)</f>
        <v>1135</v>
      </c>
      <c r="L789" s="276">
        <f>ROUND(BF69,0)</f>
        <v>6503</v>
      </c>
      <c r="M789" s="276">
        <f>ROUND(BF70,0)</f>
        <v>510323</v>
      </c>
      <c r="N789" s="276"/>
      <c r="O789" s="276"/>
      <c r="P789" s="276">
        <f>IF(BF76&gt;0,ROUND(BF76,0),0)</f>
        <v>4764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003*2020*8470*A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003*2020*8480*A</v>
      </c>
      <c r="B791" s="276"/>
      <c r="C791" s="278">
        <f>ROUND(BH60,2)</f>
        <v>2.52</v>
      </c>
      <c r="D791" s="276">
        <f>ROUND(BH61,0)</f>
        <v>286132</v>
      </c>
      <c r="E791" s="276">
        <f>ROUND(BH62,0)</f>
        <v>37586</v>
      </c>
      <c r="F791" s="276">
        <f>ROUND(BH63,0)</f>
        <v>0</v>
      </c>
      <c r="G791" s="276">
        <f>ROUND(BH64,0)</f>
        <v>62</v>
      </c>
      <c r="H791" s="276">
        <f>ROUND(BH65,0)</f>
        <v>1676</v>
      </c>
      <c r="I791" s="276">
        <f>ROUND(BH66,0)</f>
        <v>4568</v>
      </c>
      <c r="J791" s="276">
        <f>ROUND(BH67,0)</f>
        <v>0</v>
      </c>
      <c r="K791" s="276">
        <f>ROUND(BH68,0)</f>
        <v>0</v>
      </c>
      <c r="L791" s="276">
        <f>ROUND(BH69,0)</f>
        <v>610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003*2020*8490*A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003*2020*8510*A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13</v>
      </c>
      <c r="J793" s="276">
        <f>ROUND(BJ67,0)</f>
        <v>0</v>
      </c>
      <c r="K793" s="276">
        <f>ROUND(BJ68,0)</f>
        <v>451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003*2020*8530*A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003*2020*8560*A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59293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2228</v>
      </c>
      <c r="Q795" s="276">
        <f>IF(BL77&gt;0,ROUND(BL77,0),0)</f>
        <v>0</v>
      </c>
      <c r="R795" s="276">
        <f>IF(BL78&gt;0,ROUND(BL78,0),0)</f>
        <v>314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003*2020*8590*A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003*2020*8610*A</v>
      </c>
      <c r="B797" s="276"/>
      <c r="C797" s="278">
        <f>ROUND(BN60,2)</f>
        <v>35.43</v>
      </c>
      <c r="D797" s="276">
        <f>ROUND(BN61,0)</f>
        <v>4841042</v>
      </c>
      <c r="E797" s="276">
        <f>ROUND(BN62,0)</f>
        <v>635909</v>
      </c>
      <c r="F797" s="276">
        <f>ROUND(BN63,0)</f>
        <v>302864</v>
      </c>
      <c r="G797" s="276">
        <f>ROUND(BN64,0)</f>
        <v>270687</v>
      </c>
      <c r="H797" s="276">
        <f>ROUND(BN65,0)</f>
        <v>16450</v>
      </c>
      <c r="I797" s="276">
        <f>ROUND(BN66,0)</f>
        <v>3103429</v>
      </c>
      <c r="J797" s="276">
        <f>ROUND(BN67,0)</f>
        <v>402186</v>
      </c>
      <c r="K797" s="276">
        <f>ROUND(BN68,0)</f>
        <v>433021</v>
      </c>
      <c r="L797" s="276">
        <f>ROUND(BN69,0)</f>
        <v>198487</v>
      </c>
      <c r="M797" s="276">
        <f>ROUND(BN70,0)</f>
        <v>23790</v>
      </c>
      <c r="N797" s="276"/>
      <c r="O797" s="276"/>
      <c r="P797" s="276">
        <f>IF(BN76&gt;0,ROUND(BN76,0),0)</f>
        <v>15112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003*2020*8620*A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003*2020*8630*A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003*2020*8640*A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003*2020*8650*A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003*2020*8660*A</v>
      </c>
      <c r="B802" s="276"/>
      <c r="C802" s="278">
        <f>ROUND(BS60,2)</f>
        <v>1.01</v>
      </c>
      <c r="D802" s="276">
        <f>ROUND(BS61,0)</f>
        <v>66506</v>
      </c>
      <c r="E802" s="276">
        <f>ROUND(BS62,0)</f>
        <v>8736</v>
      </c>
      <c r="F802" s="276">
        <f>ROUND(BS63,0)</f>
        <v>0</v>
      </c>
      <c r="G802" s="276">
        <f>ROUND(BS64,0)</f>
        <v>18592</v>
      </c>
      <c r="H802" s="276">
        <f>ROUND(BS65,0)</f>
        <v>300</v>
      </c>
      <c r="I802" s="276">
        <f>ROUND(BS66,0)</f>
        <v>10</v>
      </c>
      <c r="J802" s="276">
        <f>ROUND(BS67,0)</f>
        <v>53658</v>
      </c>
      <c r="K802" s="276">
        <f>ROUND(BS68,0)</f>
        <v>862</v>
      </c>
      <c r="L802" s="276">
        <f>ROUND(BS69,0)</f>
        <v>12049</v>
      </c>
      <c r="M802" s="276">
        <f>ROUND(BS70,0)</f>
        <v>8699</v>
      </c>
      <c r="N802" s="276"/>
      <c r="O802" s="276"/>
      <c r="P802" s="276">
        <f>IF(BS76&gt;0,ROUND(BS76,0),0)</f>
        <v>2016</v>
      </c>
      <c r="Q802" s="276">
        <f>IF(BS77&gt;0,ROUND(BS77,0),0)</f>
        <v>0</v>
      </c>
      <c r="R802" s="276">
        <f>IF(BS78&gt;0,ROUND(BS78,0),0)</f>
        <v>284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003*2020*8670*A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003*2020*8680*A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003*2020*8690*A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003*2020*8700*A</v>
      </c>
      <c r="B806" s="276"/>
      <c r="C806" s="278">
        <f>ROUND(BW60,2)</f>
        <v>21.92</v>
      </c>
      <c r="D806" s="276">
        <f>ROUND(BW61,0)</f>
        <v>1768272</v>
      </c>
      <c r="E806" s="276">
        <f>ROUND(BW62,0)</f>
        <v>232277</v>
      </c>
      <c r="F806" s="276">
        <f>ROUND(BW63,0)</f>
        <v>132600</v>
      </c>
      <c r="G806" s="276">
        <f>ROUND(BW64,0)</f>
        <v>189437</v>
      </c>
      <c r="H806" s="276">
        <f>ROUND(BW65,0)</f>
        <v>5201</v>
      </c>
      <c r="I806" s="276">
        <f>ROUND(BW66,0)</f>
        <v>10383917</v>
      </c>
      <c r="J806" s="276">
        <f>ROUND(BW67,0)</f>
        <v>185767</v>
      </c>
      <c r="K806" s="276">
        <f>ROUND(BW68,0)</f>
        <v>295974</v>
      </c>
      <c r="L806" s="276">
        <f>ROUND(BW69,0)</f>
        <v>6278</v>
      </c>
      <c r="M806" s="276">
        <f>ROUND(BW70,0)</f>
        <v>58717</v>
      </c>
      <c r="N806" s="276"/>
      <c r="O806" s="276"/>
      <c r="P806" s="276">
        <f>IF(BW76&gt;0,ROUND(BW76,0),0)</f>
        <v>6980</v>
      </c>
      <c r="Q806" s="276">
        <f>IF(BW77&gt;0,ROUND(BW77,0),0)</f>
        <v>0</v>
      </c>
      <c r="R806" s="276">
        <f>IF(BW78&gt;0,ROUND(BW78,0),0)</f>
        <v>985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003*2020*8710*A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003*2020*8720*A</v>
      </c>
      <c r="B808" s="276"/>
      <c r="C808" s="278">
        <f>ROUND(BY60,2)</f>
        <v>4.95</v>
      </c>
      <c r="D808" s="276">
        <f>ROUND(BY61,0)</f>
        <v>761047</v>
      </c>
      <c r="E808" s="276">
        <f>ROUND(BY62,0)</f>
        <v>99970</v>
      </c>
      <c r="F808" s="276">
        <f>ROUND(BY63,0)</f>
        <v>0</v>
      </c>
      <c r="G808" s="276">
        <f>ROUND(BY64,0)</f>
        <v>2066</v>
      </c>
      <c r="H808" s="276">
        <f>ROUND(BY65,0)</f>
        <v>509</v>
      </c>
      <c r="I808" s="276">
        <f>ROUND(BY66,0)</f>
        <v>197</v>
      </c>
      <c r="J808" s="276">
        <f>ROUND(BY67,0)</f>
        <v>4331</v>
      </c>
      <c r="K808" s="276">
        <f>ROUND(BY68,0)</f>
        <v>1386</v>
      </c>
      <c r="L808" s="276">
        <f>ROUND(BY69,0)</f>
        <v>0</v>
      </c>
      <c r="M808" s="276">
        <f>ROUND(BY70,0)</f>
        <v>0</v>
      </c>
      <c r="N808" s="276"/>
      <c r="O808" s="276"/>
      <c r="P808" s="276">
        <f>IF(BY76&gt;0,ROUND(BY76,0),0)</f>
        <v>163</v>
      </c>
      <c r="Q808" s="276">
        <f>IF(BY77&gt;0,ROUND(BY77,0),0)</f>
        <v>0</v>
      </c>
      <c r="R808" s="276">
        <f>IF(BY78&gt;0,ROUND(BY78,0),0)</f>
        <v>23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003*2020*8730*A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003*2020*8740*A</v>
      </c>
      <c r="B810" s="276"/>
      <c r="C810" s="278">
        <f>ROUND(CA60,2)</f>
        <v>64.459999999999994</v>
      </c>
      <c r="D810" s="276">
        <f>ROUND(CA61,0)</f>
        <v>5590062</v>
      </c>
      <c r="E810" s="276">
        <f>ROUND(CA62,0)</f>
        <v>734299</v>
      </c>
      <c r="F810" s="276">
        <f>ROUND(CA63,0)</f>
        <v>1533874</v>
      </c>
      <c r="G810" s="276">
        <f>ROUND(CA64,0)</f>
        <v>46269</v>
      </c>
      <c r="H810" s="276">
        <f>ROUND(CA65,0)</f>
        <v>2338</v>
      </c>
      <c r="I810" s="276">
        <f>ROUND(CA66,0)</f>
        <v>1936</v>
      </c>
      <c r="J810" s="276">
        <f>ROUND(CA67,0)</f>
        <v>149770</v>
      </c>
      <c r="K810" s="276">
        <f>ROUND(CA68,0)</f>
        <v>251389</v>
      </c>
      <c r="L810" s="276">
        <f>ROUND(CA69,0)</f>
        <v>294478</v>
      </c>
      <c r="M810" s="276">
        <f>ROUND(CA70,0)</f>
        <v>1044157</v>
      </c>
      <c r="N810" s="276"/>
      <c r="O810" s="276"/>
      <c r="P810" s="276">
        <f>IF(CA76&gt;0,ROUND(CA76,0),0)</f>
        <v>5628</v>
      </c>
      <c r="Q810" s="276">
        <f>IF(CA77&gt;0,ROUND(CA77,0),0)</f>
        <v>0</v>
      </c>
      <c r="R810" s="276">
        <f>IF(CA78&gt;0,ROUND(CA78,0),0)</f>
        <v>794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003*2020*8770*A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003*2020*8790*A</v>
      </c>
      <c r="B812" s="276"/>
      <c r="C812" s="278">
        <f>ROUND(CC60,2)</f>
        <v>49.48</v>
      </c>
      <c r="D812" s="276">
        <f>ROUND(CC61,0)</f>
        <v>4615930</v>
      </c>
      <c r="E812" s="276">
        <f>ROUND(CC62,0)</f>
        <v>606339</v>
      </c>
      <c r="F812" s="276">
        <f>ROUND(CC63,0)</f>
        <v>1645364</v>
      </c>
      <c r="G812" s="276">
        <f>ROUND(CC64,0)</f>
        <v>164642</v>
      </c>
      <c r="H812" s="276">
        <f>ROUND(CC65,0)</f>
        <v>8955</v>
      </c>
      <c r="I812" s="276">
        <f>ROUND(CC66,0)</f>
        <v>3923207</v>
      </c>
      <c r="J812" s="276">
        <f>ROUND(CC67,0)</f>
        <v>2196975</v>
      </c>
      <c r="K812" s="276">
        <f>ROUND(CC68,0)</f>
        <v>1289460</v>
      </c>
      <c r="L812" s="276">
        <f>ROUND(CC69,0)</f>
        <v>140464678</v>
      </c>
      <c r="M812" s="276">
        <f>ROUND(CC70,0)</f>
        <v>40375596</v>
      </c>
      <c r="N812" s="276"/>
      <c r="O812" s="276"/>
      <c r="P812" s="276">
        <f>IF(CC76&gt;0,ROUND(CC76,0),0)</f>
        <v>82551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003*2020*9000*A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16164874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2">SUM(C734:C813)</f>
        <v>1390.34</v>
      </c>
      <c r="D815" s="277">
        <f t="shared" si="22"/>
        <v>141861194</v>
      </c>
      <c r="E815" s="277">
        <f t="shared" si="22"/>
        <v>18634596</v>
      </c>
      <c r="F815" s="277">
        <f t="shared" si="22"/>
        <v>8922846</v>
      </c>
      <c r="G815" s="277">
        <f t="shared" si="22"/>
        <v>89765655</v>
      </c>
      <c r="H815" s="277">
        <f t="shared" si="22"/>
        <v>2583299</v>
      </c>
      <c r="I815" s="277">
        <f t="shared" si="22"/>
        <v>55385578</v>
      </c>
      <c r="J815" s="277">
        <f t="shared" si="22"/>
        <v>19850494</v>
      </c>
      <c r="K815" s="277">
        <f t="shared" si="22"/>
        <v>6555668</v>
      </c>
      <c r="L815" s="277">
        <f>SUM(L734:L813)+SUM(U734:U813)</f>
        <v>158741769</v>
      </c>
      <c r="M815" s="277">
        <f>SUM(M734:M813)+SUM(V734:V813)</f>
        <v>46353921</v>
      </c>
      <c r="N815" s="277">
        <f t="shared" ref="N815:Y815" si="23">SUM(N734:N813)</f>
        <v>1653676303</v>
      </c>
      <c r="O815" s="277">
        <f t="shared" si="23"/>
        <v>1228272950</v>
      </c>
      <c r="P815" s="277">
        <f t="shared" si="23"/>
        <v>745880</v>
      </c>
      <c r="Q815" s="277">
        <f t="shared" si="23"/>
        <v>304301</v>
      </c>
      <c r="R815" s="277">
        <f t="shared" si="23"/>
        <v>43460</v>
      </c>
      <c r="S815" s="277">
        <f t="shared" si="23"/>
        <v>1390535</v>
      </c>
      <c r="T815" s="281">
        <f t="shared" si="23"/>
        <v>392.86999999999995</v>
      </c>
      <c r="U815" s="277">
        <f t="shared" si="23"/>
        <v>16164874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192487361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1390.3400000000001</v>
      </c>
      <c r="D816" s="277">
        <f>CE61</f>
        <v>141861192.83000001</v>
      </c>
      <c r="E816" s="277">
        <f>CE62</f>
        <v>18634596</v>
      </c>
      <c r="F816" s="277">
        <f>CE63</f>
        <v>8922844.7399999984</v>
      </c>
      <c r="G816" s="277">
        <f>CE64</f>
        <v>89765655.440000057</v>
      </c>
      <c r="H816" s="280">
        <f>CE65</f>
        <v>2583298.25</v>
      </c>
      <c r="I816" s="280">
        <f>CE66</f>
        <v>55385577.669999979</v>
      </c>
      <c r="J816" s="280">
        <f>CE67</f>
        <v>19850494</v>
      </c>
      <c r="K816" s="280">
        <f>CE68</f>
        <v>6555668.5700000003</v>
      </c>
      <c r="L816" s="280">
        <f>CE69</f>
        <v>158741767.38661501</v>
      </c>
      <c r="M816" s="280">
        <f>CE70</f>
        <v>46353923.63000001</v>
      </c>
      <c r="N816" s="277">
        <f>CE75</f>
        <v>1653676301.3400002</v>
      </c>
      <c r="O816" s="277">
        <f>CE73</f>
        <v>1228272949.28</v>
      </c>
      <c r="P816" s="277">
        <f>CE76</f>
        <v>745880.32741499983</v>
      </c>
      <c r="Q816" s="277">
        <f>CE77</f>
        <v>304302.16000000003</v>
      </c>
      <c r="R816" s="277">
        <f>CE78</f>
        <v>43460.234040592557</v>
      </c>
      <c r="S816" s="277">
        <f>CE79</f>
        <v>1390534.3399999999</v>
      </c>
      <c r="T816" s="281">
        <f>CE80</f>
        <v>392.86999999999989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192487361.91661501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141861192.82999989</v>
      </c>
      <c r="E817" s="180">
        <f>C379</f>
        <v>18634593.529999997</v>
      </c>
      <c r="F817" s="180">
        <f>C380</f>
        <v>8922844.7400000058</v>
      </c>
      <c r="G817" s="240">
        <f>C381</f>
        <v>89765655.440000042</v>
      </c>
      <c r="H817" s="240">
        <f>C382</f>
        <v>2583298.25</v>
      </c>
      <c r="I817" s="240">
        <f>C383</f>
        <v>55385577.669999972</v>
      </c>
      <c r="J817" s="240">
        <f>C384</f>
        <v>19850492.689999994</v>
      </c>
      <c r="K817" s="240">
        <f>C385</f>
        <v>6555668.5700000003</v>
      </c>
      <c r="L817" s="240">
        <f>C386+C387+C388+C389</f>
        <v>158741767.38661501</v>
      </c>
      <c r="M817" s="240">
        <f>C370</f>
        <v>46353923.629999988</v>
      </c>
      <c r="N817" s="180">
        <f>D361</f>
        <v>1653676301.3399997</v>
      </c>
      <c r="O817" s="180">
        <f>C359</f>
        <v>1228272949.2799995</v>
      </c>
    </row>
  </sheetData>
  <sheetProtection algorithmName="SHA-512" hashValue="/8PT/4sHc5IYqbIGz2PtdfNorkx/K/KK/r5qwVCpAIUWc8EZXsh66yc5sNQ01YUcxyaER5Z56PfNTNBDMy63pw==" saltValue="mviDMQsK4/uoKcVaa1+g6A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54" transitionEvaluation="1" transitionEntry="1" codeName="Sheet10">
    <pageSetUpPr autoPageBreaks="0" fitToPage="1"/>
  </sheetPr>
  <dimension ref="A1:CF817"/>
  <sheetViews>
    <sheetView showGridLines="0" topLeftCell="A54" zoomScale="75" workbookViewId="0">
      <selection activeCell="E105" sqref="E105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19807643.140000004</v>
      </c>
      <c r="C48" s="245">
        <f>ROUND(((B48/CE61)*C61),0)</f>
        <v>3051327</v>
      </c>
      <c r="D48" s="245">
        <f>ROUND(((B48/CE61)*D61),0)</f>
        <v>0</v>
      </c>
      <c r="E48" s="195">
        <f>ROUND(((B48/CE61)*E61),0)</f>
        <v>3650602</v>
      </c>
      <c r="F48" s="195">
        <f>ROUND(((B48/CE61)*F61),0)</f>
        <v>0</v>
      </c>
      <c r="G48" s="195">
        <f>ROUND(((B48/CE61)*G61),0)</f>
        <v>535041</v>
      </c>
      <c r="H48" s="195">
        <f>ROUND(((B48/CE61)*H61),0)</f>
        <v>214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1541294</v>
      </c>
      <c r="Q48" s="195">
        <f>ROUND(((B48/CE61)*Q61),0)</f>
        <v>715424</v>
      </c>
      <c r="R48" s="195">
        <f>ROUND(((B48/CE61)*R61),0)</f>
        <v>186729</v>
      </c>
      <c r="S48" s="195">
        <f>ROUND(((B48/CE61)*S61),0)</f>
        <v>0</v>
      </c>
      <c r="T48" s="195">
        <f>ROUND(((B48/CE61)*T61),0)</f>
        <v>114981</v>
      </c>
      <c r="U48" s="195">
        <f>ROUND(((B48/CE61)*U61),0)</f>
        <v>45649</v>
      </c>
      <c r="V48" s="195">
        <f>ROUND(((B48/CE61)*V61),0)</f>
        <v>1603779</v>
      </c>
      <c r="W48" s="195">
        <f>ROUND(((B48/CE61)*W61),0)</f>
        <v>337156</v>
      </c>
      <c r="X48" s="195">
        <f>ROUND(((B48/CE61)*X61),0)</f>
        <v>169938</v>
      </c>
      <c r="Y48" s="195">
        <f>ROUND(((B48/CE61)*Y61),0)</f>
        <v>850631</v>
      </c>
      <c r="Z48" s="195">
        <f>ROUND(((B48/CE61)*Z61),0)</f>
        <v>299362</v>
      </c>
      <c r="AA48" s="195">
        <f>ROUND(((B48/CE61)*AA61),0)</f>
        <v>58158</v>
      </c>
      <c r="AB48" s="195">
        <f>ROUND(((B48/CE61)*AB61),0)</f>
        <v>711110</v>
      </c>
      <c r="AC48" s="195">
        <f>ROUND(((B48/CE61)*AC61),0)</f>
        <v>608375</v>
      </c>
      <c r="AD48" s="195">
        <f>ROUND(((B48/CE61)*AD61),0)</f>
        <v>52340</v>
      </c>
      <c r="AE48" s="195">
        <f>ROUND(((B48/CE61)*AE61),0)</f>
        <v>569668</v>
      </c>
      <c r="AF48" s="195">
        <f>ROUND(((B48/CE61)*AF61),0)</f>
        <v>0</v>
      </c>
      <c r="AG48" s="195">
        <f>ROUND(((B48/CE61)*AG61),0)</f>
        <v>678996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87042</v>
      </c>
      <c r="AK48" s="195">
        <f>ROUND(((B48/CE61)*AK61),0)</f>
        <v>200876</v>
      </c>
      <c r="AL48" s="195">
        <f>ROUND(((B48/CE61)*AL61),0)</f>
        <v>68342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109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18123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383155</v>
      </c>
      <c r="AZ48" s="195">
        <f>ROUND(((B48/CE61)*AZ61),0)</f>
        <v>147993</v>
      </c>
      <c r="BA48" s="195">
        <f>ROUND(((B48/CE61)*BA61),0)</f>
        <v>21753</v>
      </c>
      <c r="BB48" s="195">
        <f>ROUND(((B48/CE61)*BB61),0)</f>
        <v>427594</v>
      </c>
      <c r="BC48" s="195">
        <f>ROUND(((B48/CE61)*BC61),0)</f>
        <v>102119</v>
      </c>
      <c r="BD48" s="195">
        <f>ROUND(((B48/CE61)*BD61),0)</f>
        <v>21679</v>
      </c>
      <c r="BE48" s="195">
        <f>ROUND(((B48/CE61)*BE61),0)</f>
        <v>310804</v>
      </c>
      <c r="BF48" s="195">
        <f>ROUND(((B48/CE61)*BF61),0)</f>
        <v>393000</v>
      </c>
      <c r="BG48" s="195">
        <f>ROUND(((B48/CE61)*BG61),0)</f>
        <v>0</v>
      </c>
      <c r="BH48" s="195">
        <f>ROUND(((B48/CE61)*BH61),0)</f>
        <v>38632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304527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9275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266458</v>
      </c>
      <c r="BX48" s="195">
        <f>ROUND(((B48/CE61)*BX61),0)</f>
        <v>0</v>
      </c>
      <c r="BY48" s="195">
        <f>ROUND(((B48/CE61)*BY61),0)</f>
        <v>108577</v>
      </c>
      <c r="BZ48" s="195">
        <f>ROUND(((B48/CE61)*BZ61),0)</f>
        <v>0</v>
      </c>
      <c r="CA48" s="195">
        <f>ROUND(((B48/CE61)*CA61),0)</f>
        <v>843356</v>
      </c>
      <c r="CB48" s="195">
        <f>ROUND(((B48/CE61)*CB61),0)</f>
        <v>0</v>
      </c>
      <c r="CC48" s="195">
        <f>ROUND(((B48/CE61)*CC61),0)</f>
        <v>273455</v>
      </c>
      <c r="CD48" s="195"/>
      <c r="CE48" s="195">
        <f>SUM(C48:CD48)</f>
        <v>19807643</v>
      </c>
    </row>
    <row r="49" spans="1:84" ht="12.6" customHeight="1" x14ac:dyDescent="0.2">
      <c r="A49" s="175" t="s">
        <v>206</v>
      </c>
      <c r="B49" s="195">
        <f>B47+B48</f>
        <v>19807643.140000004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20272469.600000005</v>
      </c>
      <c r="C52" s="195">
        <f>ROUND((B52/(CE76+CF76)*C76),0)</f>
        <v>1129681</v>
      </c>
      <c r="D52" s="195">
        <f>ROUND((B52/(CE76+CF76)*D76),0)</f>
        <v>0</v>
      </c>
      <c r="E52" s="195">
        <f>ROUND((B52/(CE76+CF76)*E76),0)</f>
        <v>1649364</v>
      </c>
      <c r="F52" s="195">
        <f>ROUND((B52/(CE76+CF76)*F76),0)</f>
        <v>0</v>
      </c>
      <c r="G52" s="195">
        <f>ROUND((B52/(CE76+CF76)*G76),0)</f>
        <v>396234</v>
      </c>
      <c r="H52" s="195">
        <f>ROUND((B52/(CE76+CF76)*H76),0)</f>
        <v>1182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1160183</v>
      </c>
      <c r="Q52" s="195">
        <f>ROUND((B52/(CE76+CF76)*Q76),0)</f>
        <v>345493</v>
      </c>
      <c r="R52" s="195">
        <f>ROUND((B52/(CE76+CF76)*R76),0)</f>
        <v>18077</v>
      </c>
      <c r="S52" s="195">
        <f>ROUND((B52/(CE76+CF76)*S76),0)</f>
        <v>0</v>
      </c>
      <c r="T52" s="195">
        <f>ROUND((B52/(CE76+CF76)*T76),0)</f>
        <v>98375</v>
      </c>
      <c r="U52" s="195">
        <f>ROUND((B52/(CE76+CF76)*U76),0)</f>
        <v>53216</v>
      </c>
      <c r="V52" s="195">
        <f>ROUND((B52/(CE76+CF76)*V76),0)</f>
        <v>847459</v>
      </c>
      <c r="W52" s="195">
        <f>ROUND((B52/(CE76+CF76)*W76),0)</f>
        <v>152793</v>
      </c>
      <c r="X52" s="195">
        <f>ROUND((B52/(CE76+CF76)*X76),0)</f>
        <v>45952</v>
      </c>
      <c r="Y52" s="195">
        <f>ROUND((B52/(CE76+CF76)*Y76),0)</f>
        <v>850943</v>
      </c>
      <c r="Z52" s="195">
        <f>ROUND((B52/(CE76+CF76)*Z76),0)</f>
        <v>0</v>
      </c>
      <c r="AA52" s="195">
        <f>ROUND((B52/(CE76+CF76)*AA76),0)</f>
        <v>51188</v>
      </c>
      <c r="AB52" s="195">
        <f>ROUND((B52/(CE76+CF76)*AB76),0)</f>
        <v>178555</v>
      </c>
      <c r="AC52" s="195">
        <f>ROUND((B52/(CE76+CF76)*AC76),0)</f>
        <v>343392</v>
      </c>
      <c r="AD52" s="195">
        <f>ROUND((B52/(CE76+CF76)*AD76),0)</f>
        <v>23782</v>
      </c>
      <c r="AE52" s="195">
        <f>ROUND((B52/(CE76+CF76)*AE76),0)</f>
        <v>183745</v>
      </c>
      <c r="AF52" s="195">
        <f>ROUND((B52/(CE76+CF76)*AF76),0)</f>
        <v>0</v>
      </c>
      <c r="AG52" s="195">
        <f>ROUND((B52/(CE76+CF76)*AG76),0)</f>
        <v>299272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73604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65044</v>
      </c>
      <c r="AZ52" s="195">
        <f>ROUND((B52/(CE76+CF76)*AZ76),0)</f>
        <v>479322</v>
      </c>
      <c r="BA52" s="195">
        <f>ROUND((B52/(CE76+CF76)*BA76),0)</f>
        <v>0</v>
      </c>
      <c r="BB52" s="195">
        <f>ROUND((B52/(CE76+CF76)*BB76),0)</f>
        <v>7917</v>
      </c>
      <c r="BC52" s="195">
        <f>ROUND((B52/(CE76+CF76)*BC76),0)</f>
        <v>0</v>
      </c>
      <c r="BD52" s="195">
        <f>ROUND((B52/(CE76+CF76)*BD76),0)</f>
        <v>528618</v>
      </c>
      <c r="BE52" s="195">
        <f>ROUND((B52/(CE76+CF76)*BE76),0)</f>
        <v>8042742</v>
      </c>
      <c r="BF52" s="195">
        <f>ROUND((B52/(CE76+CF76)*BF76),0)</f>
        <v>129482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60553</v>
      </c>
      <c r="BM52" s="195">
        <f>ROUND((B52/(CE76+CF76)*BM76),0)</f>
        <v>0</v>
      </c>
      <c r="BN52" s="195">
        <f>ROUND((B52/(CE76+CF76)*BN76),0)</f>
        <v>410736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54798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189716</v>
      </c>
      <c r="BX52" s="195">
        <f>ROUND((B52/(CE76+CF76)*BX76),0)</f>
        <v>0</v>
      </c>
      <c r="BY52" s="195">
        <f>ROUND((B52/(CE76+CF76)*BY76),0)</f>
        <v>4423</v>
      </c>
      <c r="BZ52" s="195">
        <f>ROUND((B52/(CE76+CF76)*BZ76),0)</f>
        <v>0</v>
      </c>
      <c r="CA52" s="195">
        <f>ROUND((B52/(CE76+CF76)*CA76),0)</f>
        <v>152954</v>
      </c>
      <c r="CB52" s="195">
        <f>ROUND((B52/(CE76+CF76)*CB76),0)</f>
        <v>0</v>
      </c>
      <c r="CC52" s="195">
        <f>ROUND((B52/(CE76+CF76)*CC76),0)</f>
        <v>2243678</v>
      </c>
      <c r="CD52" s="195"/>
      <c r="CE52" s="195">
        <f>SUM(C52:CD52)</f>
        <v>20272473</v>
      </c>
    </row>
    <row r="53" spans="1:84" ht="12.6" customHeight="1" x14ac:dyDescent="0.2">
      <c r="A53" s="175" t="s">
        <v>206</v>
      </c>
      <c r="B53" s="195">
        <f>B51+B52</f>
        <v>20272469.600000005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>
        <v>21914.659409038333</v>
      </c>
      <c r="D59" s="184">
        <v>0</v>
      </c>
      <c r="E59" s="184">
        <v>31743.222387723141</v>
      </c>
      <c r="F59" s="184">
        <v>0</v>
      </c>
      <c r="G59" s="184">
        <v>4346.1576556952687</v>
      </c>
      <c r="H59" s="184">
        <v>0.96054754325464831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246247.17</v>
      </c>
      <c r="AZ59" s="185">
        <v>0</v>
      </c>
      <c r="BA59" s="248"/>
      <c r="BB59" s="248"/>
      <c r="BC59" s="248"/>
      <c r="BD59" s="248"/>
      <c r="BE59" s="185">
        <v>745880.32741499983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>
        <v>202.08</v>
      </c>
      <c r="D60" s="187">
        <v>0</v>
      </c>
      <c r="E60" s="187">
        <v>267.10999999999996</v>
      </c>
      <c r="F60" s="223">
        <v>0</v>
      </c>
      <c r="G60" s="187">
        <v>36.409999999999997</v>
      </c>
      <c r="H60" s="187">
        <v>0.01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104.45000000000005</v>
      </c>
      <c r="Q60" s="221">
        <v>43.82</v>
      </c>
      <c r="R60" s="221">
        <v>15.040000000000001</v>
      </c>
      <c r="S60" s="221">
        <v>0</v>
      </c>
      <c r="T60" s="221">
        <v>5.95</v>
      </c>
      <c r="U60" s="221">
        <v>2.89</v>
      </c>
      <c r="V60" s="221">
        <v>96.13000000000001</v>
      </c>
      <c r="W60" s="221">
        <v>19.089999999999996</v>
      </c>
      <c r="X60" s="221">
        <v>10.14</v>
      </c>
      <c r="Y60" s="221">
        <v>49.47999999999999</v>
      </c>
      <c r="Z60" s="221">
        <v>17.34</v>
      </c>
      <c r="AA60" s="221">
        <v>2.61</v>
      </c>
      <c r="AB60" s="221">
        <v>40.339999999999996</v>
      </c>
      <c r="AC60" s="221">
        <v>43.730000000000004</v>
      </c>
      <c r="AD60" s="221">
        <v>2.73</v>
      </c>
      <c r="AE60" s="221">
        <v>41.67</v>
      </c>
      <c r="AF60" s="221">
        <v>0</v>
      </c>
      <c r="AG60" s="221">
        <v>51.58</v>
      </c>
      <c r="AH60" s="221">
        <v>0</v>
      </c>
      <c r="AI60" s="221">
        <v>0</v>
      </c>
      <c r="AJ60" s="221">
        <v>5.27</v>
      </c>
      <c r="AK60" s="221">
        <v>14.590000000000002</v>
      </c>
      <c r="AL60" s="221">
        <v>4.67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0.01</v>
      </c>
      <c r="AT60" s="221">
        <v>0</v>
      </c>
      <c r="AU60" s="221">
        <v>0</v>
      </c>
      <c r="AV60" s="221">
        <v>1.08</v>
      </c>
      <c r="AW60" s="221">
        <v>0</v>
      </c>
      <c r="AX60" s="221">
        <v>0</v>
      </c>
      <c r="AY60" s="221">
        <v>49.480000000000011</v>
      </c>
      <c r="AZ60" s="221">
        <v>19.96</v>
      </c>
      <c r="BA60" s="221">
        <v>3.67</v>
      </c>
      <c r="BB60" s="221">
        <v>28.47</v>
      </c>
      <c r="BC60" s="221">
        <v>13.870000000000001</v>
      </c>
      <c r="BD60" s="221">
        <v>2.1799999999999997</v>
      </c>
      <c r="BE60" s="221">
        <v>31.49</v>
      </c>
      <c r="BF60" s="221">
        <v>54.27</v>
      </c>
      <c r="BG60" s="221">
        <v>0</v>
      </c>
      <c r="BH60" s="221">
        <v>2.39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21.750000000000004</v>
      </c>
      <c r="BO60" s="221">
        <v>0</v>
      </c>
      <c r="BP60" s="221">
        <v>0</v>
      </c>
      <c r="BQ60" s="221">
        <v>0</v>
      </c>
      <c r="BR60" s="221">
        <v>0</v>
      </c>
      <c r="BS60" s="221">
        <v>1</v>
      </c>
      <c r="BT60" s="221">
        <v>0</v>
      </c>
      <c r="BU60" s="221">
        <v>0</v>
      </c>
      <c r="BV60" s="221">
        <v>0</v>
      </c>
      <c r="BW60" s="221">
        <v>23.4</v>
      </c>
      <c r="BX60" s="221">
        <v>0</v>
      </c>
      <c r="BY60" s="221">
        <v>5.35</v>
      </c>
      <c r="BZ60" s="221">
        <v>0</v>
      </c>
      <c r="CA60" s="221">
        <v>63.97</v>
      </c>
      <c r="CB60" s="221">
        <v>0</v>
      </c>
      <c r="CC60" s="221">
        <v>21.840000000000003</v>
      </c>
      <c r="CD60" s="249" t="s">
        <v>221</v>
      </c>
      <c r="CE60" s="251">
        <f t="shared" ref="CE60:CE70" si="0">SUM(C60:CD60)</f>
        <v>1421.3100000000002</v>
      </c>
    </row>
    <row r="61" spans="1:84" ht="12.6" customHeight="1" x14ac:dyDescent="0.2">
      <c r="A61" s="171" t="s">
        <v>235</v>
      </c>
      <c r="B61" s="175"/>
      <c r="C61" s="184">
        <v>20849859.049999997</v>
      </c>
      <c r="D61" s="184">
        <v>0</v>
      </c>
      <c r="E61" s="184">
        <v>24944730.27</v>
      </c>
      <c r="F61" s="185">
        <v>0</v>
      </c>
      <c r="G61" s="184">
        <v>3655961.09</v>
      </c>
      <c r="H61" s="184">
        <v>1462.9900000000002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10531734.279999999</v>
      </c>
      <c r="Q61" s="185">
        <v>4888526.25</v>
      </c>
      <c r="R61" s="185">
        <v>1275928.8800000001</v>
      </c>
      <c r="S61" s="185">
        <v>0</v>
      </c>
      <c r="T61" s="185">
        <v>785673.44000000018</v>
      </c>
      <c r="U61" s="185">
        <v>311919.21999999997</v>
      </c>
      <c r="V61" s="185">
        <v>10958692.75</v>
      </c>
      <c r="W61" s="185">
        <v>2303805.0800000005</v>
      </c>
      <c r="X61" s="185">
        <v>1161196.58</v>
      </c>
      <c r="Y61" s="185">
        <v>5812400.6600000001</v>
      </c>
      <c r="Z61" s="185">
        <v>2045557.56</v>
      </c>
      <c r="AA61" s="185">
        <v>397394.27</v>
      </c>
      <c r="AB61" s="185">
        <v>4859049.24</v>
      </c>
      <c r="AC61" s="185">
        <v>4157056.2200000007</v>
      </c>
      <c r="AD61" s="185">
        <v>357642.13999999996</v>
      </c>
      <c r="AE61" s="185">
        <v>3892564.24</v>
      </c>
      <c r="AF61" s="185">
        <v>0</v>
      </c>
      <c r="AG61" s="185">
        <v>4639607.46</v>
      </c>
      <c r="AH61" s="185">
        <v>0</v>
      </c>
      <c r="AI61" s="185">
        <v>0</v>
      </c>
      <c r="AJ61" s="185">
        <v>594762.11</v>
      </c>
      <c r="AK61" s="185">
        <v>1372594.3699999996</v>
      </c>
      <c r="AL61" s="185">
        <v>466982.00999999995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743.3</v>
      </c>
      <c r="AT61" s="185">
        <v>0</v>
      </c>
      <c r="AU61" s="185">
        <v>0</v>
      </c>
      <c r="AV61" s="185">
        <v>123834.93</v>
      </c>
      <c r="AW61" s="185">
        <v>0</v>
      </c>
      <c r="AX61" s="185">
        <v>0</v>
      </c>
      <c r="AY61" s="185">
        <v>2618114.1800000002</v>
      </c>
      <c r="AZ61" s="185">
        <v>1011239.8699999999</v>
      </c>
      <c r="BA61" s="185">
        <v>148642.16</v>
      </c>
      <c r="BB61" s="185">
        <v>2921768.5700000003</v>
      </c>
      <c r="BC61" s="185">
        <v>697784.10999999987</v>
      </c>
      <c r="BD61" s="185">
        <v>148135.46000000005</v>
      </c>
      <c r="BE61" s="185">
        <v>2123740.2400000002</v>
      </c>
      <c r="BF61" s="185">
        <v>2685384.99</v>
      </c>
      <c r="BG61" s="185">
        <v>0</v>
      </c>
      <c r="BH61" s="185">
        <v>263973.52999999997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2080845.0899999996</v>
      </c>
      <c r="BO61" s="185">
        <v>0</v>
      </c>
      <c r="BP61" s="185">
        <v>0</v>
      </c>
      <c r="BQ61" s="185">
        <v>0</v>
      </c>
      <c r="BR61" s="185">
        <v>0</v>
      </c>
      <c r="BS61" s="185">
        <v>63376.529999999992</v>
      </c>
      <c r="BT61" s="185">
        <v>0</v>
      </c>
      <c r="BU61" s="185">
        <v>0</v>
      </c>
      <c r="BV61" s="185">
        <v>0</v>
      </c>
      <c r="BW61" s="185">
        <v>1820719.58</v>
      </c>
      <c r="BX61" s="185">
        <v>0</v>
      </c>
      <c r="BY61" s="185">
        <v>741912.05999999994</v>
      </c>
      <c r="BZ61" s="185">
        <v>0</v>
      </c>
      <c r="CA61" s="185">
        <v>5762687.3799999999</v>
      </c>
      <c r="CB61" s="185">
        <v>0</v>
      </c>
      <c r="CC61" s="185">
        <v>1868530.5600000003</v>
      </c>
      <c r="CD61" s="249" t="s">
        <v>221</v>
      </c>
      <c r="CE61" s="195">
        <f t="shared" si="0"/>
        <v>135346532.69999996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3051327</v>
      </c>
      <c r="D62" s="195">
        <f t="shared" si="1"/>
        <v>0</v>
      </c>
      <c r="E62" s="195">
        <f t="shared" si="1"/>
        <v>3650602</v>
      </c>
      <c r="F62" s="195">
        <f t="shared" si="1"/>
        <v>0</v>
      </c>
      <c r="G62" s="195">
        <f t="shared" si="1"/>
        <v>535041</v>
      </c>
      <c r="H62" s="195">
        <f t="shared" si="1"/>
        <v>214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1541294</v>
      </c>
      <c r="Q62" s="195">
        <f t="shared" si="1"/>
        <v>715424</v>
      </c>
      <c r="R62" s="195">
        <f t="shared" si="1"/>
        <v>186729</v>
      </c>
      <c r="S62" s="195">
        <f t="shared" si="1"/>
        <v>0</v>
      </c>
      <c r="T62" s="195">
        <f t="shared" si="1"/>
        <v>114981</v>
      </c>
      <c r="U62" s="195">
        <f t="shared" si="1"/>
        <v>45649</v>
      </c>
      <c r="V62" s="195">
        <f t="shared" si="1"/>
        <v>1603779</v>
      </c>
      <c r="W62" s="195">
        <f t="shared" si="1"/>
        <v>337156</v>
      </c>
      <c r="X62" s="195">
        <f t="shared" si="1"/>
        <v>169938</v>
      </c>
      <c r="Y62" s="195">
        <f t="shared" si="1"/>
        <v>850631</v>
      </c>
      <c r="Z62" s="195">
        <f t="shared" si="1"/>
        <v>299362</v>
      </c>
      <c r="AA62" s="195">
        <f t="shared" si="1"/>
        <v>58158</v>
      </c>
      <c r="AB62" s="195">
        <f t="shared" si="1"/>
        <v>711110</v>
      </c>
      <c r="AC62" s="195">
        <f t="shared" si="1"/>
        <v>608375</v>
      </c>
      <c r="AD62" s="195">
        <f t="shared" si="1"/>
        <v>52340</v>
      </c>
      <c r="AE62" s="195">
        <f t="shared" si="1"/>
        <v>569668</v>
      </c>
      <c r="AF62" s="195">
        <f t="shared" si="1"/>
        <v>0</v>
      </c>
      <c r="AG62" s="195">
        <f t="shared" si="1"/>
        <v>678996</v>
      </c>
      <c r="AH62" s="195">
        <f t="shared" si="1"/>
        <v>0</v>
      </c>
      <c r="AI62" s="195">
        <f t="shared" si="1"/>
        <v>0</v>
      </c>
      <c r="AJ62" s="195">
        <f t="shared" si="1"/>
        <v>87042</v>
      </c>
      <c r="AK62" s="195">
        <f t="shared" si="1"/>
        <v>200876</v>
      </c>
      <c r="AL62" s="195">
        <f t="shared" si="1"/>
        <v>68342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109</v>
      </c>
      <c r="AT62" s="195">
        <f t="shared" si="1"/>
        <v>0</v>
      </c>
      <c r="AU62" s="195">
        <f t="shared" si="1"/>
        <v>0</v>
      </c>
      <c r="AV62" s="195">
        <f t="shared" si="1"/>
        <v>18123</v>
      </c>
      <c r="AW62" s="195">
        <f t="shared" si="1"/>
        <v>0</v>
      </c>
      <c r="AX62" s="195">
        <f t="shared" si="1"/>
        <v>0</v>
      </c>
      <c r="AY62" s="195">
        <f>ROUND(AY47+AY48,0)</f>
        <v>383155</v>
      </c>
      <c r="AZ62" s="195">
        <f>ROUND(AZ47+AZ48,0)</f>
        <v>147993</v>
      </c>
      <c r="BA62" s="195">
        <f>ROUND(BA47+BA48,0)</f>
        <v>21753</v>
      </c>
      <c r="BB62" s="195">
        <f t="shared" si="1"/>
        <v>427594</v>
      </c>
      <c r="BC62" s="195">
        <f t="shared" si="1"/>
        <v>102119</v>
      </c>
      <c r="BD62" s="195">
        <f t="shared" si="1"/>
        <v>21679</v>
      </c>
      <c r="BE62" s="195">
        <f t="shared" si="1"/>
        <v>310804</v>
      </c>
      <c r="BF62" s="195">
        <f t="shared" si="1"/>
        <v>393000</v>
      </c>
      <c r="BG62" s="195">
        <f t="shared" si="1"/>
        <v>0</v>
      </c>
      <c r="BH62" s="195">
        <f t="shared" si="1"/>
        <v>38632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304527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9275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266458</v>
      </c>
      <c r="BX62" s="195">
        <f t="shared" si="2"/>
        <v>0</v>
      </c>
      <c r="BY62" s="195">
        <f t="shared" si="2"/>
        <v>108577</v>
      </c>
      <c r="BZ62" s="195">
        <f t="shared" si="2"/>
        <v>0</v>
      </c>
      <c r="CA62" s="195">
        <f t="shared" si="2"/>
        <v>843356</v>
      </c>
      <c r="CB62" s="195">
        <f t="shared" si="2"/>
        <v>0</v>
      </c>
      <c r="CC62" s="195">
        <f t="shared" si="2"/>
        <v>273455</v>
      </c>
      <c r="CD62" s="249" t="s">
        <v>221</v>
      </c>
      <c r="CE62" s="195">
        <f t="shared" si="0"/>
        <v>19807643</v>
      </c>
      <c r="CF62" s="252"/>
    </row>
    <row r="63" spans="1:84" ht="12.6" customHeight="1" x14ac:dyDescent="0.2">
      <c r="A63" s="171" t="s">
        <v>236</v>
      </c>
      <c r="B63" s="175"/>
      <c r="C63" s="184">
        <v>305566.90000000002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69855.359999999986</v>
      </c>
      <c r="Q63" s="185">
        <v>0</v>
      </c>
      <c r="R63" s="185">
        <v>620000</v>
      </c>
      <c r="S63" s="185">
        <v>40586.01</v>
      </c>
      <c r="T63" s="185">
        <v>0</v>
      </c>
      <c r="U63" s="185">
        <v>1148351.3600000003</v>
      </c>
      <c r="V63" s="185">
        <v>278521</v>
      </c>
      <c r="W63" s="185">
        <v>0</v>
      </c>
      <c r="X63" s="185">
        <v>0</v>
      </c>
      <c r="Y63" s="185">
        <v>9000</v>
      </c>
      <c r="Z63" s="185">
        <v>30381.1</v>
      </c>
      <c r="AA63" s="185">
        <v>0</v>
      </c>
      <c r="AB63" s="185">
        <v>258398.78</v>
      </c>
      <c r="AC63" s="185">
        <v>109200</v>
      </c>
      <c r="AD63" s="185">
        <v>0</v>
      </c>
      <c r="AE63" s="185">
        <v>0</v>
      </c>
      <c r="AF63" s="185">
        <v>0</v>
      </c>
      <c r="AG63" s="185">
        <v>1006616.0100000001</v>
      </c>
      <c r="AH63" s="185">
        <v>0</v>
      </c>
      <c r="AI63" s="185">
        <v>0</v>
      </c>
      <c r="AJ63" s="185">
        <v>1524216.17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6298.29</v>
      </c>
      <c r="BC63" s="185">
        <v>0</v>
      </c>
      <c r="BD63" s="185">
        <v>0</v>
      </c>
      <c r="BE63" s="185">
        <v>164176.46000000002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730212.59000000008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860262.94</v>
      </c>
      <c r="CB63" s="185">
        <v>0</v>
      </c>
      <c r="CC63" s="185">
        <v>1308098.81</v>
      </c>
      <c r="CD63" s="249" t="s">
        <v>221</v>
      </c>
      <c r="CE63" s="195">
        <f t="shared" si="0"/>
        <v>8469741.7800000012</v>
      </c>
      <c r="CF63" s="252"/>
    </row>
    <row r="64" spans="1:84" ht="12.6" customHeight="1" x14ac:dyDescent="0.2">
      <c r="A64" s="171" t="s">
        <v>237</v>
      </c>
      <c r="B64" s="175"/>
      <c r="C64" s="184">
        <v>2762468.3699999992</v>
      </c>
      <c r="D64" s="184">
        <v>0</v>
      </c>
      <c r="E64" s="185">
        <v>2035158.1799999992</v>
      </c>
      <c r="F64" s="185">
        <v>0</v>
      </c>
      <c r="G64" s="184">
        <v>174050.09999999998</v>
      </c>
      <c r="H64" s="184">
        <v>7859.4800000000005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5927425.8799999999</v>
      </c>
      <c r="Q64" s="185">
        <v>355642.69999999995</v>
      </c>
      <c r="R64" s="185">
        <v>2101136.4599999995</v>
      </c>
      <c r="S64" s="185">
        <v>30172465.040000007</v>
      </c>
      <c r="T64" s="185">
        <v>276710.76000000007</v>
      </c>
      <c r="U64" s="185">
        <v>2660698.92</v>
      </c>
      <c r="V64" s="185">
        <v>29815739.000000019</v>
      </c>
      <c r="W64" s="185">
        <v>700782.57000000007</v>
      </c>
      <c r="X64" s="185">
        <v>236875.66999999998</v>
      </c>
      <c r="Y64" s="185">
        <v>8897310.2200000007</v>
      </c>
      <c r="Z64" s="185">
        <v>22543.759999999998</v>
      </c>
      <c r="AA64" s="185">
        <v>427082.02</v>
      </c>
      <c r="AB64" s="185">
        <v>9351135.4899999984</v>
      </c>
      <c r="AC64" s="185">
        <v>721731.19</v>
      </c>
      <c r="AD64" s="185">
        <v>40744.630000000012</v>
      </c>
      <c r="AE64" s="185">
        <v>28938.81</v>
      </c>
      <c r="AF64" s="185">
        <v>0</v>
      </c>
      <c r="AG64" s="185">
        <v>653768.61</v>
      </c>
      <c r="AH64" s="185">
        <v>0</v>
      </c>
      <c r="AI64" s="185">
        <v>0</v>
      </c>
      <c r="AJ64" s="185">
        <v>425257.6</v>
      </c>
      <c r="AK64" s="185">
        <v>6750.34</v>
      </c>
      <c r="AL64" s="185">
        <v>1985.33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519.54999999999995</v>
      </c>
      <c r="AW64" s="185">
        <v>0</v>
      </c>
      <c r="AX64" s="185">
        <v>0</v>
      </c>
      <c r="AY64" s="185">
        <v>487614.39999999985</v>
      </c>
      <c r="AZ64" s="185">
        <v>1558876.98</v>
      </c>
      <c r="BA64" s="185">
        <v>72535.66</v>
      </c>
      <c r="BB64" s="185">
        <v>5699.9</v>
      </c>
      <c r="BC64" s="185">
        <v>108.21</v>
      </c>
      <c r="BD64" s="185">
        <v>-25726.580000000005</v>
      </c>
      <c r="BE64" s="185">
        <v>442045.18999999989</v>
      </c>
      <c r="BF64" s="185">
        <v>198147.93999999997</v>
      </c>
      <c r="BG64" s="185">
        <v>0</v>
      </c>
      <c r="BH64" s="185">
        <v>201.14000000000001</v>
      </c>
      <c r="BI64" s="185">
        <v>0</v>
      </c>
      <c r="BJ64" s="185">
        <v>0</v>
      </c>
      <c r="BK64" s="185">
        <v>0</v>
      </c>
      <c r="BL64" s="185">
        <v>-66</v>
      </c>
      <c r="BM64" s="185">
        <v>0</v>
      </c>
      <c r="BN64" s="185">
        <v>182198.85999999996</v>
      </c>
      <c r="BO64" s="185">
        <v>0</v>
      </c>
      <c r="BP64" s="185">
        <v>0</v>
      </c>
      <c r="BQ64" s="185">
        <v>0</v>
      </c>
      <c r="BR64" s="185">
        <v>0</v>
      </c>
      <c r="BS64" s="185">
        <v>40108.29</v>
      </c>
      <c r="BT64" s="185">
        <v>0</v>
      </c>
      <c r="BU64" s="185">
        <v>0</v>
      </c>
      <c r="BV64" s="185">
        <v>0</v>
      </c>
      <c r="BW64" s="185">
        <v>227085.18999999997</v>
      </c>
      <c r="BX64" s="185">
        <v>0</v>
      </c>
      <c r="BY64" s="185">
        <v>170.6</v>
      </c>
      <c r="BZ64" s="185">
        <v>0</v>
      </c>
      <c r="CA64" s="185">
        <v>100615.89</v>
      </c>
      <c r="CB64" s="185">
        <v>0</v>
      </c>
      <c r="CC64" s="185">
        <v>113287.11000000002</v>
      </c>
      <c r="CD64" s="249" t="s">
        <v>221</v>
      </c>
      <c r="CE64" s="195">
        <f t="shared" si="0"/>
        <v>101207683.45999999</v>
      </c>
      <c r="CF64" s="252"/>
    </row>
    <row r="65" spans="1:84" ht="12.6" customHeight="1" x14ac:dyDescent="0.2">
      <c r="A65" s="171" t="s">
        <v>238</v>
      </c>
      <c r="B65" s="175"/>
      <c r="C65" s="184">
        <v>7754.2</v>
      </c>
      <c r="D65" s="184">
        <v>0</v>
      </c>
      <c r="E65" s="184">
        <v>33546.229999999996</v>
      </c>
      <c r="F65" s="184">
        <v>0</v>
      </c>
      <c r="G65" s="184">
        <v>1611.35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4127.51</v>
      </c>
      <c r="Q65" s="185">
        <v>2044.43</v>
      </c>
      <c r="R65" s="185">
        <v>0</v>
      </c>
      <c r="S65" s="185">
        <v>0</v>
      </c>
      <c r="T65" s="185">
        <v>2373.8500000000004</v>
      </c>
      <c r="U65" s="185">
        <v>300</v>
      </c>
      <c r="V65" s="185">
        <v>2382.34</v>
      </c>
      <c r="W65" s="185">
        <v>455.56999999999994</v>
      </c>
      <c r="X65" s="185">
        <v>0</v>
      </c>
      <c r="Y65" s="185">
        <v>1804.02</v>
      </c>
      <c r="Z65" s="185">
        <v>715.40999999999985</v>
      </c>
      <c r="AA65" s="185">
        <v>0</v>
      </c>
      <c r="AB65" s="185">
        <v>1334.16</v>
      </c>
      <c r="AC65" s="185">
        <v>5292.5100000000011</v>
      </c>
      <c r="AD65" s="185">
        <v>0</v>
      </c>
      <c r="AE65" s="185">
        <v>1465.6399999999999</v>
      </c>
      <c r="AF65" s="185">
        <v>0</v>
      </c>
      <c r="AG65" s="185">
        <v>1782.8300000000002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505.91999999999996</v>
      </c>
      <c r="AW65" s="185">
        <v>0</v>
      </c>
      <c r="AX65" s="185">
        <v>0</v>
      </c>
      <c r="AY65" s="185">
        <v>1184.4200000000003</v>
      </c>
      <c r="AZ65" s="185">
        <v>0</v>
      </c>
      <c r="BA65" s="185">
        <v>0</v>
      </c>
      <c r="BB65" s="185">
        <v>25550.2</v>
      </c>
      <c r="BC65" s="185">
        <v>0</v>
      </c>
      <c r="BD65" s="185">
        <v>0</v>
      </c>
      <c r="BE65" s="185">
        <v>1758708.22</v>
      </c>
      <c r="BF65" s="185">
        <v>574718.79</v>
      </c>
      <c r="BG65" s="185">
        <v>0</v>
      </c>
      <c r="BH65" s="185">
        <v>1261.5900000000001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1832.73</v>
      </c>
      <c r="BO65" s="185">
        <v>0</v>
      </c>
      <c r="BP65" s="185">
        <v>0</v>
      </c>
      <c r="BQ65" s="185">
        <v>0</v>
      </c>
      <c r="BR65" s="185">
        <v>0</v>
      </c>
      <c r="BS65" s="185">
        <v>300</v>
      </c>
      <c r="BT65" s="185">
        <v>0</v>
      </c>
      <c r="BU65" s="185">
        <v>0</v>
      </c>
      <c r="BV65" s="185">
        <v>0</v>
      </c>
      <c r="BW65" s="185">
        <v>13142.159999999998</v>
      </c>
      <c r="BX65" s="185">
        <v>0</v>
      </c>
      <c r="BY65" s="185">
        <v>362.69999999999993</v>
      </c>
      <c r="BZ65" s="185">
        <v>0</v>
      </c>
      <c r="CA65" s="185">
        <v>2005.82</v>
      </c>
      <c r="CB65" s="185">
        <v>0</v>
      </c>
      <c r="CC65" s="185">
        <v>9417.7800000000025</v>
      </c>
      <c r="CD65" s="249" t="s">
        <v>221</v>
      </c>
      <c r="CE65" s="195">
        <f t="shared" si="0"/>
        <v>2455980.38</v>
      </c>
      <c r="CF65" s="252"/>
    </row>
    <row r="66" spans="1:84" ht="12.6" customHeight="1" x14ac:dyDescent="0.2">
      <c r="A66" s="171" t="s">
        <v>239</v>
      </c>
      <c r="B66" s="175"/>
      <c r="C66" s="184">
        <v>150209.81999999998</v>
      </c>
      <c r="D66" s="184">
        <v>0</v>
      </c>
      <c r="E66" s="184">
        <v>2753085.9700000007</v>
      </c>
      <c r="F66" s="184">
        <v>0</v>
      </c>
      <c r="G66" s="184">
        <v>61288.31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1775377.0499999996</v>
      </c>
      <c r="Q66" s="185">
        <v>746352.98</v>
      </c>
      <c r="R66" s="185">
        <v>25400.130000000005</v>
      </c>
      <c r="S66" s="184">
        <v>602360.55000000005</v>
      </c>
      <c r="T66" s="184">
        <v>15226.52</v>
      </c>
      <c r="U66" s="185">
        <v>5483161.6700000009</v>
      </c>
      <c r="V66" s="185">
        <v>2356387.88</v>
      </c>
      <c r="W66" s="185">
        <v>993337.12000000023</v>
      </c>
      <c r="X66" s="185">
        <v>594042.1399999999</v>
      </c>
      <c r="Y66" s="185">
        <v>874763.34</v>
      </c>
      <c r="Z66" s="185">
        <v>17537440.379999995</v>
      </c>
      <c r="AA66" s="185">
        <v>156154.84</v>
      </c>
      <c r="AB66" s="185">
        <v>77221.59</v>
      </c>
      <c r="AC66" s="185">
        <v>132773.06</v>
      </c>
      <c r="AD66" s="185">
        <v>-48014.17</v>
      </c>
      <c r="AE66" s="185">
        <v>28444.869999999995</v>
      </c>
      <c r="AF66" s="185">
        <v>0</v>
      </c>
      <c r="AG66" s="185">
        <v>158713.87</v>
      </c>
      <c r="AH66" s="185">
        <v>0</v>
      </c>
      <c r="AI66" s="185">
        <v>0</v>
      </c>
      <c r="AJ66" s="185">
        <v>528574.71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5375.7</v>
      </c>
      <c r="AT66" s="185">
        <v>0</v>
      </c>
      <c r="AU66" s="185">
        <v>0</v>
      </c>
      <c r="AV66" s="185">
        <v>249000</v>
      </c>
      <c r="AW66" s="185">
        <v>0</v>
      </c>
      <c r="AX66" s="185">
        <v>0</v>
      </c>
      <c r="AY66" s="185">
        <v>122898.06000000001</v>
      </c>
      <c r="AZ66" s="185">
        <v>20558.97</v>
      </c>
      <c r="BA66" s="185">
        <v>-148475.70000000001</v>
      </c>
      <c r="BB66" s="185">
        <v>36621.460000000006</v>
      </c>
      <c r="BC66" s="185">
        <v>2154.21</v>
      </c>
      <c r="BD66" s="185">
        <v>31502.03</v>
      </c>
      <c r="BE66" s="185">
        <v>1793230.13</v>
      </c>
      <c r="BF66" s="185">
        <v>630484.5199999999</v>
      </c>
      <c r="BG66" s="185">
        <v>0</v>
      </c>
      <c r="BH66" s="185">
        <v>6075.17</v>
      </c>
      <c r="BI66" s="185">
        <v>0</v>
      </c>
      <c r="BJ66" s="185">
        <v>11.909999999999998</v>
      </c>
      <c r="BK66" s="185">
        <v>0</v>
      </c>
      <c r="BL66" s="185">
        <v>0</v>
      </c>
      <c r="BM66" s="185">
        <v>0</v>
      </c>
      <c r="BN66" s="185">
        <v>288217.60000000003</v>
      </c>
      <c r="BO66" s="185">
        <v>0</v>
      </c>
      <c r="BP66" s="185">
        <v>0</v>
      </c>
      <c r="BQ66" s="185">
        <v>0</v>
      </c>
      <c r="BR66" s="185">
        <v>0</v>
      </c>
      <c r="BS66" s="185">
        <v>1177.96</v>
      </c>
      <c r="BT66" s="185">
        <v>0</v>
      </c>
      <c r="BU66" s="185">
        <v>0</v>
      </c>
      <c r="BV66" s="185">
        <v>0</v>
      </c>
      <c r="BW66" s="185">
        <v>7383564.4000000004</v>
      </c>
      <c r="BX66" s="185">
        <v>0</v>
      </c>
      <c r="BY66" s="185">
        <v>118.36000000000001</v>
      </c>
      <c r="BZ66" s="185">
        <v>0</v>
      </c>
      <c r="CA66" s="185">
        <v>42890.84</v>
      </c>
      <c r="CB66" s="185">
        <v>0</v>
      </c>
      <c r="CC66" s="185">
        <v>2852937.7499999986</v>
      </c>
      <c r="CD66" s="249" t="s">
        <v>221</v>
      </c>
      <c r="CE66" s="195">
        <f t="shared" si="0"/>
        <v>48320646.000000015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1129681</v>
      </c>
      <c r="D67" s="195">
        <f>ROUND(D51+D52,0)</f>
        <v>0</v>
      </c>
      <c r="E67" s="195">
        <f t="shared" ref="E67:BP67" si="3">ROUND(E51+E52,0)</f>
        <v>1649364</v>
      </c>
      <c r="F67" s="195">
        <f t="shared" si="3"/>
        <v>0</v>
      </c>
      <c r="G67" s="195">
        <f t="shared" si="3"/>
        <v>396234</v>
      </c>
      <c r="H67" s="195">
        <f t="shared" si="3"/>
        <v>1182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1160183</v>
      </c>
      <c r="Q67" s="195">
        <f t="shared" si="3"/>
        <v>345493</v>
      </c>
      <c r="R67" s="195">
        <f t="shared" si="3"/>
        <v>18077</v>
      </c>
      <c r="S67" s="195">
        <f t="shared" si="3"/>
        <v>0</v>
      </c>
      <c r="T67" s="195">
        <f t="shared" si="3"/>
        <v>98375</v>
      </c>
      <c r="U67" s="195">
        <f t="shared" si="3"/>
        <v>53216</v>
      </c>
      <c r="V67" s="195">
        <f t="shared" si="3"/>
        <v>847459</v>
      </c>
      <c r="W67" s="195">
        <f t="shared" si="3"/>
        <v>152793</v>
      </c>
      <c r="X67" s="195">
        <f t="shared" si="3"/>
        <v>45952</v>
      </c>
      <c r="Y67" s="195">
        <f t="shared" si="3"/>
        <v>850943</v>
      </c>
      <c r="Z67" s="195">
        <f t="shared" si="3"/>
        <v>0</v>
      </c>
      <c r="AA67" s="195">
        <f t="shared" si="3"/>
        <v>51188</v>
      </c>
      <c r="AB67" s="195">
        <f t="shared" si="3"/>
        <v>178555</v>
      </c>
      <c r="AC67" s="195">
        <f t="shared" si="3"/>
        <v>343392</v>
      </c>
      <c r="AD67" s="195">
        <f t="shared" si="3"/>
        <v>23782</v>
      </c>
      <c r="AE67" s="195">
        <f t="shared" si="3"/>
        <v>183745</v>
      </c>
      <c r="AF67" s="195">
        <f t="shared" si="3"/>
        <v>0</v>
      </c>
      <c r="AG67" s="195">
        <f t="shared" si="3"/>
        <v>299272</v>
      </c>
      <c r="AH67" s="195">
        <f t="shared" si="3"/>
        <v>0</v>
      </c>
      <c r="AI67" s="195">
        <f t="shared" si="3"/>
        <v>0</v>
      </c>
      <c r="AJ67" s="195">
        <f t="shared" si="3"/>
        <v>73604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65044</v>
      </c>
      <c r="AZ67" s="195">
        <f>ROUND(AZ51+AZ52,0)</f>
        <v>479322</v>
      </c>
      <c r="BA67" s="195">
        <f>ROUND(BA51+BA52,0)</f>
        <v>0</v>
      </c>
      <c r="BB67" s="195">
        <f t="shared" si="3"/>
        <v>7917</v>
      </c>
      <c r="BC67" s="195">
        <f t="shared" si="3"/>
        <v>0</v>
      </c>
      <c r="BD67" s="195">
        <f t="shared" si="3"/>
        <v>528618</v>
      </c>
      <c r="BE67" s="195">
        <f t="shared" si="3"/>
        <v>8042742</v>
      </c>
      <c r="BF67" s="195">
        <f t="shared" si="3"/>
        <v>129482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60553</v>
      </c>
      <c r="BM67" s="195">
        <f t="shared" si="3"/>
        <v>0</v>
      </c>
      <c r="BN67" s="195">
        <f t="shared" si="3"/>
        <v>410736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54798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189716</v>
      </c>
      <c r="BX67" s="195">
        <f t="shared" si="4"/>
        <v>0</v>
      </c>
      <c r="BY67" s="195">
        <f t="shared" si="4"/>
        <v>4423</v>
      </c>
      <c r="BZ67" s="195">
        <f t="shared" si="4"/>
        <v>0</v>
      </c>
      <c r="CA67" s="195">
        <f t="shared" si="4"/>
        <v>152954</v>
      </c>
      <c r="CB67" s="195">
        <f t="shared" si="4"/>
        <v>0</v>
      </c>
      <c r="CC67" s="195">
        <f t="shared" si="4"/>
        <v>2243678</v>
      </c>
      <c r="CD67" s="249" t="s">
        <v>221</v>
      </c>
      <c r="CE67" s="195">
        <f t="shared" si="0"/>
        <v>20272473</v>
      </c>
      <c r="CF67" s="252"/>
    </row>
    <row r="68" spans="1:84" ht="12.6" customHeight="1" x14ac:dyDescent="0.2">
      <c r="A68" s="171" t="s">
        <v>240</v>
      </c>
      <c r="B68" s="175"/>
      <c r="C68" s="184">
        <v>93052.84</v>
      </c>
      <c r="D68" s="184">
        <v>0</v>
      </c>
      <c r="E68" s="184">
        <v>190836.25999999998</v>
      </c>
      <c r="F68" s="184">
        <v>0</v>
      </c>
      <c r="G68" s="184">
        <v>7203.47</v>
      </c>
      <c r="H68" s="184">
        <v>11.69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156875.08000000002</v>
      </c>
      <c r="Q68" s="185">
        <v>448348.17999999988</v>
      </c>
      <c r="R68" s="185">
        <v>968.47000000000014</v>
      </c>
      <c r="S68" s="185">
        <v>1535.6299999999997</v>
      </c>
      <c r="T68" s="185">
        <v>2536.0299999999993</v>
      </c>
      <c r="U68" s="185">
        <v>2887.7899999999995</v>
      </c>
      <c r="V68" s="185">
        <v>1656373.81</v>
      </c>
      <c r="W68" s="185">
        <v>405811.07999999996</v>
      </c>
      <c r="X68" s="185">
        <v>60.84</v>
      </c>
      <c r="Y68" s="185">
        <v>225384.39</v>
      </c>
      <c r="Z68" s="185">
        <v>9822.27</v>
      </c>
      <c r="AA68" s="185">
        <v>313.00999999999993</v>
      </c>
      <c r="AB68" s="185">
        <v>83808.459999999992</v>
      </c>
      <c r="AC68" s="185">
        <v>610444.88000000012</v>
      </c>
      <c r="AD68" s="185">
        <v>40.03</v>
      </c>
      <c r="AE68" s="185">
        <v>332121.89999999997</v>
      </c>
      <c r="AF68" s="185">
        <v>0</v>
      </c>
      <c r="AG68" s="185">
        <v>6528.29</v>
      </c>
      <c r="AH68" s="185">
        <v>0</v>
      </c>
      <c r="AI68" s="185">
        <v>0</v>
      </c>
      <c r="AJ68" s="185">
        <v>749.65</v>
      </c>
      <c r="AK68" s="185">
        <v>0</v>
      </c>
      <c r="AL68" s="185">
        <v>1014.8199999999999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132.33000000000001</v>
      </c>
      <c r="AW68" s="185">
        <v>0</v>
      </c>
      <c r="AX68" s="185">
        <v>0</v>
      </c>
      <c r="AY68" s="185">
        <v>8363.75</v>
      </c>
      <c r="AZ68" s="185">
        <v>31554.15</v>
      </c>
      <c r="BA68" s="185">
        <v>0</v>
      </c>
      <c r="BB68" s="185">
        <v>2372.4200000000005</v>
      </c>
      <c r="BC68" s="185">
        <v>0</v>
      </c>
      <c r="BD68" s="185">
        <v>3445.39</v>
      </c>
      <c r="BE68" s="185">
        <v>42538.049999999996</v>
      </c>
      <c r="BF68" s="185">
        <v>131.61000000000001</v>
      </c>
      <c r="BG68" s="185">
        <v>0</v>
      </c>
      <c r="BH68" s="185">
        <v>0</v>
      </c>
      <c r="BI68" s="185">
        <v>0</v>
      </c>
      <c r="BJ68" s="185">
        <v>641.77</v>
      </c>
      <c r="BK68" s="185">
        <v>0</v>
      </c>
      <c r="BL68" s="185">
        <v>0</v>
      </c>
      <c r="BM68" s="185">
        <v>0</v>
      </c>
      <c r="BN68" s="185">
        <v>409784.64999999997</v>
      </c>
      <c r="BO68" s="185">
        <v>0</v>
      </c>
      <c r="BP68" s="185">
        <v>0</v>
      </c>
      <c r="BQ68" s="185">
        <v>0</v>
      </c>
      <c r="BR68" s="185">
        <v>0</v>
      </c>
      <c r="BS68" s="185">
        <v>448.4</v>
      </c>
      <c r="BT68" s="185">
        <v>0</v>
      </c>
      <c r="BU68" s="185">
        <v>0</v>
      </c>
      <c r="BV68" s="185">
        <v>0</v>
      </c>
      <c r="BW68" s="185">
        <v>295611.91999999993</v>
      </c>
      <c r="BX68" s="185">
        <v>0</v>
      </c>
      <c r="BY68" s="185">
        <v>2332.69</v>
      </c>
      <c r="BZ68" s="185">
        <v>0</v>
      </c>
      <c r="CA68" s="185">
        <v>217846.16999999995</v>
      </c>
      <c r="CB68" s="185">
        <v>0</v>
      </c>
      <c r="CC68" s="185">
        <v>1274340.0799999996</v>
      </c>
      <c r="CD68" s="249" t="s">
        <v>221</v>
      </c>
      <c r="CE68" s="195">
        <f t="shared" si="0"/>
        <v>6526272.25</v>
      </c>
      <c r="CF68" s="252"/>
    </row>
    <row r="69" spans="1:84" ht="12.6" customHeight="1" x14ac:dyDescent="0.2">
      <c r="A69" s="171" t="s">
        <v>241</v>
      </c>
      <c r="B69" s="175"/>
      <c r="C69" s="184">
        <v>131522.97</v>
      </c>
      <c r="D69" s="184">
        <v>0</v>
      </c>
      <c r="E69" s="185">
        <v>424040.48</v>
      </c>
      <c r="F69" s="185">
        <v>0</v>
      </c>
      <c r="G69" s="184">
        <v>67253.87000000001</v>
      </c>
      <c r="H69" s="184">
        <v>6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49279.609999999993</v>
      </c>
      <c r="Q69" s="185">
        <v>19500.64</v>
      </c>
      <c r="R69" s="224">
        <v>4226.49</v>
      </c>
      <c r="S69" s="185">
        <v>50644.66</v>
      </c>
      <c r="T69" s="184">
        <v>283.15999999999997</v>
      </c>
      <c r="U69" s="185">
        <v>6103.01</v>
      </c>
      <c r="V69" s="185">
        <v>42358.579999999987</v>
      </c>
      <c r="W69" s="184">
        <v>2548.75</v>
      </c>
      <c r="X69" s="185">
        <v>717.89</v>
      </c>
      <c r="Y69" s="185">
        <v>11403.13</v>
      </c>
      <c r="Z69" s="185">
        <v>4569.0200000000004</v>
      </c>
      <c r="AA69" s="185">
        <v>825.4</v>
      </c>
      <c r="AB69" s="185">
        <v>327660.28999999998</v>
      </c>
      <c r="AC69" s="185">
        <v>42225.06</v>
      </c>
      <c r="AD69" s="185">
        <v>854.76</v>
      </c>
      <c r="AE69" s="185">
        <v>18693.310000000001</v>
      </c>
      <c r="AF69" s="185">
        <v>0</v>
      </c>
      <c r="AG69" s="185">
        <v>66556.51999999999</v>
      </c>
      <c r="AH69" s="185">
        <v>0</v>
      </c>
      <c r="AI69" s="185">
        <v>0</v>
      </c>
      <c r="AJ69" s="185">
        <v>833.73</v>
      </c>
      <c r="AK69" s="185">
        <v>9961.26</v>
      </c>
      <c r="AL69" s="185">
        <v>4111.6499999999996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168</v>
      </c>
      <c r="AW69" s="185">
        <v>0</v>
      </c>
      <c r="AX69" s="185">
        <v>0</v>
      </c>
      <c r="AY69" s="185">
        <v>41793.81</v>
      </c>
      <c r="AZ69" s="185">
        <v>7709.1900000000005</v>
      </c>
      <c r="BA69" s="185">
        <v>0</v>
      </c>
      <c r="BB69" s="185">
        <v>283332.51999999984</v>
      </c>
      <c r="BC69" s="185">
        <v>1.6</v>
      </c>
      <c r="BD69" s="185">
        <v>245.34</v>
      </c>
      <c r="BE69" s="185">
        <v>46470.42</v>
      </c>
      <c r="BF69" s="185">
        <v>2646.7500000000005</v>
      </c>
      <c r="BG69" s="185">
        <v>0</v>
      </c>
      <c r="BH69" s="224">
        <v>1798.7699999999998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172720.61000000002</v>
      </c>
      <c r="BO69" s="185">
        <v>0</v>
      </c>
      <c r="BP69" s="185">
        <v>0</v>
      </c>
      <c r="BQ69" s="185">
        <v>0</v>
      </c>
      <c r="BR69" s="185">
        <v>0</v>
      </c>
      <c r="BS69" s="185">
        <v>13541.419999999998</v>
      </c>
      <c r="BT69" s="185">
        <v>0</v>
      </c>
      <c r="BU69" s="185">
        <v>0</v>
      </c>
      <c r="BV69" s="185">
        <v>21845.65</v>
      </c>
      <c r="BW69" s="185">
        <v>11310.79</v>
      </c>
      <c r="BX69" s="185">
        <v>0</v>
      </c>
      <c r="BY69" s="185">
        <v>1473.07</v>
      </c>
      <c r="BZ69" s="185">
        <v>0</v>
      </c>
      <c r="CA69" s="185">
        <v>296060.63</v>
      </c>
      <c r="CB69" s="185">
        <v>0</v>
      </c>
      <c r="CC69" s="185">
        <v>126035941.76879519</v>
      </c>
      <c r="CD69" s="188">
        <v>18571802.23</v>
      </c>
      <c r="CE69" s="195">
        <f t="shared" si="0"/>
        <v>146795042.80879518</v>
      </c>
      <c r="CF69" s="252"/>
    </row>
    <row r="70" spans="1:84" ht="12.6" customHeight="1" x14ac:dyDescent="0.2">
      <c r="A70" s="171" t="s">
        <v>242</v>
      </c>
      <c r="B70" s="175"/>
      <c r="C70" s="184">
        <v>6.28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-115</v>
      </c>
      <c r="R70" s="184">
        <v>0</v>
      </c>
      <c r="S70" s="184">
        <v>0</v>
      </c>
      <c r="T70" s="184">
        <v>0</v>
      </c>
      <c r="U70" s="185">
        <v>0</v>
      </c>
      <c r="V70" s="184">
        <v>58705.5</v>
      </c>
      <c r="W70" s="184">
        <v>0</v>
      </c>
      <c r="X70" s="185">
        <v>2564.2399999999998</v>
      </c>
      <c r="Y70" s="185">
        <v>0</v>
      </c>
      <c r="Z70" s="185">
        <v>2627666.33</v>
      </c>
      <c r="AA70" s="185">
        <v>0</v>
      </c>
      <c r="AB70" s="185">
        <v>26652.34</v>
      </c>
      <c r="AC70" s="185">
        <v>0</v>
      </c>
      <c r="AD70" s="185">
        <v>0</v>
      </c>
      <c r="AE70" s="185">
        <v>6669.28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204123.25</v>
      </c>
      <c r="AZ70" s="185">
        <v>2162072.98</v>
      </c>
      <c r="BA70" s="185">
        <v>0</v>
      </c>
      <c r="BB70" s="185">
        <v>2932.1099999999997</v>
      </c>
      <c r="BC70" s="185">
        <v>0</v>
      </c>
      <c r="BD70" s="185">
        <v>0</v>
      </c>
      <c r="BE70" s="185">
        <v>216092.82</v>
      </c>
      <c r="BF70" s="185">
        <v>495828.96000000014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25942.87</v>
      </c>
      <c r="BO70" s="185">
        <v>0</v>
      </c>
      <c r="BP70" s="185">
        <v>0</v>
      </c>
      <c r="BQ70" s="185">
        <v>0</v>
      </c>
      <c r="BR70" s="185">
        <v>0</v>
      </c>
      <c r="BS70" s="185">
        <v>-97269.75</v>
      </c>
      <c r="BT70" s="185">
        <v>0</v>
      </c>
      <c r="BU70" s="185">
        <v>0</v>
      </c>
      <c r="BV70" s="185">
        <v>0</v>
      </c>
      <c r="BW70" s="185">
        <v>64323.950000000012</v>
      </c>
      <c r="BX70" s="185">
        <v>0</v>
      </c>
      <c r="BY70" s="185">
        <v>0</v>
      </c>
      <c r="BZ70" s="185">
        <v>0</v>
      </c>
      <c r="CA70" s="185">
        <v>946109.96</v>
      </c>
      <c r="CB70" s="185">
        <v>0</v>
      </c>
      <c r="CC70" s="185">
        <v>1165149.56</v>
      </c>
      <c r="CD70" s="188"/>
      <c r="CE70" s="195">
        <f t="shared" si="0"/>
        <v>7907455.6799999997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28481435.86999999</v>
      </c>
      <c r="D71" s="195">
        <f t="shared" ref="D71:AI71" si="5">SUM(D61:D69)-D70</f>
        <v>0</v>
      </c>
      <c r="E71" s="195">
        <f t="shared" si="5"/>
        <v>35681363.389999993</v>
      </c>
      <c r="F71" s="195">
        <f t="shared" si="5"/>
        <v>0</v>
      </c>
      <c r="G71" s="195">
        <f t="shared" si="5"/>
        <v>4898643.1899999985</v>
      </c>
      <c r="H71" s="195">
        <f t="shared" si="5"/>
        <v>10736.160000000002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21216151.77</v>
      </c>
      <c r="Q71" s="195">
        <f t="shared" si="5"/>
        <v>7521447.1799999988</v>
      </c>
      <c r="R71" s="195">
        <f t="shared" si="5"/>
        <v>4232466.43</v>
      </c>
      <c r="S71" s="195">
        <f t="shared" si="5"/>
        <v>30867591.890000008</v>
      </c>
      <c r="T71" s="195">
        <f t="shared" si="5"/>
        <v>1296159.7600000002</v>
      </c>
      <c r="U71" s="195">
        <f t="shared" si="5"/>
        <v>9712286.9700000007</v>
      </c>
      <c r="V71" s="195">
        <f t="shared" si="5"/>
        <v>47502987.860000022</v>
      </c>
      <c r="W71" s="195">
        <f t="shared" si="5"/>
        <v>4896689.1700000009</v>
      </c>
      <c r="X71" s="195">
        <f t="shared" si="5"/>
        <v>2206218.8799999994</v>
      </c>
      <c r="Y71" s="195">
        <f t="shared" si="5"/>
        <v>17533639.760000002</v>
      </c>
      <c r="Z71" s="195">
        <f t="shared" si="5"/>
        <v>17322725.169999994</v>
      </c>
      <c r="AA71" s="195">
        <f t="shared" si="5"/>
        <v>1091115.5399999998</v>
      </c>
      <c r="AB71" s="195">
        <f t="shared" si="5"/>
        <v>15821620.669999998</v>
      </c>
      <c r="AC71" s="195">
        <f t="shared" si="5"/>
        <v>6730489.919999999</v>
      </c>
      <c r="AD71" s="195">
        <f t="shared" si="5"/>
        <v>427389.39</v>
      </c>
      <c r="AE71" s="195">
        <f t="shared" si="5"/>
        <v>5048972.4899999993</v>
      </c>
      <c r="AF71" s="195">
        <f t="shared" si="5"/>
        <v>0</v>
      </c>
      <c r="AG71" s="195">
        <f t="shared" si="5"/>
        <v>7511841.5899999999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3235039.9699999997</v>
      </c>
      <c r="AK71" s="195">
        <f t="shared" si="6"/>
        <v>1590181.9699999997</v>
      </c>
      <c r="AL71" s="195">
        <f t="shared" si="6"/>
        <v>542435.80999999994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6228</v>
      </c>
      <c r="AT71" s="195">
        <f t="shared" si="6"/>
        <v>0</v>
      </c>
      <c r="AU71" s="195">
        <f t="shared" si="6"/>
        <v>0</v>
      </c>
      <c r="AV71" s="195">
        <f t="shared" si="6"/>
        <v>392283.73000000004</v>
      </c>
      <c r="AW71" s="195">
        <f t="shared" si="6"/>
        <v>0</v>
      </c>
      <c r="AX71" s="195">
        <f t="shared" si="6"/>
        <v>0</v>
      </c>
      <c r="AY71" s="195">
        <f t="shared" si="6"/>
        <v>3524044.37</v>
      </c>
      <c r="AZ71" s="195">
        <f t="shared" si="6"/>
        <v>1095181.1799999997</v>
      </c>
      <c r="BA71" s="195">
        <f t="shared" si="6"/>
        <v>94455.12</v>
      </c>
      <c r="BB71" s="195">
        <f t="shared" si="6"/>
        <v>3714222.2500000005</v>
      </c>
      <c r="BC71" s="195">
        <f t="shared" si="6"/>
        <v>802167.12999999977</v>
      </c>
      <c r="BD71" s="195">
        <f t="shared" si="6"/>
        <v>707898.64</v>
      </c>
      <c r="BE71" s="195">
        <f t="shared" si="6"/>
        <v>14508361.890000001</v>
      </c>
      <c r="BF71" s="195">
        <f t="shared" si="6"/>
        <v>4118167.6400000006</v>
      </c>
      <c r="BG71" s="195">
        <f t="shared" si="6"/>
        <v>0</v>
      </c>
      <c r="BH71" s="195">
        <f t="shared" si="6"/>
        <v>311942.2</v>
      </c>
      <c r="BI71" s="195">
        <f t="shared" si="6"/>
        <v>0</v>
      </c>
      <c r="BJ71" s="195">
        <f t="shared" si="6"/>
        <v>653.67999999999995</v>
      </c>
      <c r="BK71" s="195">
        <f t="shared" si="6"/>
        <v>0</v>
      </c>
      <c r="BL71" s="195">
        <f t="shared" si="6"/>
        <v>60487</v>
      </c>
      <c r="BM71" s="195">
        <f t="shared" si="6"/>
        <v>0</v>
      </c>
      <c r="BN71" s="195">
        <f t="shared" si="6"/>
        <v>4555132.26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280295.35000000003</v>
      </c>
      <c r="BT71" s="195">
        <f t="shared" si="7"/>
        <v>0</v>
      </c>
      <c r="BU71" s="195">
        <f t="shared" si="7"/>
        <v>0</v>
      </c>
      <c r="BV71" s="195">
        <f t="shared" si="7"/>
        <v>21845.65</v>
      </c>
      <c r="BW71" s="195">
        <f t="shared" si="7"/>
        <v>10143284.09</v>
      </c>
      <c r="BX71" s="195">
        <f t="shared" si="7"/>
        <v>0</v>
      </c>
      <c r="BY71" s="195">
        <f t="shared" si="7"/>
        <v>859369.47999999975</v>
      </c>
      <c r="BZ71" s="195">
        <f t="shared" si="7"/>
        <v>0</v>
      </c>
      <c r="CA71" s="195">
        <f t="shared" si="7"/>
        <v>7332569.71</v>
      </c>
      <c r="CB71" s="195">
        <f t="shared" si="7"/>
        <v>0</v>
      </c>
      <c r="CC71" s="195">
        <f t="shared" si="7"/>
        <v>134814537.29879519</v>
      </c>
      <c r="CD71" s="245">
        <f>CD69-CD70</f>
        <v>18571802.23</v>
      </c>
      <c r="CE71" s="195">
        <f>SUM(CE61:CE69)-CE70</f>
        <v>481294559.69879514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105623598.34</v>
      </c>
      <c r="D73" s="184">
        <v>0</v>
      </c>
      <c r="E73" s="185">
        <v>143628291.23999998</v>
      </c>
      <c r="F73" s="185">
        <v>0</v>
      </c>
      <c r="G73" s="184">
        <v>21202048</v>
      </c>
      <c r="H73" s="184">
        <v>4686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379009338.30000007</v>
      </c>
      <c r="Q73" s="185">
        <v>10540903.949999999</v>
      </c>
      <c r="R73" s="185">
        <v>75399538.699999988</v>
      </c>
      <c r="S73" s="185">
        <v>38736704.509999998</v>
      </c>
      <c r="T73" s="185">
        <v>3541800.2</v>
      </c>
      <c r="U73" s="185">
        <v>51154245.579999998</v>
      </c>
      <c r="V73" s="185">
        <v>212143095.56999993</v>
      </c>
      <c r="W73" s="185">
        <v>11845435.84</v>
      </c>
      <c r="X73" s="185">
        <v>13924961.520000001</v>
      </c>
      <c r="Y73" s="185">
        <v>108384310.39999998</v>
      </c>
      <c r="Z73" s="185">
        <v>153158</v>
      </c>
      <c r="AA73" s="185">
        <v>2600237.5000000005</v>
      </c>
      <c r="AB73" s="185">
        <v>68480283.590000004</v>
      </c>
      <c r="AC73" s="185">
        <v>54066396.260000005</v>
      </c>
      <c r="AD73" s="185">
        <v>4226274</v>
      </c>
      <c r="AE73" s="185">
        <v>15340937.279999999</v>
      </c>
      <c r="AF73" s="185">
        <v>0</v>
      </c>
      <c r="AG73" s="185">
        <v>12664324.9</v>
      </c>
      <c r="AH73" s="185">
        <v>0</v>
      </c>
      <c r="AI73" s="185">
        <v>0</v>
      </c>
      <c r="AJ73" s="185">
        <v>565</v>
      </c>
      <c r="AK73" s="185">
        <v>13863075.98</v>
      </c>
      <c r="AL73" s="185">
        <v>4727105.32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306863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1351568178.98</v>
      </c>
      <c r="CF73" s="252"/>
    </row>
    <row r="74" spans="1:84" ht="12.6" customHeight="1" x14ac:dyDescent="0.2">
      <c r="A74" s="171" t="s">
        <v>246</v>
      </c>
      <c r="B74" s="175"/>
      <c r="C74" s="184">
        <v>1286356</v>
      </c>
      <c r="D74" s="184">
        <v>0</v>
      </c>
      <c r="E74" s="185">
        <v>11229988.449999999</v>
      </c>
      <c r="F74" s="185">
        <v>0</v>
      </c>
      <c r="G74" s="184">
        <v>541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39807377.039999992</v>
      </c>
      <c r="Q74" s="185">
        <v>2796113.8200000003</v>
      </c>
      <c r="R74" s="185">
        <v>20515157.25</v>
      </c>
      <c r="S74" s="185">
        <v>9877006.5299999993</v>
      </c>
      <c r="T74" s="185">
        <v>62729.939999999995</v>
      </c>
      <c r="U74" s="185">
        <v>15250299.800000001</v>
      </c>
      <c r="V74" s="185">
        <v>181074252.05000004</v>
      </c>
      <c r="W74" s="185">
        <v>22090173.879999999</v>
      </c>
      <c r="X74" s="185">
        <v>16967810.509999998</v>
      </c>
      <c r="Y74" s="185">
        <v>45756310.75</v>
      </c>
      <c r="Z74" s="185">
        <v>41246778.200000003</v>
      </c>
      <c r="AA74" s="185">
        <v>2738913.73</v>
      </c>
      <c r="AB74" s="185">
        <v>12732947.029999999</v>
      </c>
      <c r="AC74" s="185">
        <v>8205292.4000000004</v>
      </c>
      <c r="AD74" s="185">
        <v>56576</v>
      </c>
      <c r="AE74" s="185">
        <v>3758047.56</v>
      </c>
      <c r="AF74" s="185">
        <v>0</v>
      </c>
      <c r="AG74" s="185">
        <v>54432985.700000003</v>
      </c>
      <c r="AH74" s="185">
        <v>0</v>
      </c>
      <c r="AI74" s="185">
        <v>0</v>
      </c>
      <c r="AJ74" s="185">
        <v>7712080.3200000003</v>
      </c>
      <c r="AK74" s="185">
        <v>198521.24999999997</v>
      </c>
      <c r="AL74" s="185">
        <v>40893.489999999991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1200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497838352.69999999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106909954.34</v>
      </c>
      <c r="D75" s="195">
        <f t="shared" si="9"/>
        <v>0</v>
      </c>
      <c r="E75" s="195">
        <f t="shared" si="9"/>
        <v>154858279.68999997</v>
      </c>
      <c r="F75" s="195">
        <f t="shared" si="9"/>
        <v>0</v>
      </c>
      <c r="G75" s="195">
        <f t="shared" si="9"/>
        <v>21202589</v>
      </c>
      <c r="H75" s="195">
        <f t="shared" si="9"/>
        <v>4686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418816715.34000003</v>
      </c>
      <c r="Q75" s="195">
        <f t="shared" si="9"/>
        <v>13337017.77</v>
      </c>
      <c r="R75" s="195">
        <f t="shared" si="9"/>
        <v>95914695.949999988</v>
      </c>
      <c r="S75" s="195">
        <f t="shared" si="9"/>
        <v>48613711.039999999</v>
      </c>
      <c r="T75" s="195">
        <f t="shared" si="9"/>
        <v>3604530.14</v>
      </c>
      <c r="U75" s="195">
        <f t="shared" si="9"/>
        <v>66404545.379999995</v>
      </c>
      <c r="V75" s="195">
        <f t="shared" si="9"/>
        <v>393217347.62</v>
      </c>
      <c r="W75" s="195">
        <f t="shared" si="9"/>
        <v>33935609.719999999</v>
      </c>
      <c r="X75" s="195">
        <f t="shared" si="9"/>
        <v>30892772.030000001</v>
      </c>
      <c r="Y75" s="195">
        <f t="shared" si="9"/>
        <v>154140621.14999998</v>
      </c>
      <c r="Z75" s="195">
        <f t="shared" si="9"/>
        <v>41399936.200000003</v>
      </c>
      <c r="AA75" s="195">
        <f t="shared" si="9"/>
        <v>5339151.2300000004</v>
      </c>
      <c r="AB75" s="195">
        <f t="shared" si="9"/>
        <v>81213230.620000005</v>
      </c>
      <c r="AC75" s="195">
        <f t="shared" si="9"/>
        <v>62271688.660000004</v>
      </c>
      <c r="AD75" s="195">
        <f t="shared" si="9"/>
        <v>4282850</v>
      </c>
      <c r="AE75" s="195">
        <f t="shared" si="9"/>
        <v>19098984.84</v>
      </c>
      <c r="AF75" s="195">
        <f t="shared" si="9"/>
        <v>0</v>
      </c>
      <c r="AG75" s="195">
        <f t="shared" si="9"/>
        <v>67097310.600000001</v>
      </c>
      <c r="AH75" s="195">
        <f t="shared" si="9"/>
        <v>0</v>
      </c>
      <c r="AI75" s="195">
        <f t="shared" si="9"/>
        <v>0</v>
      </c>
      <c r="AJ75" s="195">
        <f t="shared" si="9"/>
        <v>7712645.3200000003</v>
      </c>
      <c r="AK75" s="195">
        <f t="shared" si="9"/>
        <v>14061597.23</v>
      </c>
      <c r="AL75" s="195">
        <f t="shared" si="9"/>
        <v>4767998.8100000005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308063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1849406531.6800001</v>
      </c>
      <c r="CF75" s="252"/>
    </row>
    <row r="76" spans="1:84" ht="12.6" customHeight="1" x14ac:dyDescent="0.2">
      <c r="A76" s="171" t="s">
        <v>248</v>
      </c>
      <c r="B76" s="175"/>
      <c r="C76" s="184">
        <v>41564.08654199999</v>
      </c>
      <c r="D76" s="184">
        <v>0</v>
      </c>
      <c r="E76" s="185">
        <v>60684.666411000042</v>
      </c>
      <c r="F76" s="185">
        <v>0</v>
      </c>
      <c r="G76" s="184">
        <v>14578.532603999995</v>
      </c>
      <c r="H76" s="184">
        <v>43.486198000000002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42686.331836000005</v>
      </c>
      <c r="Q76" s="185">
        <v>12711.639985</v>
      </c>
      <c r="R76" s="185">
        <v>665.10202400000003</v>
      </c>
      <c r="S76" s="185">
        <v>0</v>
      </c>
      <c r="T76" s="185">
        <v>3619.4725089999993</v>
      </c>
      <c r="U76" s="185">
        <v>1957.9553039999998</v>
      </c>
      <c r="V76" s="185">
        <v>31180.357454000005</v>
      </c>
      <c r="W76" s="185">
        <v>5621.6674840000005</v>
      </c>
      <c r="X76" s="185">
        <v>1690.687406</v>
      </c>
      <c r="Y76" s="185">
        <v>31308.555626999991</v>
      </c>
      <c r="Z76" s="185">
        <v>0</v>
      </c>
      <c r="AA76" s="185">
        <v>1883.3614029999997</v>
      </c>
      <c r="AB76" s="185">
        <v>6569.5374349999993</v>
      </c>
      <c r="AC76" s="185">
        <v>12634.35511</v>
      </c>
      <c r="AD76" s="185">
        <v>874.99827699999992</v>
      </c>
      <c r="AE76" s="185">
        <v>6760.4892049999999</v>
      </c>
      <c r="AF76" s="185">
        <v>0</v>
      </c>
      <c r="AG76" s="185">
        <v>11011.049782999999</v>
      </c>
      <c r="AH76" s="185">
        <v>0</v>
      </c>
      <c r="AI76" s="185">
        <v>0</v>
      </c>
      <c r="AJ76" s="185">
        <v>2708.0922170000003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2393.1402009999997</v>
      </c>
      <c r="AZ76" s="185">
        <v>17635.590801999999</v>
      </c>
      <c r="BA76" s="185">
        <v>0</v>
      </c>
      <c r="BB76" s="185">
        <v>291.27141599999999</v>
      </c>
      <c r="BC76" s="185">
        <v>0</v>
      </c>
      <c r="BD76" s="185">
        <v>19449.309701999999</v>
      </c>
      <c r="BE76" s="185">
        <v>295914.75108099979</v>
      </c>
      <c r="BF76" s="185">
        <v>4763.9991060000002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2227.9141750000003</v>
      </c>
      <c r="BM76" s="185">
        <v>0</v>
      </c>
      <c r="BN76" s="185">
        <v>15112.099647999996</v>
      </c>
      <c r="BO76" s="185">
        <v>0</v>
      </c>
      <c r="BP76" s="185">
        <v>0</v>
      </c>
      <c r="BQ76" s="185">
        <v>0</v>
      </c>
      <c r="BR76" s="185">
        <v>0</v>
      </c>
      <c r="BS76" s="185">
        <v>2016.188056</v>
      </c>
      <c r="BT76" s="185">
        <v>0</v>
      </c>
      <c r="BU76" s="185">
        <v>0</v>
      </c>
      <c r="BV76" s="185">
        <v>0</v>
      </c>
      <c r="BW76" s="185">
        <v>6980.180617</v>
      </c>
      <c r="BX76" s="185">
        <v>0</v>
      </c>
      <c r="BY76" s="185">
        <v>162.750325</v>
      </c>
      <c r="BZ76" s="185">
        <v>0</v>
      </c>
      <c r="CA76" s="185">
        <v>5627.5876360000002</v>
      </c>
      <c r="CB76" s="185">
        <v>0</v>
      </c>
      <c r="CC76" s="185">
        <v>82551.119836000042</v>
      </c>
      <c r="CD76" s="249" t="s">
        <v>221</v>
      </c>
      <c r="CE76" s="195">
        <f t="shared" si="8"/>
        <v>745880.32741499983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93033.753314189496</v>
      </c>
      <c r="D77" s="184">
        <v>0</v>
      </c>
      <c r="E77" s="184">
        <v>134758.70493332413</v>
      </c>
      <c r="F77" s="184">
        <v>0</v>
      </c>
      <c r="G77" s="184">
        <v>18450.633964120239</v>
      </c>
      <c r="H77" s="184">
        <v>4.0777883661220544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246247.16999999998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6291.2913563789698</v>
      </c>
      <c r="D78" s="184">
        <v>0</v>
      </c>
      <c r="E78" s="184">
        <v>9185.4518893486766</v>
      </c>
      <c r="F78" s="184">
        <v>0</v>
      </c>
      <c r="G78" s="184">
        <v>2206.6597341807205</v>
      </c>
      <c r="H78" s="184">
        <v>6.5822291396379153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6461.1584870025399</v>
      </c>
      <c r="Q78" s="184">
        <v>1924.0800752885655</v>
      </c>
      <c r="R78" s="184">
        <v>100.67226210957683</v>
      </c>
      <c r="S78" s="184">
        <v>0</v>
      </c>
      <c r="T78" s="184">
        <v>547.85652723326496</v>
      </c>
      <c r="U78" s="184">
        <v>296.3632381956549</v>
      </c>
      <c r="V78" s="184">
        <v>4719.5723438053856</v>
      </c>
      <c r="W78" s="184">
        <v>850.91604298310392</v>
      </c>
      <c r="X78" s="184">
        <v>255.90859678723902</v>
      </c>
      <c r="Y78" s="184">
        <v>4738.9768856779328</v>
      </c>
      <c r="Z78" s="184">
        <v>0</v>
      </c>
      <c r="AA78" s="184">
        <v>285.07243395469857</v>
      </c>
      <c r="AB78" s="184">
        <v>994.38908728234014</v>
      </c>
      <c r="AC78" s="184">
        <v>1912.3819554327374</v>
      </c>
      <c r="AD78" s="184">
        <v>132.44292260276163</v>
      </c>
      <c r="AE78" s="184">
        <v>1023.2922419053181</v>
      </c>
      <c r="AF78" s="184">
        <v>0</v>
      </c>
      <c r="AG78" s="184">
        <v>1666.6725552706707</v>
      </c>
      <c r="AH78" s="184">
        <v>0</v>
      </c>
      <c r="AI78" s="184">
        <v>0</v>
      </c>
      <c r="AJ78" s="184">
        <v>409.90669047599988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>
        <v>0</v>
      </c>
      <c r="BB78" s="184">
        <v>44.087901221872677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>
        <v>0</v>
      </c>
      <c r="BL78" s="184">
        <v>337.22519506757908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305.1775593992632</v>
      </c>
      <c r="BT78" s="184">
        <v>0</v>
      </c>
      <c r="BU78" s="184">
        <v>0</v>
      </c>
      <c r="BV78" s="184">
        <v>0</v>
      </c>
      <c r="BW78" s="184">
        <v>1056.5455333012364</v>
      </c>
      <c r="BX78" s="184">
        <v>0</v>
      </c>
      <c r="BY78" s="184">
        <v>24.634481306012106</v>
      </c>
      <c r="BZ78" s="184">
        <v>0</v>
      </c>
      <c r="CA78" s="184">
        <v>851.81213872836736</v>
      </c>
      <c r="CB78" s="184">
        <v>0</v>
      </c>
      <c r="CC78" s="249" t="s">
        <v>221</v>
      </c>
      <c r="CD78" s="249" t="s">
        <v>221</v>
      </c>
      <c r="CE78" s="195">
        <f t="shared" si="8"/>
        <v>46629.130364080127</v>
      </c>
      <c r="CF78" s="195"/>
    </row>
    <row r="79" spans="1:84" ht="12.6" customHeight="1" x14ac:dyDescent="0.2">
      <c r="A79" s="171" t="s">
        <v>251</v>
      </c>
      <c r="B79" s="175"/>
      <c r="C79" s="225">
        <v>553491.29692244169</v>
      </c>
      <c r="D79" s="225">
        <v>0</v>
      </c>
      <c r="E79" s="184">
        <v>801728.05791506311</v>
      </c>
      <c r="F79" s="184">
        <v>0</v>
      </c>
      <c r="G79" s="184">
        <v>109769.464931225</v>
      </c>
      <c r="H79" s="184">
        <v>24.260231270234044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1465013.0799999998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119.8</v>
      </c>
      <c r="D80" s="187">
        <v>0</v>
      </c>
      <c r="E80" s="187">
        <v>146.47999999999999</v>
      </c>
      <c r="F80" s="187">
        <v>0</v>
      </c>
      <c r="G80" s="187">
        <v>20.149999999999999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33.309999999999995</v>
      </c>
      <c r="Q80" s="187">
        <v>29.060000000000002</v>
      </c>
      <c r="R80" s="187">
        <v>0</v>
      </c>
      <c r="S80" s="187">
        <v>0</v>
      </c>
      <c r="T80" s="187">
        <v>4.99</v>
      </c>
      <c r="U80" s="187">
        <v>0</v>
      </c>
      <c r="V80" s="187">
        <v>21.52</v>
      </c>
      <c r="W80" s="187">
        <v>1.41</v>
      </c>
      <c r="X80" s="187">
        <v>0.4</v>
      </c>
      <c r="Y80" s="187">
        <v>7.99</v>
      </c>
      <c r="Z80" s="187">
        <v>2.87</v>
      </c>
      <c r="AA80" s="187">
        <v>0</v>
      </c>
      <c r="AB80" s="187">
        <v>0</v>
      </c>
      <c r="AC80" s="187">
        <v>0</v>
      </c>
      <c r="AD80" s="187">
        <v>2.72</v>
      </c>
      <c r="AE80" s="187">
        <v>0</v>
      </c>
      <c r="AF80" s="187">
        <v>0</v>
      </c>
      <c r="AG80" s="187">
        <v>26.45</v>
      </c>
      <c r="AH80" s="187">
        <v>0</v>
      </c>
      <c r="AI80" s="187">
        <v>0</v>
      </c>
      <c r="AJ80" s="187">
        <v>1.81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0.01</v>
      </c>
      <c r="AT80" s="187">
        <v>0</v>
      </c>
      <c r="AU80" s="187">
        <v>0</v>
      </c>
      <c r="AV80" s="187">
        <v>1.06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420.03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1275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1269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 t="s">
        <v>1269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1265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1266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9519.91</v>
      </c>
      <c r="D111" s="174">
        <v>58005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56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>
        <v>108</v>
      </c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>
        <v>36</v>
      </c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>
        <v>10</v>
      </c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>
        <v>17</v>
      </c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227</v>
      </c>
    </row>
    <row r="128" spans="1:5" ht="12.6" customHeight="1" x14ac:dyDescent="0.2">
      <c r="A128" s="173" t="s">
        <v>292</v>
      </c>
      <c r="B128" s="172" t="s">
        <v>256</v>
      </c>
      <c r="C128" s="189">
        <v>385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1672.75</v>
      </c>
      <c r="C138" s="189">
        <v>5180.63</v>
      </c>
      <c r="D138" s="174">
        <v>2667.01</v>
      </c>
      <c r="E138" s="175">
        <f>SUM(B138:D138)</f>
        <v>9520.39</v>
      </c>
    </row>
    <row r="139" spans="1:6" ht="12.6" customHeight="1" x14ac:dyDescent="0.2">
      <c r="A139" s="173" t="s">
        <v>215</v>
      </c>
      <c r="B139" s="174">
        <v>33512.57</v>
      </c>
      <c r="C139" s="189">
        <v>8760.9599999999991</v>
      </c>
      <c r="D139" s="174">
        <v>15732.45</v>
      </c>
      <c r="E139" s="175">
        <f>SUM(B139:D139)</f>
        <v>58005.979999999996</v>
      </c>
    </row>
    <row r="140" spans="1:6" ht="12.6" customHeight="1" x14ac:dyDescent="0.2">
      <c r="A140" s="173" t="s">
        <v>298</v>
      </c>
      <c r="B140" s="174">
        <v>59773.85043462985</v>
      </c>
      <c r="C140" s="174">
        <v>15643.914184204225</v>
      </c>
      <c r="D140" s="174">
        <v>52332.385381165921</v>
      </c>
      <c r="E140" s="175">
        <f>SUM(B140:D140)</f>
        <v>127750.15</v>
      </c>
    </row>
    <row r="141" spans="1:6" ht="12.6" customHeight="1" x14ac:dyDescent="0.2">
      <c r="A141" s="173" t="s">
        <v>245</v>
      </c>
      <c r="B141" s="174">
        <v>752178729.31000018</v>
      </c>
      <c r="C141" s="189">
        <v>155392935.22999999</v>
      </c>
      <c r="D141" s="174">
        <v>443996514.44</v>
      </c>
      <c r="E141" s="175">
        <f>SUM(B141:D141)</f>
        <v>1351568178.9800003</v>
      </c>
      <c r="F141" s="199"/>
    </row>
    <row r="142" spans="1:6" ht="12.6" customHeight="1" x14ac:dyDescent="0.2">
      <c r="A142" s="173" t="s">
        <v>246</v>
      </c>
      <c r="B142" s="174">
        <v>232936832.04999995</v>
      </c>
      <c r="C142" s="189">
        <v>60963845.969999991</v>
      </c>
      <c r="D142" s="174">
        <v>203937674.68000001</v>
      </c>
      <c r="E142" s="175">
        <f>SUM(B142:D142)</f>
        <v>497838352.69999993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9275913.9699999988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10321653.470000001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210075.6999999999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19807643.139999997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v>5835532.1199999982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690740.13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6526272.2499999981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/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/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344441.18999999994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15117651.51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15462092.699999999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3109709.5300000003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3109709.5300000003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37000000</v>
      </c>
      <c r="C195" s="189">
        <v>0</v>
      </c>
      <c r="D195" s="174">
        <v>0</v>
      </c>
      <c r="E195" s="175">
        <f t="shared" ref="E195:E203" si="10">SUM(B195:C195)-D195</f>
        <v>37000000</v>
      </c>
    </row>
    <row r="196" spans="1:8" ht="12.6" customHeight="1" x14ac:dyDescent="0.2">
      <c r="A196" s="173" t="s">
        <v>333</v>
      </c>
      <c r="B196" s="174">
        <v>0</v>
      </c>
      <c r="C196" s="189">
        <v>0</v>
      </c>
      <c r="D196" s="174">
        <v>0</v>
      </c>
      <c r="E196" s="175">
        <f t="shared" si="10"/>
        <v>0</v>
      </c>
    </row>
    <row r="197" spans="1:8" ht="12.6" customHeight="1" x14ac:dyDescent="0.2">
      <c r="A197" s="173" t="s">
        <v>334</v>
      </c>
      <c r="B197" s="174">
        <v>147237622.08999997</v>
      </c>
      <c r="C197" s="189">
        <v>153045.89000000001</v>
      </c>
      <c r="D197" s="174">
        <v>0</v>
      </c>
      <c r="E197" s="175">
        <f t="shared" si="10"/>
        <v>147390667.97999996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5519637.1299999999</v>
      </c>
      <c r="C199" s="189">
        <v>1068264.27</v>
      </c>
      <c r="D199" s="174">
        <v>0</v>
      </c>
      <c r="E199" s="175">
        <f t="shared" si="10"/>
        <v>6587901.4000000004</v>
      </c>
    </row>
    <row r="200" spans="1:8" ht="12.6" customHeight="1" x14ac:dyDescent="0.2">
      <c r="A200" s="173" t="s">
        <v>337</v>
      </c>
      <c r="B200" s="174">
        <v>104615388.94</v>
      </c>
      <c r="C200" s="189">
        <v>1438448.919999999</v>
      </c>
      <c r="D200" s="174">
        <v>0</v>
      </c>
      <c r="E200" s="175">
        <f t="shared" si="10"/>
        <v>106053837.86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8368986.6100000013</v>
      </c>
      <c r="C202" s="189">
        <v>0</v>
      </c>
      <c r="D202" s="174">
        <v>0</v>
      </c>
      <c r="E202" s="175">
        <f t="shared" si="10"/>
        <v>8368986.6100000013</v>
      </c>
    </row>
    <row r="203" spans="1:8" ht="12.6" customHeight="1" x14ac:dyDescent="0.2">
      <c r="A203" s="173" t="s">
        <v>340</v>
      </c>
      <c r="B203" s="174">
        <v>8726646.8300000019</v>
      </c>
      <c r="C203" s="189">
        <v>2346400.4500000011</v>
      </c>
      <c r="D203" s="174">
        <v>-3270682.87</v>
      </c>
      <c r="E203" s="175">
        <f t="shared" si="10"/>
        <v>14343730.150000002</v>
      </c>
    </row>
    <row r="204" spans="1:8" ht="12.6" customHeight="1" x14ac:dyDescent="0.2">
      <c r="A204" s="173" t="s">
        <v>203</v>
      </c>
      <c r="B204" s="175">
        <f>SUM(B195:B203)</f>
        <v>311468281.59999996</v>
      </c>
      <c r="C204" s="191">
        <f>SUM(C195:C203)</f>
        <v>5006159.53</v>
      </c>
      <c r="D204" s="175">
        <f>SUM(D195:D203)</f>
        <v>-3270682.87</v>
      </c>
      <c r="E204" s="175">
        <f>SUM(E195:E203)</f>
        <v>319745123.99999994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v>7402358.4900000002</v>
      </c>
      <c r="C209" s="189">
        <v>424212.46999999986</v>
      </c>
      <c r="D209" s="174">
        <v>0</v>
      </c>
      <c r="E209" s="175">
        <f t="shared" ref="E209:E216" si="11">SUM(B209:C209)-D209</f>
        <v>7826570.96</v>
      </c>
      <c r="H209" s="259"/>
    </row>
    <row r="210" spans="1:8" ht="12.6" customHeight="1" x14ac:dyDescent="0.2">
      <c r="A210" s="173" t="s">
        <v>334</v>
      </c>
      <c r="B210" s="174">
        <v>66570151.389999971</v>
      </c>
      <c r="C210" s="189">
        <v>8047419.2800000012</v>
      </c>
      <c r="D210" s="174">
        <v>0</v>
      </c>
      <c r="E210" s="175">
        <f t="shared" si="11"/>
        <v>74617570.669999972</v>
      </c>
      <c r="H210" s="259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">
      <c r="A212" s="173" t="s">
        <v>336</v>
      </c>
      <c r="B212" s="174">
        <v>2727356.9299999774</v>
      </c>
      <c r="C212" s="189">
        <v>273419.09000000003</v>
      </c>
      <c r="D212" s="174">
        <v>0</v>
      </c>
      <c r="E212" s="175">
        <f t="shared" si="11"/>
        <v>3000776.0199999772</v>
      </c>
      <c r="H212" s="259"/>
    </row>
    <row r="213" spans="1:8" ht="12.6" customHeight="1" x14ac:dyDescent="0.2">
      <c r="A213" s="173" t="s">
        <v>337</v>
      </c>
      <c r="B213" s="174">
        <f>76926072.67-4920825.08999991</f>
        <v>72005247.580000088</v>
      </c>
      <c r="C213" s="189">
        <f>6606597.07000009+4920825.08999991</f>
        <v>11527422.16</v>
      </c>
      <c r="D213" s="174">
        <v>0</v>
      </c>
      <c r="E213" s="175">
        <f t="shared" si="11"/>
        <v>83532669.740000084</v>
      </c>
      <c r="H213" s="259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148705114.39000005</v>
      </c>
      <c r="C217" s="191">
        <f>SUM(C208:C216)</f>
        <v>20272473</v>
      </c>
      <c r="D217" s="175">
        <f>SUM(D208:D216)</f>
        <v>0</v>
      </c>
      <c r="E217" s="175">
        <f>SUM(E208:E216)</f>
        <v>168977587.39000005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6" t="s">
        <v>1255</v>
      </c>
      <c r="C220" s="286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9111212.0299999993</v>
      </c>
      <c r="D221" s="172">
        <f>C221</f>
        <v>9111212.0299999993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v>792480984.88999987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165706270.27000001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1260790.98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16134367.479999999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324046131.05000001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33927109.109999999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1333555653.7799997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297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7593748.5700000003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4830268.0099999988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12424016.579999998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1355090882.3899996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562514.17000000004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266187876.66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195031104.81999996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150762331.70999998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11391750.869999999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177499.88999999998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234050868.47999999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37000000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0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147390667.98000002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6587901.4000000004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106053837.86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8368986.6100000003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14343730.15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319745124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168977587.39000002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150767536.60999998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32114096.25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32114096.25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416932501.33999997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14342367.49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11658952.280000001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29064074.859999999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55065394.630000003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71910014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2063612.6300000001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73973626.629999995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73973626.629999995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287893480.07999897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416932501.33999896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416932501.33999997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1351568178.9799995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497838352.69999993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1849406531.6799994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9111212.0299999993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1333555653.7799997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12424016.580000002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1355090882.3899996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494315649.28999972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v>7907455.6800000016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7907455.6800000016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502223104.96999973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v>135346532.69999993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19807643.140000004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8469741.7799999993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101207683.46000001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2455980.3799999994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48320646.000000007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20272469.600000005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6526272.2499999981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15462092.699999999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3109709.5300000003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128223240.57879579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489202012.11879575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13021092.851203978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13021092.851203978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13021092.851203978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Swedish Health Services DBA Swedish Medical Center Cherry Hill   H-0     FYE 12/31/2019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9519.91</v>
      </c>
      <c r="C414" s="194">
        <f>E138</f>
        <v>9520.39</v>
      </c>
      <c r="D414" s="179"/>
    </row>
    <row r="415" spans="1:5" ht="12.6" customHeight="1" x14ac:dyDescent="0.2">
      <c r="A415" s="179" t="s">
        <v>464</v>
      </c>
      <c r="B415" s="179">
        <f>D111</f>
        <v>58005</v>
      </c>
      <c r="C415" s="179">
        <f>E139</f>
        <v>58005.979999999996</v>
      </c>
      <c r="D415" s="194">
        <f>SUM(C59:H59)+N59</f>
        <v>58005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0</v>
      </c>
    </row>
    <row r="424" spans="1:7" ht="12.6" customHeight="1" x14ac:dyDescent="0.2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135346532.69999993</v>
      </c>
      <c r="C427" s="179">
        <f t="shared" ref="C427:C434" si="13">CE61</f>
        <v>135346532.69999996</v>
      </c>
      <c r="D427" s="179"/>
    </row>
    <row r="428" spans="1:7" ht="12.6" customHeight="1" x14ac:dyDescent="0.2">
      <c r="A428" s="179" t="s">
        <v>3</v>
      </c>
      <c r="B428" s="179">
        <f t="shared" si="12"/>
        <v>19807643.140000004</v>
      </c>
      <c r="C428" s="179">
        <f t="shared" si="13"/>
        <v>19807643</v>
      </c>
      <c r="D428" s="179">
        <f>D173</f>
        <v>19807643.139999997</v>
      </c>
    </row>
    <row r="429" spans="1:7" ht="12.6" customHeight="1" x14ac:dyDescent="0.2">
      <c r="A429" s="179" t="s">
        <v>236</v>
      </c>
      <c r="B429" s="179">
        <f t="shared" si="12"/>
        <v>8469741.7799999993</v>
      </c>
      <c r="C429" s="179">
        <f t="shared" si="13"/>
        <v>8469741.7800000012</v>
      </c>
      <c r="D429" s="179"/>
    </row>
    <row r="430" spans="1:7" ht="12.6" customHeight="1" x14ac:dyDescent="0.2">
      <c r="A430" s="179" t="s">
        <v>237</v>
      </c>
      <c r="B430" s="179">
        <f t="shared" si="12"/>
        <v>101207683.46000001</v>
      </c>
      <c r="C430" s="179">
        <f t="shared" si="13"/>
        <v>101207683.45999999</v>
      </c>
      <c r="D430" s="179"/>
    </row>
    <row r="431" spans="1:7" ht="12.6" customHeight="1" x14ac:dyDescent="0.2">
      <c r="A431" s="179" t="s">
        <v>444</v>
      </c>
      <c r="B431" s="179">
        <f t="shared" si="12"/>
        <v>2455980.3799999994</v>
      </c>
      <c r="C431" s="179">
        <f t="shared" si="13"/>
        <v>2455980.38</v>
      </c>
      <c r="D431" s="179"/>
    </row>
    <row r="432" spans="1:7" ht="12.6" customHeight="1" x14ac:dyDescent="0.2">
      <c r="A432" s="179" t="s">
        <v>445</v>
      </c>
      <c r="B432" s="179">
        <f t="shared" si="12"/>
        <v>48320646.000000007</v>
      </c>
      <c r="C432" s="179">
        <f t="shared" si="13"/>
        <v>48320646.000000015</v>
      </c>
      <c r="D432" s="179"/>
    </row>
    <row r="433" spans="1:7" ht="12.6" customHeight="1" x14ac:dyDescent="0.2">
      <c r="A433" s="179" t="s">
        <v>6</v>
      </c>
      <c r="B433" s="179">
        <f t="shared" si="12"/>
        <v>20272469.600000005</v>
      </c>
      <c r="C433" s="179">
        <f t="shared" si="13"/>
        <v>20272473</v>
      </c>
      <c r="D433" s="179">
        <f>C217</f>
        <v>20272473</v>
      </c>
    </row>
    <row r="434" spans="1:7" ht="12.6" customHeight="1" x14ac:dyDescent="0.2">
      <c r="A434" s="179" t="s">
        <v>474</v>
      </c>
      <c r="B434" s="179">
        <f t="shared" si="12"/>
        <v>6526272.2499999981</v>
      </c>
      <c r="C434" s="179">
        <f t="shared" si="13"/>
        <v>6526272.25</v>
      </c>
      <c r="D434" s="179">
        <f>D177</f>
        <v>6526272.2499999981</v>
      </c>
    </row>
    <row r="435" spans="1:7" ht="12.6" customHeight="1" x14ac:dyDescent="0.2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">
      <c r="A436" s="179" t="s">
        <v>475</v>
      </c>
      <c r="B436" s="179">
        <f t="shared" si="12"/>
        <v>15462092.699999999</v>
      </c>
      <c r="C436" s="179"/>
      <c r="D436" s="179">
        <f>D186</f>
        <v>15462092.699999999</v>
      </c>
    </row>
    <row r="437" spans="1:7" ht="12.6" customHeight="1" x14ac:dyDescent="0.2">
      <c r="A437" s="194" t="s">
        <v>449</v>
      </c>
      <c r="B437" s="194">
        <f t="shared" si="12"/>
        <v>3109709.5300000003</v>
      </c>
      <c r="C437" s="194"/>
      <c r="D437" s="194">
        <f>D190</f>
        <v>3109709.5300000003</v>
      </c>
    </row>
    <row r="438" spans="1:7" ht="12.6" customHeight="1" x14ac:dyDescent="0.2">
      <c r="A438" s="194" t="s">
        <v>476</v>
      </c>
      <c r="B438" s="194">
        <f>C386+C387+C388</f>
        <v>18571802.23</v>
      </c>
      <c r="C438" s="194">
        <f>CD69</f>
        <v>18571802.23</v>
      </c>
      <c r="D438" s="194">
        <f>D181+D186+D190</f>
        <v>18571802.23</v>
      </c>
    </row>
    <row r="439" spans="1:7" ht="12.6" customHeight="1" x14ac:dyDescent="0.2">
      <c r="A439" s="179" t="s">
        <v>451</v>
      </c>
      <c r="B439" s="194">
        <f>C389</f>
        <v>128223240.57879579</v>
      </c>
      <c r="C439" s="194">
        <f>SUM(C69:CC69)</f>
        <v>128223240.57879519</v>
      </c>
      <c r="D439" s="179"/>
    </row>
    <row r="440" spans="1:7" ht="12.6" customHeight="1" x14ac:dyDescent="0.2">
      <c r="A440" s="179" t="s">
        <v>477</v>
      </c>
      <c r="B440" s="194">
        <f>B438+B439</f>
        <v>146795042.80879578</v>
      </c>
      <c r="C440" s="194">
        <f>CE69</f>
        <v>146795042.80879518</v>
      </c>
      <c r="D440" s="179"/>
    </row>
    <row r="441" spans="1:7" ht="12.6" customHeight="1" x14ac:dyDescent="0.2">
      <c r="A441" s="179" t="s">
        <v>478</v>
      </c>
      <c r="B441" s="179">
        <f>D390</f>
        <v>489202012.11879575</v>
      </c>
      <c r="C441" s="179">
        <f>SUM(C427:C437)+C440</f>
        <v>489202015.37879515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9111212.0299999993</v>
      </c>
      <c r="C444" s="179">
        <f>C363</f>
        <v>9111212.0299999993</v>
      </c>
      <c r="D444" s="179"/>
    </row>
    <row r="445" spans="1:7" ht="12.6" customHeight="1" x14ac:dyDescent="0.2">
      <c r="A445" s="179" t="s">
        <v>343</v>
      </c>
      <c r="B445" s="179">
        <f>D229</f>
        <v>1333555653.7799997</v>
      </c>
      <c r="C445" s="179">
        <f>C364</f>
        <v>1333555653.7799997</v>
      </c>
      <c r="D445" s="179"/>
    </row>
    <row r="446" spans="1:7" ht="12.6" customHeight="1" x14ac:dyDescent="0.2">
      <c r="A446" s="179" t="s">
        <v>351</v>
      </c>
      <c r="B446" s="179">
        <f>D236</f>
        <v>12424016.579999998</v>
      </c>
      <c r="C446" s="179">
        <f>C365</f>
        <v>12424016.580000002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1355090882.3899996</v>
      </c>
      <c r="C448" s="179">
        <f>D367</f>
        <v>1355090882.3899996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297</v>
      </c>
    </row>
    <row r="454" spans="1:7" ht="12.6" customHeight="1" x14ac:dyDescent="0.2">
      <c r="A454" s="179" t="s">
        <v>168</v>
      </c>
      <c r="B454" s="179">
        <f>C233</f>
        <v>7593748.5700000003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4830268.0099999988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7907455.6800000016</v>
      </c>
      <c r="C458" s="194">
        <f>CE70</f>
        <v>7907455.6799999997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1351568178.9799995</v>
      </c>
      <c r="C463" s="194">
        <f>CE73</f>
        <v>1351568178.98</v>
      </c>
      <c r="D463" s="194">
        <f>E141+E147+E153</f>
        <v>1351568178.9800003</v>
      </c>
    </row>
    <row r="464" spans="1:7" ht="12.6" customHeight="1" x14ac:dyDescent="0.2">
      <c r="A464" s="179" t="s">
        <v>246</v>
      </c>
      <c r="B464" s="194">
        <f>C360</f>
        <v>497838352.69999993</v>
      </c>
      <c r="C464" s="194">
        <f>CE74</f>
        <v>497838352.69999999</v>
      </c>
      <c r="D464" s="194">
        <f>E142+E148+E154</f>
        <v>497838352.69999993</v>
      </c>
    </row>
    <row r="465" spans="1:7" ht="12.6" customHeight="1" x14ac:dyDescent="0.2">
      <c r="A465" s="179" t="s">
        <v>247</v>
      </c>
      <c r="B465" s="194">
        <f>D361</f>
        <v>1849406531.6799994</v>
      </c>
      <c r="C465" s="194">
        <f>CE75</f>
        <v>1849406531.6800001</v>
      </c>
      <c r="D465" s="194">
        <f>D463+D464</f>
        <v>1849406531.6800003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37000000</v>
      </c>
      <c r="C468" s="179">
        <f>E195</f>
        <v>37000000</v>
      </c>
      <c r="D468" s="179"/>
    </row>
    <row r="469" spans="1:7" ht="12.6" customHeight="1" x14ac:dyDescent="0.2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">
      <c r="A470" s="179" t="s">
        <v>334</v>
      </c>
      <c r="B470" s="179">
        <f t="shared" si="14"/>
        <v>147390667.98000002</v>
      </c>
      <c r="C470" s="179">
        <f>E197</f>
        <v>147390667.97999996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6587901.4000000004</v>
      </c>
      <c r="C472" s="179">
        <f>E199</f>
        <v>6587901.4000000004</v>
      </c>
      <c r="D472" s="179"/>
    </row>
    <row r="473" spans="1:7" ht="12.6" customHeight="1" x14ac:dyDescent="0.2">
      <c r="A473" s="179" t="s">
        <v>495</v>
      </c>
      <c r="B473" s="179">
        <f t="shared" si="14"/>
        <v>106053837.86</v>
      </c>
      <c r="C473" s="179">
        <f>SUM(E200:E201)</f>
        <v>106053837.86</v>
      </c>
      <c r="D473" s="179"/>
    </row>
    <row r="474" spans="1:7" ht="12.6" customHeight="1" x14ac:dyDescent="0.2">
      <c r="A474" s="179" t="s">
        <v>339</v>
      </c>
      <c r="B474" s="179">
        <f t="shared" si="14"/>
        <v>8368986.6100000003</v>
      </c>
      <c r="C474" s="179">
        <f>E202</f>
        <v>8368986.6100000013</v>
      </c>
      <c r="D474" s="179"/>
    </row>
    <row r="475" spans="1:7" ht="12.6" customHeight="1" x14ac:dyDescent="0.2">
      <c r="A475" s="179" t="s">
        <v>340</v>
      </c>
      <c r="B475" s="179">
        <f t="shared" si="14"/>
        <v>14343730.15</v>
      </c>
      <c r="C475" s="179">
        <f>E203</f>
        <v>14343730.150000002</v>
      </c>
      <c r="D475" s="179"/>
    </row>
    <row r="476" spans="1:7" ht="12.6" customHeight="1" x14ac:dyDescent="0.2">
      <c r="A476" s="179" t="s">
        <v>203</v>
      </c>
      <c r="B476" s="179">
        <f>D275</f>
        <v>319745124</v>
      </c>
      <c r="C476" s="179">
        <f>E204</f>
        <v>319745123.99999994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168977587.39000002</v>
      </c>
      <c r="C478" s="179">
        <f>E217</f>
        <v>168977587.39000005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416932501.33999997</v>
      </c>
    </row>
    <row r="482" spans="1:12" ht="12.6" customHeight="1" x14ac:dyDescent="0.2">
      <c r="A482" s="180" t="s">
        <v>499</v>
      </c>
      <c r="C482" s="180">
        <f>D339</f>
        <v>416932501.33999896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Swedish Health Services DBA Swedish Medical Center Cherry Hill   H-0     FYE 12/31/2019</v>
      </c>
      <c r="B493" s="261" t="str">
        <f>RIGHT('Prior Year'!C82,4)</f>
        <v>2019</v>
      </c>
      <c r="C493" s="261" t="str">
        <f>RIGHT(C82,4)</f>
        <v>2019</v>
      </c>
      <c r="D493" s="261" t="str">
        <f>RIGHT('Prior Year'!C82,4)</f>
        <v>2019</v>
      </c>
      <c r="E493" s="261" t="str">
        <f>RIGHT(C82,4)</f>
        <v>2019</v>
      </c>
      <c r="F493" s="261" t="str">
        <f>RIGHT('Prior Year'!C82,4)</f>
        <v>2019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f>'Prior Year'!C71</f>
        <v>28481435.86999999</v>
      </c>
      <c r="C496" s="240">
        <f>C71</f>
        <v>28481435.86999999</v>
      </c>
      <c r="D496" s="240">
        <f>'Prior Year'!C59</f>
        <v>21914.659409038333</v>
      </c>
      <c r="E496" s="180">
        <f>C59</f>
        <v>21914.659409038333</v>
      </c>
      <c r="F496" s="263">
        <f t="shared" ref="F496:G511" si="15">IF(B496=0,"",IF(D496=0,"",B496/D496))</f>
        <v>1299.6522254073134</v>
      </c>
      <c r="G496" s="264">
        <f t="shared" si="15"/>
        <v>1299.6522254073134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f>'Prior Year'!E71</f>
        <v>35681363.389999993</v>
      </c>
      <c r="C498" s="240">
        <f>E71</f>
        <v>35681363.389999993</v>
      </c>
      <c r="D498" s="240">
        <f>'Prior Year'!E59</f>
        <v>31743.222387723141</v>
      </c>
      <c r="E498" s="180">
        <f>E59</f>
        <v>31743.222387723141</v>
      </c>
      <c r="F498" s="263">
        <f t="shared" si="15"/>
        <v>1124.0624204491587</v>
      </c>
      <c r="G498" s="263">
        <f t="shared" si="15"/>
        <v>1124.0624204491587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f>'Prior Year'!G71</f>
        <v>4898643.1899999985</v>
      </c>
      <c r="C500" s="240">
        <f>G71</f>
        <v>4898643.1899999985</v>
      </c>
      <c r="D500" s="240">
        <f>'Prior Year'!G59</f>
        <v>4346.1576556952687</v>
      </c>
      <c r="E500" s="180">
        <f>G59</f>
        <v>4346.1576556952687</v>
      </c>
      <c r="F500" s="263">
        <f t="shared" si="15"/>
        <v>1127.1204539901457</v>
      </c>
      <c r="G500" s="263">
        <f t="shared" si="15"/>
        <v>1127.1204539901457</v>
      </c>
      <c r="H500" s="265" t="str">
        <f t="shared" si="16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f>'Prior Year'!H71</f>
        <v>10736.160000000002</v>
      </c>
      <c r="C501" s="240">
        <f>H71</f>
        <v>10736.160000000002</v>
      </c>
      <c r="D501" s="240">
        <f>'Prior Year'!H59</f>
        <v>0.96054754325464831</v>
      </c>
      <c r="E501" s="180">
        <f>H59</f>
        <v>0.96054754325464831</v>
      </c>
      <c r="F501" s="263">
        <f t="shared" si="15"/>
        <v>11177.125042267446</v>
      </c>
      <c r="G501" s="263">
        <f t="shared" si="15"/>
        <v>11177.125042267446</v>
      </c>
      <c r="H501" s="265" t="str">
        <f t="shared" si="16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f>'Prior Year'!P71</f>
        <v>21216151.77</v>
      </c>
      <c r="C509" s="240">
        <f>P71</f>
        <v>21216151.77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f>'Prior Year'!Q71</f>
        <v>7521447.1799999988</v>
      </c>
      <c r="C510" s="240">
        <f>Q71</f>
        <v>7521447.1799999988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f>'Prior Year'!R71</f>
        <v>4232466.43</v>
      </c>
      <c r="C511" s="240">
        <f>R71</f>
        <v>4232466.43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f>'Prior Year'!S71</f>
        <v>30867591.890000008</v>
      </c>
      <c r="C512" s="240">
        <f>S71</f>
        <v>30867591.890000008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f>'Prior Year'!T71</f>
        <v>1296159.7600000002</v>
      </c>
      <c r="C513" s="240">
        <f>T71</f>
        <v>1296159.7600000002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f>'Prior Year'!U71</f>
        <v>9712286.9700000007</v>
      </c>
      <c r="C514" s="240">
        <f>U71</f>
        <v>9712286.9700000007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f>'Prior Year'!V71</f>
        <v>47502987.860000022</v>
      </c>
      <c r="C515" s="240">
        <f>V71</f>
        <v>47502987.860000022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f>'Prior Year'!W71</f>
        <v>4896689.1700000009</v>
      </c>
      <c r="C516" s="240">
        <f>W71</f>
        <v>4896689.1700000009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f>'Prior Year'!X71</f>
        <v>2206218.8799999994</v>
      </c>
      <c r="C517" s="240">
        <f>X71</f>
        <v>2206218.8799999994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f>'Prior Year'!Y71</f>
        <v>17533639.760000002</v>
      </c>
      <c r="C518" s="240">
        <f>Y71</f>
        <v>17533639.760000002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f>'Prior Year'!Z71</f>
        <v>17322725.169999994</v>
      </c>
      <c r="C519" s="240">
        <f>Z71</f>
        <v>17322725.169999994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f>'Prior Year'!AA71</f>
        <v>1091115.5399999998</v>
      </c>
      <c r="C520" s="240">
        <f>AA71</f>
        <v>1091115.5399999998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f>'Prior Year'!AB71</f>
        <v>15821620.669999998</v>
      </c>
      <c r="C521" s="240">
        <f>AB71</f>
        <v>15821620.669999998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f>'Prior Year'!AC71</f>
        <v>6730489.919999999</v>
      </c>
      <c r="C522" s="240">
        <f>AC71</f>
        <v>6730489.919999999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f>'Prior Year'!AD71</f>
        <v>427389.39</v>
      </c>
      <c r="C523" s="240">
        <f>AD71</f>
        <v>427389.39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f>'Prior Year'!AE71</f>
        <v>5048972.4899999993</v>
      </c>
      <c r="C524" s="240">
        <f>AE71</f>
        <v>5048972.4899999993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f>'Prior Year'!AG71</f>
        <v>7511841.5899999999</v>
      </c>
      <c r="C526" s="240">
        <f>AG71</f>
        <v>7511841.5899999999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f>'Prior Year'!AJ71</f>
        <v>3235039.9699999997</v>
      </c>
      <c r="C529" s="240">
        <f>AJ71</f>
        <v>3235039.9699999997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f>'Prior Year'!AK71</f>
        <v>1590181.9699999997</v>
      </c>
      <c r="C530" s="240">
        <f>AK71</f>
        <v>1590181.9699999997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f>'Prior Year'!AL71</f>
        <v>542435.80999999994</v>
      </c>
      <c r="C531" s="240">
        <f>AL71</f>
        <v>542435.80999999994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f>'Prior Year'!AS71</f>
        <v>6228</v>
      </c>
      <c r="C538" s="240">
        <f>AS71</f>
        <v>6228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f>'Prior Year'!AV71</f>
        <v>392283.73000000004</v>
      </c>
      <c r="C541" s="240">
        <f>AV71</f>
        <v>392283.73000000004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f>'Prior Year'!AY71</f>
        <v>3524044.37</v>
      </c>
      <c r="C544" s="240">
        <f>AY71</f>
        <v>3524044.37</v>
      </c>
      <c r="D544" s="240">
        <f>'Prior Year'!AY59</f>
        <v>246247.17</v>
      </c>
      <c r="E544" s="180">
        <f>AY59</f>
        <v>246247.17</v>
      </c>
      <c r="F544" s="263">
        <f t="shared" ref="F544:G550" si="19">IF(B544=0,"",IF(D544=0,"",B544/D544))</f>
        <v>14.311004548803545</v>
      </c>
      <c r="G544" s="263">
        <f t="shared" si="19"/>
        <v>14.311004548803545</v>
      </c>
      <c r="H544" s="265" t="str">
        <f t="shared" si="16"/>
        <v/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f>'Prior Year'!AZ71</f>
        <v>1095181.1799999997</v>
      </c>
      <c r="C545" s="240">
        <f>AZ71</f>
        <v>1095181.1799999997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f>'Prior Year'!BA71</f>
        <v>94455.12</v>
      </c>
      <c r="C546" s="240">
        <f>BA71</f>
        <v>94455.12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f>'Prior Year'!BB71</f>
        <v>3714222.2500000005</v>
      </c>
      <c r="C547" s="240">
        <f>BB71</f>
        <v>3714222.2500000005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f>'Prior Year'!BC71</f>
        <v>802167.12999999977</v>
      </c>
      <c r="C548" s="240">
        <f>BC71</f>
        <v>802167.12999999977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f>'Prior Year'!BD71</f>
        <v>707898.64</v>
      </c>
      <c r="C549" s="240">
        <f>BD71</f>
        <v>707898.64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f>'Prior Year'!BE71</f>
        <v>14508361.890000001</v>
      </c>
      <c r="C550" s="240">
        <f>BE71</f>
        <v>14508361.890000001</v>
      </c>
      <c r="D550" s="240">
        <f>'Prior Year'!BE59</f>
        <v>745880.32741499983</v>
      </c>
      <c r="E550" s="180">
        <f>BE59</f>
        <v>745880.32741499983</v>
      </c>
      <c r="F550" s="263">
        <f t="shared" si="19"/>
        <v>19.451326649519881</v>
      </c>
      <c r="G550" s="263">
        <f t="shared" si="19"/>
        <v>19.451326649519881</v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f>'Prior Year'!BF71</f>
        <v>4118167.6400000006</v>
      </c>
      <c r="C551" s="240">
        <f>BF71</f>
        <v>4118167.6400000006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f>'Prior Year'!BH71</f>
        <v>311942.2</v>
      </c>
      <c r="C553" s="240">
        <f>BH71</f>
        <v>311942.2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f>'Prior Year'!BJ71</f>
        <v>653.67999999999995</v>
      </c>
      <c r="C555" s="240">
        <f>BJ71</f>
        <v>653.67999999999995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f>'Prior Year'!BL71</f>
        <v>60487</v>
      </c>
      <c r="C557" s="240">
        <f>BL71</f>
        <v>60487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f>'Prior Year'!BN71</f>
        <v>4555132.26</v>
      </c>
      <c r="C559" s="240">
        <f>BN71</f>
        <v>4555132.26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f>'Prior Year'!BS71</f>
        <v>280295.35000000003</v>
      </c>
      <c r="C564" s="240">
        <f>BS71</f>
        <v>280295.35000000003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f>'Prior Year'!BV71</f>
        <v>21845.65</v>
      </c>
      <c r="C567" s="240">
        <f>BV71</f>
        <v>21845.65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f>'Prior Year'!BW71</f>
        <v>10143284.09</v>
      </c>
      <c r="C568" s="240">
        <f>BW71</f>
        <v>10143284.09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f>'Prior Year'!BY71</f>
        <v>859369.47999999975</v>
      </c>
      <c r="C570" s="240">
        <f>BY71</f>
        <v>859369.47999999975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f>'Prior Year'!CA71</f>
        <v>7332569.71</v>
      </c>
      <c r="C572" s="240">
        <f>CA71</f>
        <v>7332569.71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f>'Prior Year'!CC71</f>
        <v>134814537.29879519</v>
      </c>
      <c r="C574" s="240">
        <f>CC71</f>
        <v>134814537.29879519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f>'Prior Year'!CD71</f>
        <v>18571802.23</v>
      </c>
      <c r="C575" s="240">
        <f>CD71</f>
        <v>18571802.23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449965.57633400004</v>
      </c>
      <c r="E612" s="180">
        <f>SUM(C624:D647)+SUM(C668:D713)</f>
        <v>334744319.81984305</v>
      </c>
      <c r="F612" s="180">
        <f>CE64-(AX64+BD64+BE64+BG64+BJ64+BN64+BP64+BQ64+CB64+CC64+CD64)</f>
        <v>100495878.88</v>
      </c>
      <c r="G612" s="180">
        <f>CE77-(AX77+AY77+BD77+BE77+BG77+BJ77+BN77+BP77+BQ77+CB77+CC77+CD77)</f>
        <v>246247.16999999998</v>
      </c>
      <c r="H612" s="197">
        <f>CE60-(AX60+AY60+AZ60+BD60+BE60+BG60+BJ60+BN60+BO60+BP60+BQ60+BR60+CB60+CC60+CD60)</f>
        <v>1274.6100000000001</v>
      </c>
      <c r="I612" s="180">
        <f>CE78-(AX78+AY78+AZ78+BD78+BE78+BF78+BG78+BJ78+BN78+BO78+BP78+BQ78+BR78+CB78+CC78+CD78)</f>
        <v>46629.130364080127</v>
      </c>
      <c r="J612" s="180">
        <f>CE79-(AX79+AY79+AZ79+BA79+BD79+BE79+BF79+BG79+BJ79+BN79+BO79+BP79+BQ79+BR79+CB79+CC79+CD79)</f>
        <v>1465013.0799999998</v>
      </c>
      <c r="K612" s="180">
        <f>CE75-(AW75+AX75+AY75+AZ75+BA75+BB75+BC75+BD75+BE75+BF75+BG75+BH75+BI75+BJ75+BK75+BL75+BM75+BN75+BO75+BP75+BQ75+BR75+BS75+BT75+BU75+BV75+BW75+BX75+CB75+CC75+CD75)</f>
        <v>1849406531.6800001</v>
      </c>
      <c r="L612" s="197">
        <f>CE80-(AW80+AX80+AY80+AZ80+BA80+BB80+BC80+BD80+BE80+BF80+BG80+BH80+BI80+BJ80+BK80+BL80+BM80+BN80+BO80+BP80+BQ80+BR80+BS80+BT80+BU80+BV80+BW80+BX80+BY80+BZ80+CA80+CB80+CC80+CD80)</f>
        <v>420.03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14508361.890000001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18571802.23</v>
      </c>
      <c r="D615" s="266">
        <f>SUM(C614:C615)</f>
        <v>33080164.120000001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653.67999999999995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4555132.26</v>
      </c>
      <c r="D619" s="180">
        <f>(D615/D612)*BN76</f>
        <v>1110997.7359302721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134814537.29879519</v>
      </c>
      <c r="D620" s="180">
        <f>(D615/D612)*CC76</f>
        <v>6068918.9042266868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146550239.87895215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707898.64</v>
      </c>
      <c r="D624" s="180">
        <f>(D615/D612)*BD76</f>
        <v>1429856.8397269929</v>
      </c>
      <c r="E624" s="180">
        <f>(E623/E612)*SUM(C624:D624)</f>
        <v>935904.09099441895</v>
      </c>
      <c r="F624" s="180">
        <f>SUM(C624:E624)</f>
        <v>3073659.5707214121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3524044.37</v>
      </c>
      <c r="D625" s="180">
        <f>(D615/D612)*AY76</f>
        <v>175936.72666303458</v>
      </c>
      <c r="E625" s="180">
        <f>(E623/E612)*SUM(C625:D625)</f>
        <v>1619842.6236340085</v>
      </c>
      <c r="F625" s="180">
        <f>(F624/F612)*AY64</f>
        <v>14913.653018261743</v>
      </c>
      <c r="G625" s="180">
        <f>SUM(C625:F625)</f>
        <v>5334737.3733153045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1095181.1799999997</v>
      </c>
      <c r="D628" s="180">
        <f>(D615/D612)*AZ76</f>
        <v>1296517.4865960979</v>
      </c>
      <c r="E628" s="180">
        <f>(E623/E612)*SUM(C628:D628)</f>
        <v>1047079.7936062569</v>
      </c>
      <c r="F628" s="180">
        <f>(F624/F612)*AZ64</f>
        <v>47678.145636953617</v>
      </c>
      <c r="G628" s="180">
        <f>(G625/G612)*AZ77</f>
        <v>0</v>
      </c>
      <c r="H628" s="180">
        <f>SUM(C626:G628)</f>
        <v>3486456.6058393084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4118167.6400000006</v>
      </c>
      <c r="D629" s="180">
        <f>(D615/D612)*BF76</f>
        <v>350235.39706742956</v>
      </c>
      <c r="E629" s="180">
        <f>(E623/E612)*SUM(C629:D629)</f>
        <v>1956255.8591300468</v>
      </c>
      <c r="F629" s="180">
        <f>(F624/F612)*BF64</f>
        <v>6060.3411700789538</v>
      </c>
      <c r="G629" s="180">
        <f>(G625/G612)*BF77</f>
        <v>0</v>
      </c>
      <c r="H629" s="180">
        <f>(H628/H612)*BF60</f>
        <v>148445.40682946099</v>
      </c>
      <c r="I629" s="180">
        <f>SUM(C629:H629)</f>
        <v>6579164.644197017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94455.12</v>
      </c>
      <c r="D630" s="180">
        <f>(D615/D612)*BA76</f>
        <v>0</v>
      </c>
      <c r="E630" s="180">
        <f>(E623/E612)*SUM(C630:D630)</f>
        <v>41352.219213891665</v>
      </c>
      <c r="F630" s="180">
        <f>(F624/F612)*BA64</f>
        <v>2218.4981917896762</v>
      </c>
      <c r="G630" s="180">
        <f>(G625/G612)*BA77</f>
        <v>0</v>
      </c>
      <c r="H630" s="180">
        <f>(H628/H612)*BA60</f>
        <v>10038.596702858335</v>
      </c>
      <c r="I630" s="180">
        <f>(I629/I612)*BA78</f>
        <v>0</v>
      </c>
      <c r="J630" s="180">
        <f>SUM(C630:I630)</f>
        <v>148064.43410853966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3714222.2500000005</v>
      </c>
      <c r="D632" s="180">
        <f>(D615/D612)*BB76</f>
        <v>21413.429718883002</v>
      </c>
      <c r="E632" s="180">
        <f>(E623/E612)*SUM(C632:D632)</f>
        <v>1635452.112399735</v>
      </c>
      <c r="F632" s="180">
        <f>(F624/F612)*BB64</f>
        <v>174.33105100831747</v>
      </c>
      <c r="G632" s="180">
        <f>(G625/G612)*BB77</f>
        <v>0</v>
      </c>
      <c r="H632" s="180">
        <f>(H628/H612)*BB60</f>
        <v>77874.345539612201</v>
      </c>
      <c r="I632" s="180">
        <f>(I629/I612)*BB78</f>
        <v>6220.608419908227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802167.12999999977</v>
      </c>
      <c r="D633" s="180">
        <f>(D615/D612)*BC76</f>
        <v>0</v>
      </c>
      <c r="E633" s="180">
        <f>(E623/E612)*SUM(C633:D633)</f>
        <v>351186.79650122009</v>
      </c>
      <c r="F633" s="180">
        <f>(F624/F612)*BC64</f>
        <v>3.3095954366936322</v>
      </c>
      <c r="G633" s="180">
        <f>(G625/G612)*BC77</f>
        <v>0</v>
      </c>
      <c r="H633" s="180">
        <f>(H628/H612)*BC60</f>
        <v>37938.783724426459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311942.2</v>
      </c>
      <c r="D636" s="180">
        <f>(D615/D612)*BH76</f>
        <v>0</v>
      </c>
      <c r="E636" s="180">
        <f>(E623/E612)*SUM(C636:D636)</f>
        <v>136567.52790599005</v>
      </c>
      <c r="F636" s="180">
        <f>(F624/F612)*BH64</f>
        <v>6.1518531201973694</v>
      </c>
      <c r="G636" s="180">
        <f>(G625/G612)*BH77</f>
        <v>0</v>
      </c>
      <c r="H636" s="180">
        <f>(H628/H612)*BH60</f>
        <v>6537.3967628968448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60487</v>
      </c>
      <c r="D637" s="180">
        <f>(D615/D612)*BL76</f>
        <v>163789.78844276883</v>
      </c>
      <c r="E637" s="180">
        <f>(E623/E612)*SUM(C637:D637)</f>
        <v>98187.826348354458</v>
      </c>
      <c r="F637" s="180">
        <f>(F624/F612)*BL64</f>
        <v>-2.018605478438035</v>
      </c>
      <c r="G637" s="180">
        <f>(G625/G612)*BL77</f>
        <v>0</v>
      </c>
      <c r="H637" s="180">
        <f>(H628/H612)*BL60</f>
        <v>0</v>
      </c>
      <c r="I637" s="180">
        <f>(I629/I612)*BL78</f>
        <v>47580.987747310894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280295.35000000003</v>
      </c>
      <c r="D639" s="180">
        <f>(D615/D612)*BS76</f>
        <v>148224.29825111074</v>
      </c>
      <c r="E639" s="180">
        <f>(E623/E612)*SUM(C639:D639)</f>
        <v>187604.84801607032</v>
      </c>
      <c r="F639" s="180">
        <f>(F624/F612)*BS64</f>
        <v>1226.709301890628</v>
      </c>
      <c r="G639" s="180">
        <f>(G625/G612)*BS77</f>
        <v>0</v>
      </c>
      <c r="H639" s="180">
        <f>(H628/H612)*BS60</f>
        <v>2735.312453094914</v>
      </c>
      <c r="I639" s="180">
        <f>(I629/I612)*BS78</f>
        <v>43059.207695381963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21845.65</v>
      </c>
      <c r="D642" s="180">
        <f>(D615/D612)*BV76</f>
        <v>0</v>
      </c>
      <c r="E642" s="180">
        <f>(E623/E612)*SUM(C642:D642)</f>
        <v>9563.9718383709915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10143284.09</v>
      </c>
      <c r="D643" s="180">
        <f>(D615/D612)*BW76</f>
        <v>513162.63408160483</v>
      </c>
      <c r="E643" s="180">
        <f>(E623/E612)*SUM(C643:D643)</f>
        <v>4665366.1651732614</v>
      </c>
      <c r="F643" s="180">
        <f>(F624/F612)*BW64</f>
        <v>6945.3849788809393</v>
      </c>
      <c r="G643" s="180">
        <f>(G625/G612)*BW77</f>
        <v>0</v>
      </c>
      <c r="H643" s="180">
        <f>(H628/H612)*BW60</f>
        <v>64006.311402420986</v>
      </c>
      <c r="I643" s="180">
        <f>(I629/I612)*BW78</f>
        <v>149073.91502704271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23708143.805624321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859369.47999999975</v>
      </c>
      <c r="D645" s="180">
        <f>(D615/D612)*BY76</f>
        <v>11964.931863114462</v>
      </c>
      <c r="E645" s="180">
        <f>(E623/E612)*SUM(C645:D645)</f>
        <v>381468.06237682898</v>
      </c>
      <c r="F645" s="180">
        <f>(F624/F612)*BY64</f>
        <v>5.2177893124474046</v>
      </c>
      <c r="G645" s="180">
        <f>(G625/G612)*BY77</f>
        <v>0</v>
      </c>
      <c r="H645" s="180">
        <f>(H628/H612)*BY60</f>
        <v>14633.921624057788</v>
      </c>
      <c r="I645" s="180">
        <f>(I629/I612)*BY78</f>
        <v>3475.8166659161652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7332569.71</v>
      </c>
      <c r="D647" s="180">
        <f>(D615/D612)*CA76</f>
        <v>413723.92109475291</v>
      </c>
      <c r="E647" s="180">
        <f>(E623/E612)*SUM(C647:D647)</f>
        <v>3391308.2988852598</v>
      </c>
      <c r="F647" s="180">
        <f>(F624/F612)*CA64</f>
        <v>3077.3301026048284</v>
      </c>
      <c r="G647" s="180">
        <f>(G625/G612)*CA77</f>
        <v>0</v>
      </c>
      <c r="H647" s="180">
        <f>(H628/H612)*CA60</f>
        <v>174977.93762448165</v>
      </c>
      <c r="I647" s="180">
        <f>(I629/I612)*CA78</f>
        <v>120186.93599605749</v>
      </c>
      <c r="J647" s="180">
        <f>(J630/J612)*CA79</f>
        <v>0</v>
      </c>
      <c r="K647" s="180">
        <v>0</v>
      </c>
      <c r="L647" s="180">
        <f>SUM(C645:K647)</f>
        <v>12706761.564022388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205516417.1687952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28481435.86999999</v>
      </c>
      <c r="D668" s="180">
        <f>(D615/D612)*C76</f>
        <v>3055671.0926852077</v>
      </c>
      <c r="E668" s="180">
        <f>(E623/E612)*SUM(C668:D668)</f>
        <v>13806867.859496737</v>
      </c>
      <c r="F668" s="180">
        <f>(F624/F612)*C64</f>
        <v>84489.905843845248</v>
      </c>
      <c r="G668" s="180">
        <f>(G625/G612)*C77</f>
        <v>2015497.8462696781</v>
      </c>
      <c r="H668" s="180">
        <f>(H628/H612)*C60</f>
        <v>552751.94052142021</v>
      </c>
      <c r="I668" s="180">
        <f>(I629/I612)*C78</f>
        <v>887673.46367059706</v>
      </c>
      <c r="J668" s="180">
        <f>(J630/J612)*C79</f>
        <v>55939.688717880279</v>
      </c>
      <c r="K668" s="180">
        <f>(K644/K612)*C75</f>
        <v>1370513.4746350157</v>
      </c>
      <c r="L668" s="180">
        <f>(L647/L612)*C80</f>
        <v>3624193.5941953724</v>
      </c>
      <c r="M668" s="180">
        <f t="shared" ref="M668:M713" si="20">ROUND(SUM(D668:L668),0)</f>
        <v>25453599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35681363.389999993</v>
      </c>
      <c r="D670" s="180">
        <f>(D615/D612)*E76</f>
        <v>4461360.6685175365</v>
      </c>
      <c r="E670" s="180">
        <f>(E623/E612)*SUM(C670:D670)</f>
        <v>17574385.857649431</v>
      </c>
      <c r="F670" s="180">
        <f>(F624/F612)*E64</f>
        <v>62245.173509636043</v>
      </c>
      <c r="G670" s="180">
        <f>(G625/G612)*E77</f>
        <v>2919433.75262901</v>
      </c>
      <c r="H670" s="180">
        <f>(H628/H612)*E60</f>
        <v>730629.30934618239</v>
      </c>
      <c r="I670" s="180">
        <f>(I629/I612)*E78</f>
        <v>1296026.7506496031</v>
      </c>
      <c r="J670" s="180">
        <f>(J630/J612)*E79</f>
        <v>81028.226180842248</v>
      </c>
      <c r="K670" s="180">
        <f>(K644/K612)*E75</f>
        <v>1985178.6513628298</v>
      </c>
      <c r="L670" s="180">
        <f>(L647/L612)*E80</f>
        <v>4431317.8437206857</v>
      </c>
      <c r="M670" s="180">
        <f t="shared" si="20"/>
        <v>33541606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4898643.1899999985</v>
      </c>
      <c r="D672" s="180">
        <f>(D615/D612)*G76</f>
        <v>1071771.4343799471</v>
      </c>
      <c r="E672" s="180">
        <f>(E623/E612)*SUM(C672:D672)</f>
        <v>2613832.837703072</v>
      </c>
      <c r="F672" s="180">
        <f>(F624/F612)*G64</f>
        <v>5323.3103845861779</v>
      </c>
      <c r="G672" s="180">
        <f>(G625/G612)*G77</f>
        <v>399717.43256888172</v>
      </c>
      <c r="H672" s="180">
        <f>(H628/H612)*G60</f>
        <v>99592.726417185811</v>
      </c>
      <c r="I672" s="180">
        <f>(I629/I612)*G78</f>
        <v>311349.95638002799</v>
      </c>
      <c r="J672" s="180">
        <f>(J630/J612)*G79</f>
        <v>11094.06730173291</v>
      </c>
      <c r="K672" s="180">
        <f>(K644/K612)*G75</f>
        <v>271802.88403486903</v>
      </c>
      <c r="L672" s="180">
        <f>(L647/L612)*G80</f>
        <v>609578.47181165905</v>
      </c>
      <c r="M672" s="180">
        <f t="shared" si="20"/>
        <v>5394063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10736.160000000002</v>
      </c>
      <c r="D673" s="180">
        <f>(D615/D612)*H76</f>
        <v>3196.9791523052527</v>
      </c>
      <c r="E673" s="180">
        <f>(E623/E612)*SUM(C673:D673)</f>
        <v>6099.894050886639</v>
      </c>
      <c r="F673" s="180">
        <f>(F624/F612)*H64</f>
        <v>240.3816573586995</v>
      </c>
      <c r="G673" s="180">
        <f>(G625/G612)*H77</f>
        <v>88.341847734622405</v>
      </c>
      <c r="H673" s="180">
        <f>(H628/H612)*H60</f>
        <v>27.353124530949142</v>
      </c>
      <c r="I673" s="180">
        <f>(I629/I612)*H78</f>
        <v>928.7235017547905</v>
      </c>
      <c r="J673" s="180">
        <f>(J630/J612)*H79</f>
        <v>2.4519080842401095</v>
      </c>
      <c r="K673" s="180">
        <f>(K644/K612)*H75</f>
        <v>60.07135801139173</v>
      </c>
      <c r="L673" s="180">
        <f>(L647/L612)*H80</f>
        <v>0</v>
      </c>
      <c r="M673" s="180">
        <f t="shared" si="20"/>
        <v>10644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21216151.77</v>
      </c>
      <c r="D681" s="180">
        <f>(D615/D612)*P76</f>
        <v>3138175.311809876</v>
      </c>
      <c r="E681" s="180">
        <f>(E623/E612)*SUM(C681:D681)</f>
        <v>10662264.494437363</v>
      </c>
      <c r="F681" s="180">
        <f>(F624/F612)*P64</f>
        <v>181289.91446065743</v>
      </c>
      <c r="G681" s="180">
        <f>(G625/G612)*P77</f>
        <v>0</v>
      </c>
      <c r="H681" s="180">
        <f>(H628/H612)*P60</f>
        <v>285703.38572576386</v>
      </c>
      <c r="I681" s="180">
        <f>(I629/I612)*P78</f>
        <v>911640.96663030703</v>
      </c>
      <c r="J681" s="180">
        <f>(J630/J612)*P79</f>
        <v>0</v>
      </c>
      <c r="K681" s="180">
        <f>(K644/K612)*P75</f>
        <v>5368947.6842390699</v>
      </c>
      <c r="L681" s="180">
        <f>(L647/L612)*P80</f>
        <v>1007695.2305730204</v>
      </c>
      <c r="M681" s="180">
        <f t="shared" si="20"/>
        <v>21555717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7521447.1799999988</v>
      </c>
      <c r="D682" s="180">
        <f>(D615/D612)*Q76</f>
        <v>934522.90364990872</v>
      </c>
      <c r="E682" s="180">
        <f>(E623/E612)*SUM(C682:D682)</f>
        <v>3702002.9042914859</v>
      </c>
      <c r="F682" s="180">
        <f>(F624/F612)*Q64</f>
        <v>10877.307614946885</v>
      </c>
      <c r="G682" s="180">
        <f>(G625/G612)*Q77</f>
        <v>0</v>
      </c>
      <c r="H682" s="180">
        <f>(H628/H612)*Q60</f>
        <v>119861.39169461913</v>
      </c>
      <c r="I682" s="180">
        <f>(I629/I612)*Q78</f>
        <v>271479.21278184431</v>
      </c>
      <c r="J682" s="180">
        <f>(J630/J612)*Q79</f>
        <v>0</v>
      </c>
      <c r="K682" s="180">
        <f>(K644/K612)*Q75</f>
        <v>170971.568345276</v>
      </c>
      <c r="L682" s="180">
        <f>(L647/L612)*Q80</f>
        <v>879124.08887577243</v>
      </c>
      <c r="M682" s="180">
        <f t="shared" si="20"/>
        <v>6088839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4232466.43</v>
      </c>
      <c r="D683" s="180">
        <f>(D615/D612)*R76</f>
        <v>48896.371784077972</v>
      </c>
      <c r="E683" s="180">
        <f>(E623/E612)*SUM(C683:D683)</f>
        <v>1874370.1041677422</v>
      </c>
      <c r="F683" s="180">
        <f>(F624/F612)*R64</f>
        <v>64263.114683362088</v>
      </c>
      <c r="G683" s="180">
        <f>(G625/G612)*R77</f>
        <v>0</v>
      </c>
      <c r="H683" s="180">
        <f>(H628/H612)*R60</f>
        <v>41139.099294547508</v>
      </c>
      <c r="I683" s="180">
        <f>(I629/I612)*R78</f>
        <v>14204.412185067977</v>
      </c>
      <c r="J683" s="180">
        <f>(J630/J612)*R79</f>
        <v>0</v>
      </c>
      <c r="K683" s="180">
        <f>(K644/K612)*R75</f>
        <v>1229561.6813841728</v>
      </c>
      <c r="L683" s="180">
        <f>(L647/L612)*R80</f>
        <v>0</v>
      </c>
      <c r="M683" s="180">
        <f t="shared" si="20"/>
        <v>3272435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30867591.890000008</v>
      </c>
      <c r="D684" s="180">
        <f>(D615/D612)*S76</f>
        <v>0</v>
      </c>
      <c r="E684" s="180">
        <f>(E623/E612)*SUM(C684:D684)</f>
        <v>13513755.807416527</v>
      </c>
      <c r="F684" s="180">
        <f>(F624/F612)*S64</f>
        <v>922822.77617763774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623194.97228898562</v>
      </c>
      <c r="L684" s="180">
        <f>(L647/L612)*S80</f>
        <v>0</v>
      </c>
      <c r="M684" s="180">
        <f t="shared" si="20"/>
        <v>15059774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1296159.7600000002</v>
      </c>
      <c r="D685" s="180">
        <f>(D615/D612)*T76</f>
        <v>266093.12116950261</v>
      </c>
      <c r="E685" s="180">
        <f>(E623/E612)*SUM(C685:D685)</f>
        <v>683950.46885393967</v>
      </c>
      <c r="F685" s="180">
        <f>(F624/F612)*T64</f>
        <v>8463.1796375568538</v>
      </c>
      <c r="G685" s="180">
        <f>(G625/G612)*T77</f>
        <v>0</v>
      </c>
      <c r="H685" s="180">
        <f>(H628/H612)*T60</f>
        <v>16275.109095914739</v>
      </c>
      <c r="I685" s="180">
        <f>(I629/I612)*T78</f>
        <v>77300.139760750681</v>
      </c>
      <c r="J685" s="180">
        <f>(J630/J612)*T79</f>
        <v>0</v>
      </c>
      <c r="K685" s="180">
        <f>(K644/K612)*T75</f>
        <v>46207.644153391375</v>
      </c>
      <c r="L685" s="180">
        <f>(L647/L612)*T80</f>
        <v>150957.64636923964</v>
      </c>
      <c r="M685" s="180">
        <f t="shared" si="20"/>
        <v>1249247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9712286.9700000007</v>
      </c>
      <c r="D686" s="180">
        <f>(D615/D612)*U76</f>
        <v>143943.19521871037</v>
      </c>
      <c r="E686" s="180">
        <f>(E623/E612)*SUM(C686:D686)</f>
        <v>4315033.3239182355</v>
      </c>
      <c r="F686" s="180">
        <f>(F624/F612)*U64</f>
        <v>81377.294187669133</v>
      </c>
      <c r="G686" s="180">
        <f>(G625/G612)*U77</f>
        <v>0</v>
      </c>
      <c r="H686" s="180">
        <f>(H628/H612)*U60</f>
        <v>7905.0529894443016</v>
      </c>
      <c r="I686" s="180">
        <f>(I629/I612)*U78</f>
        <v>41815.545847678964</v>
      </c>
      <c r="J686" s="180">
        <f>(J630/J612)*U79</f>
        <v>0</v>
      </c>
      <c r="K686" s="180">
        <f>(K644/K612)*U75</f>
        <v>851261.46374427842</v>
      </c>
      <c r="L686" s="180">
        <f>(L647/L612)*U80</f>
        <v>0</v>
      </c>
      <c r="M686" s="180">
        <f t="shared" si="20"/>
        <v>5441336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47502987.860000022</v>
      </c>
      <c r="D687" s="180">
        <f>(D615/D612)*V76</f>
        <v>2292289.446455257</v>
      </c>
      <c r="E687" s="180">
        <f>(E623/E612)*SUM(C687:D687)</f>
        <v>21800249.928146441</v>
      </c>
      <c r="F687" s="180">
        <f>(F624/F612)*V64</f>
        <v>911912.33468300931</v>
      </c>
      <c r="G687" s="180">
        <f>(G625/G612)*V77</f>
        <v>0</v>
      </c>
      <c r="H687" s="180">
        <f>(H628/H612)*V60</f>
        <v>262945.58611601411</v>
      </c>
      <c r="I687" s="180">
        <f>(I629/I612)*V78</f>
        <v>665910.84280683636</v>
      </c>
      <c r="J687" s="180">
        <f>(J630/J612)*V79</f>
        <v>0</v>
      </c>
      <c r="K687" s="180">
        <f>(K644/K612)*V75</f>
        <v>5040781.0638435539</v>
      </c>
      <c r="L687" s="180">
        <f>(L647/L612)*V80</f>
        <v>651023.75748818379</v>
      </c>
      <c r="M687" s="180">
        <f t="shared" si="20"/>
        <v>31625113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4896689.1700000009</v>
      </c>
      <c r="D688" s="180">
        <f>(D615/D612)*W76</f>
        <v>413288.68869015231</v>
      </c>
      <c r="E688" s="180">
        <f>(E623/E612)*SUM(C688:D688)</f>
        <v>2324695.2460964136</v>
      </c>
      <c r="F688" s="180">
        <f>(F624/F612)*W64</f>
        <v>21433.386893877057</v>
      </c>
      <c r="G688" s="180">
        <f>(G625/G612)*W77</f>
        <v>0</v>
      </c>
      <c r="H688" s="180">
        <f>(H628/H612)*W60</f>
        <v>52217.114729581896</v>
      </c>
      <c r="I688" s="180">
        <f>(I629/I612)*W78</f>
        <v>120060.50083848496</v>
      </c>
      <c r="J688" s="180">
        <f>(J630/J612)*W79</f>
        <v>0</v>
      </c>
      <c r="K688" s="180">
        <f>(K644/K612)*W75</f>
        <v>435031.61776034679</v>
      </c>
      <c r="L688" s="180">
        <f>(L647/L612)*W80</f>
        <v>42655.36701014587</v>
      </c>
      <c r="M688" s="180">
        <f t="shared" si="20"/>
        <v>3409382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2206218.8799999994</v>
      </c>
      <c r="D689" s="180">
        <f>(D615/D612)*X76</f>
        <v>124294.43452488181</v>
      </c>
      <c r="E689" s="180">
        <f>(E623/E612)*SUM(C689:D689)</f>
        <v>1020292.9969611615</v>
      </c>
      <c r="F689" s="180">
        <f>(F624/F612)*X64</f>
        <v>7244.8261389496975</v>
      </c>
      <c r="G689" s="180">
        <f>(G625/G612)*X77</f>
        <v>0</v>
      </c>
      <c r="H689" s="180">
        <f>(H628/H612)*X60</f>
        <v>27736.068274382429</v>
      </c>
      <c r="I689" s="180">
        <f>(I629/I612)*X78</f>
        <v>36107.574363549633</v>
      </c>
      <c r="J689" s="180">
        <f>(J630/J612)*X79</f>
        <v>0</v>
      </c>
      <c r="K689" s="180">
        <f>(K644/K612)*X75</f>
        <v>396024.49180077657</v>
      </c>
      <c r="L689" s="180">
        <f>(L647/L612)*X80</f>
        <v>12100.813336211595</v>
      </c>
      <c r="M689" s="180">
        <f t="shared" si="20"/>
        <v>1623801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17533639.760000002</v>
      </c>
      <c r="D690" s="180">
        <f>(D615/D612)*Y76</f>
        <v>2301714.2043162356</v>
      </c>
      <c r="E690" s="180">
        <f>(E623/E612)*SUM(C690:D690)</f>
        <v>8683869.1784790512</v>
      </c>
      <c r="F690" s="180">
        <f>(F624/F612)*Y64</f>
        <v>272123.6235371927</v>
      </c>
      <c r="G690" s="180">
        <f>(G625/G612)*Y77</f>
        <v>0</v>
      </c>
      <c r="H690" s="180">
        <f>(H628/H612)*Y60</f>
        <v>135343.26017913633</v>
      </c>
      <c r="I690" s="180">
        <f>(I629/I612)*Y78</f>
        <v>668648.73808448564</v>
      </c>
      <c r="J690" s="180">
        <f>(J630/J612)*Y79</f>
        <v>0</v>
      </c>
      <c r="K690" s="180">
        <f>(K644/K612)*Y75</f>
        <v>1975978.7531369929</v>
      </c>
      <c r="L690" s="180">
        <f>(L647/L612)*Y80</f>
        <v>241713.74639082659</v>
      </c>
      <c r="M690" s="180">
        <f t="shared" si="20"/>
        <v>14279392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17322725.169999994</v>
      </c>
      <c r="D691" s="180">
        <f>(D615/D612)*Z76</f>
        <v>0</v>
      </c>
      <c r="E691" s="180">
        <f>(E623/E612)*SUM(C691:D691)</f>
        <v>7583846.4723970341</v>
      </c>
      <c r="F691" s="180">
        <f>(F624/F612)*Z64</f>
        <v>689.49935516048834</v>
      </c>
      <c r="G691" s="180">
        <f>(G625/G612)*Z77</f>
        <v>0</v>
      </c>
      <c r="H691" s="180">
        <f>(H628/H612)*Z60</f>
        <v>47430.317936665808</v>
      </c>
      <c r="I691" s="180">
        <f>(I629/I612)*Z78</f>
        <v>0</v>
      </c>
      <c r="J691" s="180">
        <f>(J630/J612)*Z79</f>
        <v>0</v>
      </c>
      <c r="K691" s="180">
        <f>(K644/K612)*Z75</f>
        <v>530719.24650426302</v>
      </c>
      <c r="L691" s="180">
        <f>(L647/L612)*Z80</f>
        <v>86823.335687318191</v>
      </c>
      <c r="M691" s="180">
        <f t="shared" si="20"/>
        <v>8249509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1091115.5399999998</v>
      </c>
      <c r="D692" s="180">
        <f>(D615/D612)*AA76</f>
        <v>138459.26796468548</v>
      </c>
      <c r="E692" s="180">
        <f>(E623/E612)*SUM(C692:D692)</f>
        <v>538304.8266608991</v>
      </c>
      <c r="F692" s="180">
        <f>(F624/F612)*AA64</f>
        <v>13062.274322945188</v>
      </c>
      <c r="G692" s="180">
        <f>(G625/G612)*AA77</f>
        <v>0</v>
      </c>
      <c r="H692" s="180">
        <f>(H628/H612)*AA60</f>
        <v>7139.1655025777254</v>
      </c>
      <c r="I692" s="180">
        <f>(I629/I612)*AA78</f>
        <v>40222.463165530702</v>
      </c>
      <c r="J692" s="180">
        <f>(J630/J612)*AA79</f>
        <v>0</v>
      </c>
      <c r="K692" s="180">
        <f>(K644/K612)*AA75</f>
        <v>68444.316050852023</v>
      </c>
      <c r="L692" s="180">
        <f>(L647/L612)*AA80</f>
        <v>0</v>
      </c>
      <c r="M692" s="180">
        <f t="shared" si="20"/>
        <v>805632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15821620.669999998</v>
      </c>
      <c r="D693" s="180">
        <f>(D615/D612)*AB76</f>
        <v>482973.338344822</v>
      </c>
      <c r="E693" s="180">
        <f>(E623/E612)*SUM(C693:D693)</f>
        <v>7138111.1540229861</v>
      </c>
      <c r="F693" s="180">
        <f>(F624/F612)*AB64</f>
        <v>286003.83832924749</v>
      </c>
      <c r="G693" s="180">
        <f>(G625/G612)*AB77</f>
        <v>0</v>
      </c>
      <c r="H693" s="180">
        <f>(H628/H612)*AB60</f>
        <v>110342.50435784883</v>
      </c>
      <c r="I693" s="180">
        <f>(I629/I612)*AB78</f>
        <v>140303.91462464444</v>
      </c>
      <c r="J693" s="180">
        <f>(J630/J612)*AB79</f>
        <v>0</v>
      </c>
      <c r="K693" s="180">
        <f>(K644/K612)*AB75</f>
        <v>1041098.816012749</v>
      </c>
      <c r="L693" s="180">
        <f>(L647/L612)*AB80</f>
        <v>0</v>
      </c>
      <c r="M693" s="180">
        <f t="shared" si="20"/>
        <v>9198834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6730489.919999999</v>
      </c>
      <c r="D694" s="180">
        <f>(D615/D612)*AC76</f>
        <v>928841.14379213692</v>
      </c>
      <c r="E694" s="180">
        <f>(E623/E612)*SUM(C694:D694)</f>
        <v>3353236.3008135762</v>
      </c>
      <c r="F694" s="180">
        <f>(F624/F612)*AC64</f>
        <v>22074.099001418213</v>
      </c>
      <c r="G694" s="180">
        <f>(G625/G612)*AC77</f>
        <v>0</v>
      </c>
      <c r="H694" s="180">
        <f>(H628/H612)*AC60</f>
        <v>119615.21357384059</v>
      </c>
      <c r="I694" s="180">
        <f>(I629/I612)*AC78</f>
        <v>269828.65966283676</v>
      </c>
      <c r="J694" s="180">
        <f>(J630/J612)*AC79</f>
        <v>0</v>
      </c>
      <c r="K694" s="180">
        <f>(K644/K612)*AC75</f>
        <v>798281.02933606121</v>
      </c>
      <c r="L694" s="180">
        <f>(L647/L612)*AC80</f>
        <v>0</v>
      </c>
      <c r="M694" s="180">
        <f t="shared" si="20"/>
        <v>5491876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427389.39</v>
      </c>
      <c r="D695" s="180">
        <f>(D615/D612)*AD76</f>
        <v>64327.335534645186</v>
      </c>
      <c r="E695" s="180">
        <f>(E623/E612)*SUM(C695:D695)</f>
        <v>215272.37301107289</v>
      </c>
      <c r="F695" s="180">
        <f>(F624/F612)*AD64</f>
        <v>1246.1717171959201</v>
      </c>
      <c r="G695" s="180">
        <f>(G625/G612)*AD77</f>
        <v>0</v>
      </c>
      <c r="H695" s="180">
        <f>(H628/H612)*AD60</f>
        <v>7467.4029969491148</v>
      </c>
      <c r="I695" s="180">
        <f>(I629/I612)*AD78</f>
        <v>18687.112261339749</v>
      </c>
      <c r="J695" s="180">
        <f>(J630/J612)*AD79</f>
        <v>0</v>
      </c>
      <c r="K695" s="180">
        <f>(K644/K612)*AD75</f>
        <v>54903.24704632716</v>
      </c>
      <c r="L695" s="180">
        <f>(L647/L612)*AD80</f>
        <v>82285.530686238853</v>
      </c>
      <c r="M695" s="180">
        <f t="shared" si="20"/>
        <v>444189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5048972.4899999993</v>
      </c>
      <c r="D696" s="180">
        <f>(D615/D612)*AE76</f>
        <v>497011.55865062546</v>
      </c>
      <c r="E696" s="180">
        <f>(E623/E612)*SUM(C696:D696)</f>
        <v>2428018.175579546</v>
      </c>
      <c r="F696" s="180">
        <f>(F624/F612)*AE64</f>
        <v>885.09152129511199</v>
      </c>
      <c r="G696" s="180">
        <f>(G625/G612)*AE77</f>
        <v>0</v>
      </c>
      <c r="H696" s="180">
        <f>(H628/H612)*AE60</f>
        <v>113980.46992046507</v>
      </c>
      <c r="I696" s="180">
        <f>(I629/I612)*AE78</f>
        <v>144382.02226929701</v>
      </c>
      <c r="J696" s="180">
        <f>(J630/J612)*AE79</f>
        <v>0</v>
      </c>
      <c r="K696" s="180">
        <f>(K644/K612)*AE75</f>
        <v>244836.09816000497</v>
      </c>
      <c r="L696" s="180">
        <f>(L647/L612)*AE80</f>
        <v>0</v>
      </c>
      <c r="M696" s="180">
        <f t="shared" si="20"/>
        <v>3429113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7511841.5899999999</v>
      </c>
      <c r="D698" s="180">
        <f>(D615/D612)*AG76</f>
        <v>809500.4442845583</v>
      </c>
      <c r="E698" s="180">
        <f>(E623/E612)*SUM(C698:D698)</f>
        <v>3643063.0754109072</v>
      </c>
      <c r="F698" s="180">
        <f>(F624/F612)*AG64</f>
        <v>19995.468148133619</v>
      </c>
      <c r="G698" s="180">
        <f>(G625/G612)*AG77</f>
        <v>0</v>
      </c>
      <c r="H698" s="180">
        <f>(H628/H612)*AG60</f>
        <v>141087.41633063566</v>
      </c>
      <c r="I698" s="180">
        <f>(I629/I612)*AG78</f>
        <v>235160.14696120558</v>
      </c>
      <c r="J698" s="180">
        <f>(J630/J612)*AG79</f>
        <v>0</v>
      </c>
      <c r="K698" s="180">
        <f>(K644/K612)*AG75</f>
        <v>860142.2464050682</v>
      </c>
      <c r="L698" s="180">
        <f>(L647/L612)*AG80</f>
        <v>800166.2818569917</v>
      </c>
      <c r="M698" s="180">
        <f t="shared" si="20"/>
        <v>6509115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3235039.9699999997</v>
      </c>
      <c r="D701" s="180">
        <f>(D615/D612)*AJ76</f>
        <v>199091.08541218328</v>
      </c>
      <c r="E701" s="180">
        <f>(E623/E612)*SUM(C701:D701)</f>
        <v>1503454.1294599778</v>
      </c>
      <c r="F701" s="180">
        <f>(F624/F612)*AJ64</f>
        <v>13006.47456223349</v>
      </c>
      <c r="G701" s="180">
        <f>(G625/G612)*AJ77</f>
        <v>0</v>
      </c>
      <c r="H701" s="180">
        <f>(H628/H612)*AJ60</f>
        <v>14415.096627810195</v>
      </c>
      <c r="I701" s="180">
        <f>(I629/I612)*AJ78</f>
        <v>57836.026199557251</v>
      </c>
      <c r="J701" s="180">
        <f>(J630/J612)*AJ79</f>
        <v>0</v>
      </c>
      <c r="K701" s="180">
        <f>(K644/K612)*AJ75</f>
        <v>98870.908713744124</v>
      </c>
      <c r="L701" s="180">
        <f>(L647/L612)*AJ80</f>
        <v>54756.180346357469</v>
      </c>
      <c r="M701" s="180">
        <f t="shared" si="20"/>
        <v>1941430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1590181.9699999997</v>
      </c>
      <c r="D702" s="180">
        <f>(D615/D612)*AK76</f>
        <v>0</v>
      </c>
      <c r="E702" s="180">
        <f>(E623/E612)*SUM(C702:D702)</f>
        <v>696177.75524945697</v>
      </c>
      <c r="F702" s="180">
        <f>(F624/F612)*AK64</f>
        <v>206.45868644423339</v>
      </c>
      <c r="G702" s="180">
        <f>(G625/G612)*AK77</f>
        <v>0</v>
      </c>
      <c r="H702" s="180">
        <f>(H628/H612)*AK60</f>
        <v>39908.208690654799</v>
      </c>
      <c r="I702" s="180">
        <f>(I629/I612)*AK78</f>
        <v>0</v>
      </c>
      <c r="J702" s="180">
        <f>(J630/J612)*AK79</f>
        <v>0</v>
      </c>
      <c r="K702" s="180">
        <f>(K644/K612)*AK75</f>
        <v>180260.18809545974</v>
      </c>
      <c r="L702" s="180">
        <f>(L647/L612)*AK80</f>
        <v>0</v>
      </c>
      <c r="M702" s="180">
        <f t="shared" si="20"/>
        <v>916553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542435.80999999994</v>
      </c>
      <c r="D703" s="180">
        <f>(D615/D612)*AL76</f>
        <v>0</v>
      </c>
      <c r="E703" s="180">
        <f>(E623/E612)*SUM(C703:D703)</f>
        <v>237477.06344118653</v>
      </c>
      <c r="F703" s="180">
        <f>(F624/F612)*AL64</f>
        <v>60.721182037990658</v>
      </c>
      <c r="G703" s="180">
        <f>(G625/G612)*AL77</f>
        <v>0</v>
      </c>
      <c r="H703" s="180">
        <f>(H628/H612)*AL60</f>
        <v>12773.909155953248</v>
      </c>
      <c r="I703" s="180">
        <f>(I629/I612)*AL78</f>
        <v>0</v>
      </c>
      <c r="J703" s="180">
        <f>(J630/J612)*AL79</f>
        <v>0</v>
      </c>
      <c r="K703" s="180">
        <f>(K644/K612)*AL75</f>
        <v>61122.527424967942</v>
      </c>
      <c r="L703" s="180">
        <f>(L647/L612)*AL80</f>
        <v>0</v>
      </c>
      <c r="M703" s="180">
        <f t="shared" si="20"/>
        <v>311434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6228</v>
      </c>
      <c r="D710" s="180">
        <f>(D615/D612)*AS76</f>
        <v>0</v>
      </c>
      <c r="E710" s="180">
        <f>(E623/E612)*SUM(C710:D710)</f>
        <v>2726.603081591737</v>
      </c>
      <c r="F710" s="180">
        <f>(F624/F612)*AS64</f>
        <v>0</v>
      </c>
      <c r="G710" s="180">
        <f>(G625/G612)*AS77</f>
        <v>0</v>
      </c>
      <c r="H710" s="180">
        <f>(H628/H612)*AS60</f>
        <v>27.353124530949142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302.52033340528988</v>
      </c>
      <c r="M710" s="180">
        <f t="shared" si="20"/>
        <v>3056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392283.73000000004</v>
      </c>
      <c r="D713" s="180">
        <f>(D615/D612)*AV76</f>
        <v>0</v>
      </c>
      <c r="E713" s="180">
        <f>(E623/E612)*SUM(C713:D713)</f>
        <v>171740.85213171178</v>
      </c>
      <c r="F713" s="180">
        <f>(F624/F612)*AV64</f>
        <v>15.890401156401225</v>
      </c>
      <c r="G713" s="180">
        <f>(G625/G612)*AV77</f>
        <v>0</v>
      </c>
      <c r="H713" s="180">
        <f>(H628/H612)*AV60</f>
        <v>2954.1374493425074</v>
      </c>
      <c r="I713" s="180">
        <f>(I629/I612)*AV78</f>
        <v>0</v>
      </c>
      <c r="J713" s="180">
        <f>(J630/J612)*AV79</f>
        <v>0</v>
      </c>
      <c r="K713" s="180">
        <f>(K644/K612)*AV75</f>
        <v>3949.1597872521065</v>
      </c>
      <c r="L713" s="180">
        <f>(L647/L612)*AV80</f>
        <v>32067.155340960726</v>
      </c>
      <c r="M713" s="180">
        <f t="shared" si="20"/>
        <v>210727</v>
      </c>
      <c r="N713" s="199" t="s">
        <v>741</v>
      </c>
    </row>
    <row r="715" spans="1:83" ht="12.6" customHeight="1" x14ac:dyDescent="0.2">
      <c r="C715" s="180">
        <f>SUM(C614:C647)+SUM(C668:C713)</f>
        <v>481294559.6987952</v>
      </c>
      <c r="D715" s="180">
        <f>SUM(D616:D647)+SUM(D668:D713)</f>
        <v>33080164.120000005</v>
      </c>
      <c r="E715" s="180">
        <f>SUM(E624:E647)+SUM(E668:E713)</f>
        <v>146550239.87895215</v>
      </c>
      <c r="F715" s="180">
        <f>SUM(F625:F648)+SUM(F668:F713)</f>
        <v>3073659.570721413</v>
      </c>
      <c r="G715" s="180">
        <f>SUM(G626:G647)+SUM(G668:G713)</f>
        <v>5334737.3733153045</v>
      </c>
      <c r="H715" s="180">
        <f>SUM(H629:H647)+SUM(H668:H713)</f>
        <v>3486456.6058393074</v>
      </c>
      <c r="I715" s="180">
        <f>SUM(I630:I647)+SUM(I668:I713)</f>
        <v>6579164.6441970179</v>
      </c>
      <c r="J715" s="180">
        <f>SUM(J631:J647)+SUM(J668:J713)</f>
        <v>148064.43410853969</v>
      </c>
      <c r="K715" s="180">
        <f>SUM(K668:K713)</f>
        <v>23708143.805624321</v>
      </c>
      <c r="L715" s="180">
        <f>SUM(L668:L713)</f>
        <v>12706761.56402239</v>
      </c>
      <c r="M715" s="180">
        <f>SUM(M668:M713)</f>
        <v>205516416</v>
      </c>
      <c r="N715" s="198" t="s">
        <v>742</v>
      </c>
    </row>
    <row r="716" spans="1:83" ht="12.6" customHeight="1" x14ac:dyDescent="0.2">
      <c r="C716" s="180">
        <f>CE71</f>
        <v>481294559.69879514</v>
      </c>
      <c r="D716" s="180">
        <f>D615</f>
        <v>33080164.120000001</v>
      </c>
      <c r="E716" s="180">
        <f>E623</f>
        <v>146550239.87895215</v>
      </c>
      <c r="F716" s="180">
        <f>F624</f>
        <v>3073659.5707214121</v>
      </c>
      <c r="G716" s="180">
        <f>G625</f>
        <v>5334737.3733153045</v>
      </c>
      <c r="H716" s="180">
        <f>H628</f>
        <v>3486456.6058393084</v>
      </c>
      <c r="I716" s="180">
        <f>I629</f>
        <v>6579164.644197017</v>
      </c>
      <c r="J716" s="180">
        <f>J630</f>
        <v>148064.43410853966</v>
      </c>
      <c r="K716" s="180">
        <f>K644</f>
        <v>23708143.805624321</v>
      </c>
      <c r="L716" s="180">
        <f>L647</f>
        <v>12706761.564022388</v>
      </c>
      <c r="M716" s="180">
        <f>C648</f>
        <v>205516417.1687952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003*2019*A</v>
      </c>
      <c r="B722" s="276">
        <f>ROUND(C165,0)</f>
        <v>9275914</v>
      </c>
      <c r="C722" s="276">
        <f>ROUND(C166,0)</f>
        <v>0</v>
      </c>
      <c r="D722" s="276">
        <f>ROUND(C167,0)</f>
        <v>0</v>
      </c>
      <c r="E722" s="276">
        <f>ROUND(C168,0)</f>
        <v>0</v>
      </c>
      <c r="F722" s="276">
        <f>ROUND(C169,0)</f>
        <v>0</v>
      </c>
      <c r="G722" s="276">
        <f>ROUND(C170,0)</f>
        <v>10321653</v>
      </c>
      <c r="H722" s="276">
        <f>ROUND(C171+C172,0)</f>
        <v>210076</v>
      </c>
      <c r="I722" s="276">
        <f>ROUND(C175,0)</f>
        <v>5835532</v>
      </c>
      <c r="J722" s="276">
        <f>ROUND(C176,0)</f>
        <v>690740</v>
      </c>
      <c r="K722" s="276">
        <f>ROUND(C179,0)</f>
        <v>0</v>
      </c>
      <c r="L722" s="276">
        <f>ROUND(C180,0)</f>
        <v>0</v>
      </c>
      <c r="M722" s="276">
        <f>ROUND(C183,0)</f>
        <v>344441</v>
      </c>
      <c r="N722" s="276">
        <f>ROUND(C184,0)</f>
        <v>15117652</v>
      </c>
      <c r="O722" s="276">
        <f>ROUND(C185,0)</f>
        <v>0</v>
      </c>
      <c r="P722" s="276">
        <f>ROUND(C188,0)</f>
        <v>0</v>
      </c>
      <c r="Q722" s="276">
        <f>ROUND(C189,0)</f>
        <v>3109710</v>
      </c>
      <c r="R722" s="276">
        <f>ROUND(B195,0)</f>
        <v>37000000</v>
      </c>
      <c r="S722" s="276">
        <f>ROUND(C195,0)</f>
        <v>0</v>
      </c>
      <c r="T722" s="276">
        <f>ROUND(D195,0)</f>
        <v>0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147237622</v>
      </c>
      <c r="Y722" s="276">
        <f>ROUND(C197,0)</f>
        <v>153046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5519637</v>
      </c>
      <c r="AE722" s="276">
        <f>ROUND(C199,0)</f>
        <v>1068264</v>
      </c>
      <c r="AF722" s="276">
        <f>ROUND(D199,0)</f>
        <v>0</v>
      </c>
      <c r="AG722" s="276">
        <f>ROUND(B200,0)</f>
        <v>104615389</v>
      </c>
      <c r="AH722" s="276">
        <f>ROUND(C200,0)</f>
        <v>1438449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8368987</v>
      </c>
      <c r="AN722" s="276">
        <f>ROUND(C202,0)</f>
        <v>0</v>
      </c>
      <c r="AO722" s="276">
        <f>ROUND(D202,0)</f>
        <v>0</v>
      </c>
      <c r="AP722" s="276">
        <f>ROUND(B203,0)</f>
        <v>8726647</v>
      </c>
      <c r="AQ722" s="276">
        <f>ROUND(C203,0)</f>
        <v>2346400</v>
      </c>
      <c r="AR722" s="276">
        <f>ROUND(D203,0)</f>
        <v>-3270683</v>
      </c>
      <c r="AS722" s="276"/>
      <c r="AT722" s="276"/>
      <c r="AU722" s="276"/>
      <c r="AV722" s="276">
        <f>ROUND(B209,0)</f>
        <v>7402358</v>
      </c>
      <c r="AW722" s="276">
        <f>ROUND(C209,0)</f>
        <v>424212</v>
      </c>
      <c r="AX722" s="276">
        <f>ROUND(D209,0)</f>
        <v>0</v>
      </c>
      <c r="AY722" s="276">
        <f>ROUND(B210,0)</f>
        <v>66570151</v>
      </c>
      <c r="AZ722" s="276">
        <f>ROUND(C210,0)</f>
        <v>8047419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2727357</v>
      </c>
      <c r="BF722" s="276">
        <f>ROUND(C212,0)</f>
        <v>273419</v>
      </c>
      <c r="BG722" s="276">
        <f>ROUND(D212,0)</f>
        <v>0</v>
      </c>
      <c r="BH722" s="276">
        <f>ROUND(B213,0)</f>
        <v>72005248</v>
      </c>
      <c r="BI722" s="276">
        <f>ROUND(C213,0)</f>
        <v>11527422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792480985</v>
      </c>
      <c r="BU722" s="276">
        <f>ROUND(C224,0)</f>
        <v>165706270</v>
      </c>
      <c r="BV722" s="276">
        <f>ROUND(C225,0)</f>
        <v>1260791</v>
      </c>
      <c r="BW722" s="276">
        <f>ROUND(C226,0)</f>
        <v>16134367</v>
      </c>
      <c r="BX722" s="276">
        <f>ROUND(C227,0)</f>
        <v>324046131</v>
      </c>
      <c r="BY722" s="276">
        <f>ROUND(C228,0)</f>
        <v>33927109</v>
      </c>
      <c r="BZ722" s="276">
        <f>ROUND(C231,0)</f>
        <v>297</v>
      </c>
      <c r="CA722" s="276">
        <f>ROUND(C233,0)</f>
        <v>7593749</v>
      </c>
      <c r="CB722" s="276">
        <f>ROUND(C234,0)</f>
        <v>4830268</v>
      </c>
      <c r="CC722" s="276">
        <f>ROUND(C238+C239,0)</f>
        <v>0</v>
      </c>
      <c r="CD722" s="276">
        <f>D221</f>
        <v>9111212.0299999993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003*2019*A</v>
      </c>
      <c r="B726" s="276">
        <f>ROUND(C111,0)</f>
        <v>9520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58005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56</v>
      </c>
      <c r="K726" s="276">
        <f>ROUND(C117,0)</f>
        <v>108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36</v>
      </c>
      <c r="P726" s="276">
        <f>ROUND(C122,0)</f>
        <v>10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17</v>
      </c>
      <c r="V726" s="276">
        <f>ROUND(C128,0)</f>
        <v>385</v>
      </c>
      <c r="W726" s="276">
        <f>ROUND(C129,0)</f>
        <v>0</v>
      </c>
      <c r="X726" s="276">
        <f>ROUND(B138,0)</f>
        <v>1673</v>
      </c>
      <c r="Y726" s="276">
        <f>ROUND(B139,0)</f>
        <v>33513</v>
      </c>
      <c r="Z726" s="276">
        <f>ROUND(B140,0)</f>
        <v>59774</v>
      </c>
      <c r="AA726" s="276">
        <f>ROUND(B141,0)</f>
        <v>752178729</v>
      </c>
      <c r="AB726" s="276">
        <f>ROUND(B142,0)</f>
        <v>232936832</v>
      </c>
      <c r="AC726" s="276">
        <f>ROUND(C138,0)</f>
        <v>5181</v>
      </c>
      <c r="AD726" s="276">
        <f>ROUND(C139,0)</f>
        <v>8761</v>
      </c>
      <c r="AE726" s="276">
        <f>ROUND(C140,0)</f>
        <v>15644</v>
      </c>
      <c r="AF726" s="276">
        <f>ROUND(C141,0)</f>
        <v>155392935</v>
      </c>
      <c r="AG726" s="276">
        <f>ROUND(C142,0)</f>
        <v>60963846</v>
      </c>
      <c r="AH726" s="276">
        <f>ROUND(D138,0)</f>
        <v>2667</v>
      </c>
      <c r="AI726" s="276">
        <f>ROUND(D139,0)</f>
        <v>15732</v>
      </c>
      <c r="AJ726" s="276">
        <f>ROUND(D140,0)</f>
        <v>52332</v>
      </c>
      <c r="AK726" s="276">
        <f>ROUND(D141,0)</f>
        <v>443996514</v>
      </c>
      <c r="AL726" s="276">
        <f>ROUND(D142,0)</f>
        <v>203937675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003*2019*A</v>
      </c>
      <c r="B730" s="276">
        <f>ROUND(C250,0)</f>
        <v>562514</v>
      </c>
      <c r="C730" s="276">
        <f>ROUND(C251,0)</f>
        <v>0</v>
      </c>
      <c r="D730" s="276">
        <f>ROUND(C252,0)</f>
        <v>266187877</v>
      </c>
      <c r="E730" s="276">
        <f>ROUND(C253,0)</f>
        <v>195031105</v>
      </c>
      <c r="F730" s="276">
        <f>ROUND(C254,0)</f>
        <v>0</v>
      </c>
      <c r="G730" s="276">
        <f>ROUND(C255,0)</f>
        <v>150762332</v>
      </c>
      <c r="H730" s="276">
        <f>ROUND(C256,0)</f>
        <v>0</v>
      </c>
      <c r="I730" s="276">
        <f>ROUND(C257,0)</f>
        <v>11391751</v>
      </c>
      <c r="J730" s="276">
        <f>ROUND(C258,0)</f>
        <v>177500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37000000</v>
      </c>
      <c r="P730" s="276">
        <f>ROUND(C268,0)</f>
        <v>0</v>
      </c>
      <c r="Q730" s="276">
        <f>ROUND(C269,0)</f>
        <v>147390668</v>
      </c>
      <c r="R730" s="276">
        <f>ROUND(C270,0)</f>
        <v>0</v>
      </c>
      <c r="S730" s="276">
        <f>ROUND(C271,0)</f>
        <v>6587901</v>
      </c>
      <c r="T730" s="276">
        <f>ROUND(C272,0)</f>
        <v>106053838</v>
      </c>
      <c r="U730" s="276">
        <f>ROUND(C273,0)</f>
        <v>8368987</v>
      </c>
      <c r="V730" s="276">
        <f>ROUND(C274,0)</f>
        <v>14343730</v>
      </c>
      <c r="W730" s="276">
        <f>ROUND(C275,0)</f>
        <v>0</v>
      </c>
      <c r="X730" s="276">
        <f>ROUND(C276,0)</f>
        <v>168977587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32114096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14342367</v>
      </c>
      <c r="AI730" s="276">
        <f>ROUND(C306,0)</f>
        <v>11658952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29064075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71910014</v>
      </c>
      <c r="AZ730" s="276">
        <f>ROUND(C327,0)</f>
        <v>2063613</v>
      </c>
      <c r="BA730" s="276">
        <f>ROUND(C328,0)</f>
        <v>0</v>
      </c>
      <c r="BB730" s="276">
        <f>ROUND(C332,0)</f>
        <v>287893480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1421.31</v>
      </c>
      <c r="BJ730" s="276">
        <f>ROUND(C359,0)</f>
        <v>1351568179</v>
      </c>
      <c r="BK730" s="276">
        <f>ROUND(C360,0)</f>
        <v>497838353</v>
      </c>
      <c r="BL730" s="276">
        <f>ROUND(C364,0)</f>
        <v>1333555654</v>
      </c>
      <c r="BM730" s="276">
        <f>ROUND(C365,0)</f>
        <v>12424017</v>
      </c>
      <c r="BN730" s="276">
        <f>ROUND(C366,0)</f>
        <v>0</v>
      </c>
      <c r="BO730" s="276">
        <f>ROUND(C370,0)</f>
        <v>7907456</v>
      </c>
      <c r="BP730" s="276">
        <f>ROUND(C371,0)</f>
        <v>0</v>
      </c>
      <c r="BQ730" s="276">
        <f>ROUND(C378,0)</f>
        <v>135346533</v>
      </c>
      <c r="BR730" s="276">
        <f>ROUND(C379,0)</f>
        <v>19807643</v>
      </c>
      <c r="BS730" s="276">
        <f>ROUND(C380,0)</f>
        <v>8469742</v>
      </c>
      <c r="BT730" s="276">
        <f>ROUND(C381,0)</f>
        <v>101207683</v>
      </c>
      <c r="BU730" s="276">
        <f>ROUND(C382,0)</f>
        <v>2455980</v>
      </c>
      <c r="BV730" s="276">
        <f>ROUND(C383,0)</f>
        <v>48320646</v>
      </c>
      <c r="BW730" s="276">
        <f>ROUND(C384,0)</f>
        <v>20272470</v>
      </c>
      <c r="BX730" s="276">
        <f>ROUND(C385,0)</f>
        <v>6526272</v>
      </c>
      <c r="BY730" s="276">
        <f>ROUND(C386,0)</f>
        <v>0</v>
      </c>
      <c r="BZ730" s="276">
        <f>ROUND(C387,0)</f>
        <v>15462093</v>
      </c>
      <c r="CA730" s="276">
        <f>ROUND(C388,0)</f>
        <v>3109710</v>
      </c>
      <c r="CB730" s="276">
        <f>C363</f>
        <v>9111212.0299999993</v>
      </c>
      <c r="CC730" s="276">
        <f>ROUND(C389,0)</f>
        <v>128223241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003*2019*6010*A</v>
      </c>
      <c r="B734" s="276">
        <f>ROUND(C59,0)</f>
        <v>21915</v>
      </c>
      <c r="C734" s="276">
        <f>ROUND(C60,2)</f>
        <v>202.08</v>
      </c>
      <c r="D734" s="276">
        <f>ROUND(C61,0)</f>
        <v>20849859</v>
      </c>
      <c r="E734" s="276">
        <f>ROUND(C62,0)</f>
        <v>3051327</v>
      </c>
      <c r="F734" s="276">
        <f>ROUND(C63,0)</f>
        <v>305567</v>
      </c>
      <c r="G734" s="276">
        <f>ROUND(C64,0)</f>
        <v>2762468</v>
      </c>
      <c r="H734" s="276">
        <f>ROUND(C65,0)</f>
        <v>7754</v>
      </c>
      <c r="I734" s="276">
        <f>ROUND(C66,0)</f>
        <v>150210</v>
      </c>
      <c r="J734" s="276">
        <f>ROUND(C67,0)</f>
        <v>1129681</v>
      </c>
      <c r="K734" s="276">
        <f>ROUND(C68,0)</f>
        <v>93053</v>
      </c>
      <c r="L734" s="276">
        <f>ROUND(C69,0)</f>
        <v>131523</v>
      </c>
      <c r="M734" s="276">
        <f>ROUND(C70,0)</f>
        <v>6</v>
      </c>
      <c r="N734" s="276">
        <f>ROUND(C75,0)</f>
        <v>106909954</v>
      </c>
      <c r="O734" s="276">
        <f>ROUND(C73,0)</f>
        <v>105623598</v>
      </c>
      <c r="P734" s="276">
        <f>IF(C76&gt;0,ROUND(C76,0),0)</f>
        <v>41564</v>
      </c>
      <c r="Q734" s="276">
        <f>IF(C77&gt;0,ROUND(C77,0),0)</f>
        <v>93034</v>
      </c>
      <c r="R734" s="276">
        <f>IF(C78&gt;0,ROUND(C78,0),0)</f>
        <v>6291</v>
      </c>
      <c r="S734" s="276">
        <f>IF(C79&gt;0,ROUND(C79,0),0)</f>
        <v>553491</v>
      </c>
      <c r="T734" s="276">
        <f>IF(C80&gt;0,ROUND(C80,2),0)</f>
        <v>119.8</v>
      </c>
      <c r="U734" s="276"/>
      <c r="V734" s="276"/>
      <c r="W734" s="276"/>
      <c r="X734" s="276"/>
      <c r="Y734" s="276">
        <f>IF(M668&lt;&gt;0,ROUND(M668,0),0)</f>
        <v>25453599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003*2019*6030*A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003*2019*6070*A</v>
      </c>
      <c r="B736" s="276">
        <f>ROUND(E59,0)</f>
        <v>31743</v>
      </c>
      <c r="C736" s="278">
        <f>ROUND(E60,2)</f>
        <v>267.11</v>
      </c>
      <c r="D736" s="276">
        <f>ROUND(E61,0)</f>
        <v>24944730</v>
      </c>
      <c r="E736" s="276">
        <f>ROUND(E62,0)</f>
        <v>3650602</v>
      </c>
      <c r="F736" s="276">
        <f>ROUND(E63,0)</f>
        <v>0</v>
      </c>
      <c r="G736" s="276">
        <f>ROUND(E64,0)</f>
        <v>2035158</v>
      </c>
      <c r="H736" s="276">
        <f>ROUND(E65,0)</f>
        <v>33546</v>
      </c>
      <c r="I736" s="276">
        <f>ROUND(E66,0)</f>
        <v>2753086</v>
      </c>
      <c r="J736" s="276">
        <f>ROUND(E67,0)</f>
        <v>1649364</v>
      </c>
      <c r="K736" s="276">
        <f>ROUND(E68,0)</f>
        <v>190836</v>
      </c>
      <c r="L736" s="276">
        <f>ROUND(E69,0)</f>
        <v>424040</v>
      </c>
      <c r="M736" s="276">
        <f>ROUND(E70,0)</f>
        <v>0</v>
      </c>
      <c r="N736" s="276">
        <f>ROUND(E75,0)</f>
        <v>154858280</v>
      </c>
      <c r="O736" s="276">
        <f>ROUND(E73,0)</f>
        <v>143628291</v>
      </c>
      <c r="P736" s="276">
        <f>IF(E76&gt;0,ROUND(E76,0),0)</f>
        <v>60685</v>
      </c>
      <c r="Q736" s="276">
        <f>IF(E77&gt;0,ROUND(E77,0),0)</f>
        <v>134759</v>
      </c>
      <c r="R736" s="276">
        <f>IF(E78&gt;0,ROUND(E78,0),0)</f>
        <v>9185</v>
      </c>
      <c r="S736" s="276">
        <f>IF(E79&gt;0,ROUND(E79,0),0)</f>
        <v>801728</v>
      </c>
      <c r="T736" s="278">
        <f>IF(E80&gt;0,ROUND(E80,2),0)</f>
        <v>146.47999999999999</v>
      </c>
      <c r="U736" s="276"/>
      <c r="V736" s="277"/>
      <c r="W736" s="276"/>
      <c r="X736" s="276"/>
      <c r="Y736" s="276">
        <f t="shared" si="21"/>
        <v>33541606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003*2019*6100*A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003*2019*6120*A</v>
      </c>
      <c r="B738" s="276">
        <f>ROUND(G59,0)</f>
        <v>4346</v>
      </c>
      <c r="C738" s="278">
        <f>ROUND(G60,2)</f>
        <v>36.409999999999997</v>
      </c>
      <c r="D738" s="276">
        <f>ROUND(G61,0)</f>
        <v>3655961</v>
      </c>
      <c r="E738" s="276">
        <f>ROUND(G62,0)</f>
        <v>535041</v>
      </c>
      <c r="F738" s="276">
        <f>ROUND(G63,0)</f>
        <v>0</v>
      </c>
      <c r="G738" s="276">
        <f>ROUND(G64,0)</f>
        <v>174050</v>
      </c>
      <c r="H738" s="276">
        <f>ROUND(G65,0)</f>
        <v>1611</v>
      </c>
      <c r="I738" s="276">
        <f>ROUND(G66,0)</f>
        <v>61288</v>
      </c>
      <c r="J738" s="276">
        <f>ROUND(G67,0)</f>
        <v>396234</v>
      </c>
      <c r="K738" s="276">
        <f>ROUND(G68,0)</f>
        <v>7203</v>
      </c>
      <c r="L738" s="276">
        <f>ROUND(G69,0)</f>
        <v>67254</v>
      </c>
      <c r="M738" s="276">
        <f>ROUND(G70,0)</f>
        <v>0</v>
      </c>
      <c r="N738" s="276">
        <f>ROUND(G75,0)</f>
        <v>21202589</v>
      </c>
      <c r="O738" s="276">
        <f>ROUND(G73,0)</f>
        <v>21202048</v>
      </c>
      <c r="P738" s="276">
        <f>IF(G76&gt;0,ROUND(G76,0),0)</f>
        <v>14579</v>
      </c>
      <c r="Q738" s="276">
        <f>IF(G77&gt;0,ROUND(G77,0),0)</f>
        <v>18451</v>
      </c>
      <c r="R738" s="276">
        <f>IF(G78&gt;0,ROUND(G78,0),0)</f>
        <v>2207</v>
      </c>
      <c r="S738" s="276">
        <f>IF(G79&gt;0,ROUND(G79,0),0)</f>
        <v>109769</v>
      </c>
      <c r="T738" s="278">
        <f>IF(G80&gt;0,ROUND(G80,2),0)</f>
        <v>20.149999999999999</v>
      </c>
      <c r="U738" s="276"/>
      <c r="V738" s="277"/>
      <c r="W738" s="276"/>
      <c r="X738" s="276"/>
      <c r="Y738" s="276">
        <f t="shared" si="21"/>
        <v>5394063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003*2019*6140*A</v>
      </c>
      <c r="B739" s="276">
        <f>ROUND(H59,0)</f>
        <v>1</v>
      </c>
      <c r="C739" s="278">
        <f>ROUND(H60,2)</f>
        <v>0.01</v>
      </c>
      <c r="D739" s="276">
        <f>ROUND(H61,0)</f>
        <v>1463</v>
      </c>
      <c r="E739" s="276">
        <f>ROUND(H62,0)</f>
        <v>214</v>
      </c>
      <c r="F739" s="276">
        <f>ROUND(H63,0)</f>
        <v>0</v>
      </c>
      <c r="G739" s="276">
        <f>ROUND(H64,0)</f>
        <v>7859</v>
      </c>
      <c r="H739" s="276">
        <f>ROUND(H65,0)</f>
        <v>0</v>
      </c>
      <c r="I739" s="276">
        <f>ROUND(H66,0)</f>
        <v>0</v>
      </c>
      <c r="J739" s="276">
        <f>ROUND(H67,0)</f>
        <v>1182</v>
      </c>
      <c r="K739" s="276">
        <f>ROUND(H68,0)</f>
        <v>12</v>
      </c>
      <c r="L739" s="276">
        <f>ROUND(H69,0)</f>
        <v>6</v>
      </c>
      <c r="M739" s="276">
        <f>ROUND(H70,0)</f>
        <v>0</v>
      </c>
      <c r="N739" s="276">
        <f>ROUND(H75,0)</f>
        <v>4686</v>
      </c>
      <c r="O739" s="276">
        <f>ROUND(H73,0)</f>
        <v>4686</v>
      </c>
      <c r="P739" s="276">
        <f>IF(H76&gt;0,ROUND(H76,0),0)</f>
        <v>43</v>
      </c>
      <c r="Q739" s="276">
        <f>IF(H77&gt;0,ROUND(H77,0),0)</f>
        <v>4</v>
      </c>
      <c r="R739" s="276">
        <f>IF(H78&gt;0,ROUND(H78,0),0)</f>
        <v>7</v>
      </c>
      <c r="S739" s="276">
        <f>IF(H79&gt;0,ROUND(H79,0),0)</f>
        <v>24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10644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003*2019*6150*A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003*2019*6170*A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003*2019*6200*A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003*2019*6210*A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003*2019*6330*A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003*2019*6400*A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003*2019*7010*A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003*2019*7020*A</v>
      </c>
      <c r="B747" s="276">
        <f>ROUND(P59,0)</f>
        <v>0</v>
      </c>
      <c r="C747" s="278">
        <f>ROUND(P60,2)</f>
        <v>104.45</v>
      </c>
      <c r="D747" s="276">
        <f>ROUND(P61,0)</f>
        <v>10531734</v>
      </c>
      <c r="E747" s="276">
        <f>ROUND(P62,0)</f>
        <v>1541294</v>
      </c>
      <c r="F747" s="276">
        <f>ROUND(P63,0)</f>
        <v>69855</v>
      </c>
      <c r="G747" s="276">
        <f>ROUND(P64,0)</f>
        <v>5927426</v>
      </c>
      <c r="H747" s="276">
        <f>ROUND(P65,0)</f>
        <v>4128</v>
      </c>
      <c r="I747" s="276">
        <f>ROUND(P66,0)</f>
        <v>1775377</v>
      </c>
      <c r="J747" s="276">
        <f>ROUND(P67,0)</f>
        <v>1160183</v>
      </c>
      <c r="K747" s="276">
        <f>ROUND(P68,0)</f>
        <v>156875</v>
      </c>
      <c r="L747" s="276">
        <f>ROUND(P69,0)</f>
        <v>49280</v>
      </c>
      <c r="M747" s="276">
        <f>ROUND(P70,0)</f>
        <v>0</v>
      </c>
      <c r="N747" s="276">
        <f>ROUND(P75,0)</f>
        <v>418816715</v>
      </c>
      <c r="O747" s="276">
        <f>ROUND(P73,0)</f>
        <v>379009338</v>
      </c>
      <c r="P747" s="276">
        <f>IF(P76&gt;0,ROUND(P76,0),0)</f>
        <v>42686</v>
      </c>
      <c r="Q747" s="276">
        <f>IF(P77&gt;0,ROUND(P77,0),0)</f>
        <v>0</v>
      </c>
      <c r="R747" s="276">
        <f>IF(P78&gt;0,ROUND(P78,0),0)</f>
        <v>6461</v>
      </c>
      <c r="S747" s="276">
        <f>IF(P79&gt;0,ROUND(P79,0),0)</f>
        <v>0</v>
      </c>
      <c r="T747" s="278">
        <f>IF(P80&gt;0,ROUND(P80,2),0)</f>
        <v>33.31</v>
      </c>
      <c r="U747" s="276"/>
      <c r="V747" s="277"/>
      <c r="W747" s="276"/>
      <c r="X747" s="276"/>
      <c r="Y747" s="276">
        <f t="shared" si="21"/>
        <v>21555717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003*2019*7030*A</v>
      </c>
      <c r="B748" s="276">
        <f>ROUND(Q59,0)</f>
        <v>0</v>
      </c>
      <c r="C748" s="278">
        <f>ROUND(Q60,2)</f>
        <v>43.82</v>
      </c>
      <c r="D748" s="276">
        <f>ROUND(Q61,0)</f>
        <v>4888526</v>
      </c>
      <c r="E748" s="276">
        <f>ROUND(Q62,0)</f>
        <v>715424</v>
      </c>
      <c r="F748" s="276">
        <f>ROUND(Q63,0)</f>
        <v>0</v>
      </c>
      <c r="G748" s="276">
        <f>ROUND(Q64,0)</f>
        <v>355643</v>
      </c>
      <c r="H748" s="276">
        <f>ROUND(Q65,0)</f>
        <v>2044</v>
      </c>
      <c r="I748" s="276">
        <f>ROUND(Q66,0)</f>
        <v>746353</v>
      </c>
      <c r="J748" s="276">
        <f>ROUND(Q67,0)</f>
        <v>345493</v>
      </c>
      <c r="K748" s="276">
        <f>ROUND(Q68,0)</f>
        <v>448348</v>
      </c>
      <c r="L748" s="276">
        <f>ROUND(Q69,0)</f>
        <v>19501</v>
      </c>
      <c r="M748" s="276">
        <f>ROUND(Q70,0)</f>
        <v>-115</v>
      </c>
      <c r="N748" s="276">
        <f>ROUND(Q75,0)</f>
        <v>13337018</v>
      </c>
      <c r="O748" s="276">
        <f>ROUND(Q73,0)</f>
        <v>10540904</v>
      </c>
      <c r="P748" s="276">
        <f>IF(Q76&gt;0,ROUND(Q76,0),0)</f>
        <v>12712</v>
      </c>
      <c r="Q748" s="276">
        <f>IF(Q77&gt;0,ROUND(Q77,0),0)</f>
        <v>0</v>
      </c>
      <c r="R748" s="276">
        <f>IF(Q78&gt;0,ROUND(Q78,0),0)</f>
        <v>1924</v>
      </c>
      <c r="S748" s="276">
        <f>IF(Q79&gt;0,ROUND(Q79,0),0)</f>
        <v>0</v>
      </c>
      <c r="T748" s="278">
        <f>IF(Q80&gt;0,ROUND(Q80,2),0)</f>
        <v>29.06</v>
      </c>
      <c r="U748" s="276"/>
      <c r="V748" s="277"/>
      <c r="W748" s="276"/>
      <c r="X748" s="276"/>
      <c r="Y748" s="276">
        <f t="shared" si="21"/>
        <v>6088839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003*2019*7040*A</v>
      </c>
      <c r="B749" s="276">
        <f>ROUND(R59,0)</f>
        <v>0</v>
      </c>
      <c r="C749" s="278">
        <f>ROUND(R60,2)</f>
        <v>15.04</v>
      </c>
      <c r="D749" s="276">
        <f>ROUND(R61,0)</f>
        <v>1275929</v>
      </c>
      <c r="E749" s="276">
        <f>ROUND(R62,0)</f>
        <v>186729</v>
      </c>
      <c r="F749" s="276">
        <f>ROUND(R63,0)</f>
        <v>620000</v>
      </c>
      <c r="G749" s="276">
        <f>ROUND(R64,0)</f>
        <v>2101136</v>
      </c>
      <c r="H749" s="276">
        <f>ROUND(R65,0)</f>
        <v>0</v>
      </c>
      <c r="I749" s="276">
        <f>ROUND(R66,0)</f>
        <v>25400</v>
      </c>
      <c r="J749" s="276">
        <f>ROUND(R67,0)</f>
        <v>18077</v>
      </c>
      <c r="K749" s="276">
        <f>ROUND(R68,0)</f>
        <v>968</v>
      </c>
      <c r="L749" s="276">
        <f>ROUND(R69,0)</f>
        <v>4226</v>
      </c>
      <c r="M749" s="276">
        <f>ROUND(R70,0)</f>
        <v>0</v>
      </c>
      <c r="N749" s="276">
        <f>ROUND(R75,0)</f>
        <v>95914696</v>
      </c>
      <c r="O749" s="276">
        <f>ROUND(R73,0)</f>
        <v>75399539</v>
      </c>
      <c r="P749" s="276">
        <f>IF(R76&gt;0,ROUND(R76,0),0)</f>
        <v>665</v>
      </c>
      <c r="Q749" s="276">
        <f>IF(R77&gt;0,ROUND(R77,0),0)</f>
        <v>0</v>
      </c>
      <c r="R749" s="276">
        <f>IF(R78&gt;0,ROUND(R78,0),0)</f>
        <v>101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3272435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003*2019*7050*A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40586</v>
      </c>
      <c r="G750" s="276">
        <f>ROUND(S64,0)</f>
        <v>30172465</v>
      </c>
      <c r="H750" s="276">
        <f>ROUND(S65,0)</f>
        <v>0</v>
      </c>
      <c r="I750" s="276">
        <f>ROUND(S66,0)</f>
        <v>602361</v>
      </c>
      <c r="J750" s="276">
        <f>ROUND(S67,0)</f>
        <v>0</v>
      </c>
      <c r="K750" s="276">
        <f>ROUND(S68,0)</f>
        <v>1536</v>
      </c>
      <c r="L750" s="276">
        <f>ROUND(S69,0)</f>
        <v>50645</v>
      </c>
      <c r="M750" s="276">
        <f>ROUND(S70,0)</f>
        <v>0</v>
      </c>
      <c r="N750" s="276">
        <f>ROUND(S75,0)</f>
        <v>48613711</v>
      </c>
      <c r="O750" s="276">
        <f>ROUND(S73,0)</f>
        <v>38736705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15059774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003*2019*7060*A</v>
      </c>
      <c r="B751" s="276"/>
      <c r="C751" s="278">
        <f>ROUND(T60,2)</f>
        <v>5.95</v>
      </c>
      <c r="D751" s="276">
        <f>ROUND(T61,0)</f>
        <v>785673</v>
      </c>
      <c r="E751" s="276">
        <f>ROUND(T62,0)</f>
        <v>114981</v>
      </c>
      <c r="F751" s="276">
        <f>ROUND(T63,0)</f>
        <v>0</v>
      </c>
      <c r="G751" s="276">
        <f>ROUND(T64,0)</f>
        <v>276711</v>
      </c>
      <c r="H751" s="276">
        <f>ROUND(T65,0)</f>
        <v>2374</v>
      </c>
      <c r="I751" s="276">
        <f>ROUND(T66,0)</f>
        <v>15227</v>
      </c>
      <c r="J751" s="276">
        <f>ROUND(T67,0)</f>
        <v>98375</v>
      </c>
      <c r="K751" s="276">
        <f>ROUND(T68,0)</f>
        <v>2536</v>
      </c>
      <c r="L751" s="276">
        <f>ROUND(T69,0)</f>
        <v>283</v>
      </c>
      <c r="M751" s="276">
        <f>ROUND(T70,0)</f>
        <v>0</v>
      </c>
      <c r="N751" s="276">
        <f>ROUND(T75,0)</f>
        <v>3604530</v>
      </c>
      <c r="O751" s="276">
        <f>ROUND(T73,0)</f>
        <v>3541800</v>
      </c>
      <c r="P751" s="276">
        <f>IF(T76&gt;0,ROUND(T76,0),0)</f>
        <v>3619</v>
      </c>
      <c r="Q751" s="276">
        <f>IF(T77&gt;0,ROUND(T77,0),0)</f>
        <v>0</v>
      </c>
      <c r="R751" s="276">
        <f>IF(T78&gt;0,ROUND(T78,0),0)</f>
        <v>548</v>
      </c>
      <c r="S751" s="276">
        <f>IF(T79&gt;0,ROUND(T79,0),0)</f>
        <v>0</v>
      </c>
      <c r="T751" s="278">
        <f>IF(T80&gt;0,ROUND(T80,2),0)</f>
        <v>4.99</v>
      </c>
      <c r="U751" s="276"/>
      <c r="V751" s="277"/>
      <c r="W751" s="276"/>
      <c r="X751" s="276"/>
      <c r="Y751" s="276">
        <f t="shared" si="21"/>
        <v>1249247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003*2019*7070*A</v>
      </c>
      <c r="B752" s="276">
        <f>ROUND(U59,0)</f>
        <v>0</v>
      </c>
      <c r="C752" s="278">
        <f>ROUND(U60,2)</f>
        <v>2.89</v>
      </c>
      <c r="D752" s="276">
        <f>ROUND(U61,0)</f>
        <v>311919</v>
      </c>
      <c r="E752" s="276">
        <f>ROUND(U62,0)</f>
        <v>45649</v>
      </c>
      <c r="F752" s="276">
        <f>ROUND(U63,0)</f>
        <v>1148351</v>
      </c>
      <c r="G752" s="276">
        <f>ROUND(U64,0)</f>
        <v>2660699</v>
      </c>
      <c r="H752" s="276">
        <f>ROUND(U65,0)</f>
        <v>300</v>
      </c>
      <c r="I752" s="276">
        <f>ROUND(U66,0)</f>
        <v>5483162</v>
      </c>
      <c r="J752" s="276">
        <f>ROUND(U67,0)</f>
        <v>53216</v>
      </c>
      <c r="K752" s="276">
        <f>ROUND(U68,0)</f>
        <v>2888</v>
      </c>
      <c r="L752" s="276">
        <f>ROUND(U69,0)</f>
        <v>6103</v>
      </c>
      <c r="M752" s="276">
        <f>ROUND(U70,0)</f>
        <v>0</v>
      </c>
      <c r="N752" s="276">
        <f>ROUND(U75,0)</f>
        <v>66404545</v>
      </c>
      <c r="O752" s="276">
        <f>ROUND(U73,0)</f>
        <v>51154246</v>
      </c>
      <c r="P752" s="276">
        <f>IF(U76&gt;0,ROUND(U76,0),0)</f>
        <v>1958</v>
      </c>
      <c r="Q752" s="276">
        <f>IF(U77&gt;0,ROUND(U77,0),0)</f>
        <v>0</v>
      </c>
      <c r="R752" s="276">
        <f>IF(U78&gt;0,ROUND(U78,0),0)</f>
        <v>296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5441336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003*2019*7110*A</v>
      </c>
      <c r="B753" s="276">
        <f>ROUND(V59,0)</f>
        <v>0</v>
      </c>
      <c r="C753" s="278">
        <f>ROUND(V60,2)</f>
        <v>96.13</v>
      </c>
      <c r="D753" s="276">
        <f>ROUND(V61,0)</f>
        <v>10958693</v>
      </c>
      <c r="E753" s="276">
        <f>ROUND(V62,0)</f>
        <v>1603779</v>
      </c>
      <c r="F753" s="276">
        <f>ROUND(V63,0)</f>
        <v>278521</v>
      </c>
      <c r="G753" s="276">
        <f>ROUND(V64,0)</f>
        <v>29815739</v>
      </c>
      <c r="H753" s="276">
        <f>ROUND(V65,0)</f>
        <v>2382</v>
      </c>
      <c r="I753" s="276">
        <f>ROUND(V66,0)</f>
        <v>2356388</v>
      </c>
      <c r="J753" s="276">
        <f>ROUND(V67,0)</f>
        <v>847459</v>
      </c>
      <c r="K753" s="276">
        <f>ROUND(V68,0)</f>
        <v>1656374</v>
      </c>
      <c r="L753" s="276">
        <f>ROUND(V69,0)</f>
        <v>42359</v>
      </c>
      <c r="M753" s="276">
        <f>ROUND(V70,0)</f>
        <v>58706</v>
      </c>
      <c r="N753" s="276">
        <f>ROUND(V75,0)</f>
        <v>393217348</v>
      </c>
      <c r="O753" s="276">
        <f>ROUND(V73,0)</f>
        <v>212143096</v>
      </c>
      <c r="P753" s="276">
        <f>IF(V76&gt;0,ROUND(V76,0),0)</f>
        <v>31180</v>
      </c>
      <c r="Q753" s="276">
        <f>IF(V77&gt;0,ROUND(V77,0),0)</f>
        <v>0</v>
      </c>
      <c r="R753" s="276">
        <f>IF(V78&gt;0,ROUND(V78,0),0)</f>
        <v>4720</v>
      </c>
      <c r="S753" s="276">
        <f>IF(V79&gt;0,ROUND(V79,0),0)</f>
        <v>0</v>
      </c>
      <c r="T753" s="278">
        <f>IF(V80&gt;0,ROUND(V80,2),0)</f>
        <v>21.52</v>
      </c>
      <c r="U753" s="276"/>
      <c r="V753" s="277"/>
      <c r="W753" s="276"/>
      <c r="X753" s="276"/>
      <c r="Y753" s="276">
        <f t="shared" si="21"/>
        <v>31625113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003*2019*7120*A</v>
      </c>
      <c r="B754" s="276">
        <f>ROUND(W59,0)</f>
        <v>0</v>
      </c>
      <c r="C754" s="278">
        <f>ROUND(W60,2)</f>
        <v>19.09</v>
      </c>
      <c r="D754" s="276">
        <f>ROUND(W61,0)</f>
        <v>2303805</v>
      </c>
      <c r="E754" s="276">
        <f>ROUND(W62,0)</f>
        <v>337156</v>
      </c>
      <c r="F754" s="276">
        <f>ROUND(W63,0)</f>
        <v>0</v>
      </c>
      <c r="G754" s="276">
        <f>ROUND(W64,0)</f>
        <v>700783</v>
      </c>
      <c r="H754" s="276">
        <f>ROUND(W65,0)</f>
        <v>456</v>
      </c>
      <c r="I754" s="276">
        <f>ROUND(W66,0)</f>
        <v>993337</v>
      </c>
      <c r="J754" s="276">
        <f>ROUND(W67,0)</f>
        <v>152793</v>
      </c>
      <c r="K754" s="276">
        <f>ROUND(W68,0)</f>
        <v>405811</v>
      </c>
      <c r="L754" s="276">
        <f>ROUND(W69,0)</f>
        <v>2549</v>
      </c>
      <c r="M754" s="276">
        <f>ROUND(W70,0)</f>
        <v>0</v>
      </c>
      <c r="N754" s="276">
        <f>ROUND(W75,0)</f>
        <v>33935610</v>
      </c>
      <c r="O754" s="276">
        <f>ROUND(W73,0)</f>
        <v>11845436</v>
      </c>
      <c r="P754" s="276">
        <f>IF(W76&gt;0,ROUND(W76,0),0)</f>
        <v>5622</v>
      </c>
      <c r="Q754" s="276">
        <f>IF(W77&gt;0,ROUND(W77,0),0)</f>
        <v>0</v>
      </c>
      <c r="R754" s="276">
        <f>IF(W78&gt;0,ROUND(W78,0),0)</f>
        <v>851</v>
      </c>
      <c r="S754" s="276">
        <f>IF(W79&gt;0,ROUND(W79,0),0)</f>
        <v>0</v>
      </c>
      <c r="T754" s="278">
        <f>IF(W80&gt;0,ROUND(W80,2),0)</f>
        <v>1.41</v>
      </c>
      <c r="U754" s="276"/>
      <c r="V754" s="277"/>
      <c r="W754" s="276"/>
      <c r="X754" s="276"/>
      <c r="Y754" s="276">
        <f t="shared" si="21"/>
        <v>3409382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003*2019*7130*A</v>
      </c>
      <c r="B755" s="276">
        <f>ROUND(X59,0)</f>
        <v>0</v>
      </c>
      <c r="C755" s="278">
        <f>ROUND(X60,2)</f>
        <v>10.14</v>
      </c>
      <c r="D755" s="276">
        <f>ROUND(X61,0)</f>
        <v>1161197</v>
      </c>
      <c r="E755" s="276">
        <f>ROUND(X62,0)</f>
        <v>169938</v>
      </c>
      <c r="F755" s="276">
        <f>ROUND(X63,0)</f>
        <v>0</v>
      </c>
      <c r="G755" s="276">
        <f>ROUND(X64,0)</f>
        <v>236876</v>
      </c>
      <c r="H755" s="276">
        <f>ROUND(X65,0)</f>
        <v>0</v>
      </c>
      <c r="I755" s="276">
        <f>ROUND(X66,0)</f>
        <v>594042</v>
      </c>
      <c r="J755" s="276">
        <f>ROUND(X67,0)</f>
        <v>45952</v>
      </c>
      <c r="K755" s="276">
        <f>ROUND(X68,0)</f>
        <v>61</v>
      </c>
      <c r="L755" s="276">
        <f>ROUND(X69,0)</f>
        <v>718</v>
      </c>
      <c r="M755" s="276">
        <f>ROUND(X70,0)</f>
        <v>2564</v>
      </c>
      <c r="N755" s="276">
        <f>ROUND(X75,0)</f>
        <v>30892772</v>
      </c>
      <c r="O755" s="276">
        <f>ROUND(X73,0)</f>
        <v>13924962</v>
      </c>
      <c r="P755" s="276">
        <f>IF(X76&gt;0,ROUND(X76,0),0)</f>
        <v>1691</v>
      </c>
      <c r="Q755" s="276">
        <f>IF(X77&gt;0,ROUND(X77,0),0)</f>
        <v>0</v>
      </c>
      <c r="R755" s="276">
        <f>IF(X78&gt;0,ROUND(X78,0),0)</f>
        <v>256</v>
      </c>
      <c r="S755" s="276">
        <f>IF(X79&gt;0,ROUND(X79,0),0)</f>
        <v>0</v>
      </c>
      <c r="T755" s="278">
        <f>IF(X80&gt;0,ROUND(X80,2),0)</f>
        <v>0.4</v>
      </c>
      <c r="U755" s="276"/>
      <c r="V755" s="277"/>
      <c r="W755" s="276"/>
      <c r="X755" s="276"/>
      <c r="Y755" s="276">
        <f t="shared" si="21"/>
        <v>1623801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003*2019*7140*A</v>
      </c>
      <c r="B756" s="276">
        <f>ROUND(Y59,0)</f>
        <v>0</v>
      </c>
      <c r="C756" s="278">
        <f>ROUND(Y60,2)</f>
        <v>49.48</v>
      </c>
      <c r="D756" s="276">
        <f>ROUND(Y61,0)</f>
        <v>5812401</v>
      </c>
      <c r="E756" s="276">
        <f>ROUND(Y62,0)</f>
        <v>850631</v>
      </c>
      <c r="F756" s="276">
        <f>ROUND(Y63,0)</f>
        <v>9000</v>
      </c>
      <c r="G756" s="276">
        <f>ROUND(Y64,0)</f>
        <v>8897310</v>
      </c>
      <c r="H756" s="276">
        <f>ROUND(Y65,0)</f>
        <v>1804</v>
      </c>
      <c r="I756" s="276">
        <f>ROUND(Y66,0)</f>
        <v>874763</v>
      </c>
      <c r="J756" s="276">
        <f>ROUND(Y67,0)</f>
        <v>850943</v>
      </c>
      <c r="K756" s="276">
        <f>ROUND(Y68,0)</f>
        <v>225384</v>
      </c>
      <c r="L756" s="276">
        <f>ROUND(Y69,0)</f>
        <v>11403</v>
      </c>
      <c r="M756" s="276">
        <f>ROUND(Y70,0)</f>
        <v>0</v>
      </c>
      <c r="N756" s="276">
        <f>ROUND(Y75,0)</f>
        <v>154140621</v>
      </c>
      <c r="O756" s="276">
        <f>ROUND(Y73,0)</f>
        <v>108384310</v>
      </c>
      <c r="P756" s="276">
        <f>IF(Y76&gt;0,ROUND(Y76,0),0)</f>
        <v>31309</v>
      </c>
      <c r="Q756" s="276">
        <f>IF(Y77&gt;0,ROUND(Y77,0),0)</f>
        <v>0</v>
      </c>
      <c r="R756" s="276">
        <f>IF(Y78&gt;0,ROUND(Y78,0),0)</f>
        <v>4739</v>
      </c>
      <c r="S756" s="276">
        <f>IF(Y79&gt;0,ROUND(Y79,0),0)</f>
        <v>0</v>
      </c>
      <c r="T756" s="278">
        <f>IF(Y80&gt;0,ROUND(Y80,2),0)</f>
        <v>7.99</v>
      </c>
      <c r="U756" s="276"/>
      <c r="V756" s="277"/>
      <c r="W756" s="276"/>
      <c r="X756" s="276"/>
      <c r="Y756" s="276">
        <f t="shared" si="21"/>
        <v>14279392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003*2019*7150*A</v>
      </c>
      <c r="B757" s="276">
        <f>ROUND(Z59,0)</f>
        <v>0</v>
      </c>
      <c r="C757" s="278">
        <f>ROUND(Z60,2)</f>
        <v>17.34</v>
      </c>
      <c r="D757" s="276">
        <f>ROUND(Z61,0)</f>
        <v>2045558</v>
      </c>
      <c r="E757" s="276">
        <f>ROUND(Z62,0)</f>
        <v>299362</v>
      </c>
      <c r="F757" s="276">
        <f>ROUND(Z63,0)</f>
        <v>30381</v>
      </c>
      <c r="G757" s="276">
        <f>ROUND(Z64,0)</f>
        <v>22544</v>
      </c>
      <c r="H757" s="276">
        <f>ROUND(Z65,0)</f>
        <v>715</v>
      </c>
      <c r="I757" s="276">
        <f>ROUND(Z66,0)</f>
        <v>17537440</v>
      </c>
      <c r="J757" s="276">
        <f>ROUND(Z67,0)</f>
        <v>0</v>
      </c>
      <c r="K757" s="276">
        <f>ROUND(Z68,0)</f>
        <v>9822</v>
      </c>
      <c r="L757" s="276">
        <f>ROUND(Z69,0)</f>
        <v>4569</v>
      </c>
      <c r="M757" s="276">
        <f>ROUND(Z70,0)</f>
        <v>2627666</v>
      </c>
      <c r="N757" s="276">
        <f>ROUND(Z75,0)</f>
        <v>41399936</v>
      </c>
      <c r="O757" s="276">
        <f>ROUND(Z73,0)</f>
        <v>153158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2.87</v>
      </c>
      <c r="U757" s="276"/>
      <c r="V757" s="277"/>
      <c r="W757" s="276"/>
      <c r="X757" s="276"/>
      <c r="Y757" s="276">
        <f t="shared" si="21"/>
        <v>8249509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003*2019*7160*A</v>
      </c>
      <c r="B758" s="276">
        <f>ROUND(AA59,0)</f>
        <v>0</v>
      </c>
      <c r="C758" s="278">
        <f>ROUND(AA60,2)</f>
        <v>2.61</v>
      </c>
      <c r="D758" s="276">
        <f>ROUND(AA61,0)</f>
        <v>397394</v>
      </c>
      <c r="E758" s="276">
        <f>ROUND(AA62,0)</f>
        <v>58158</v>
      </c>
      <c r="F758" s="276">
        <f>ROUND(AA63,0)</f>
        <v>0</v>
      </c>
      <c r="G758" s="276">
        <f>ROUND(AA64,0)</f>
        <v>427082</v>
      </c>
      <c r="H758" s="276">
        <f>ROUND(AA65,0)</f>
        <v>0</v>
      </c>
      <c r="I758" s="276">
        <f>ROUND(AA66,0)</f>
        <v>156155</v>
      </c>
      <c r="J758" s="276">
        <f>ROUND(AA67,0)</f>
        <v>51188</v>
      </c>
      <c r="K758" s="276">
        <f>ROUND(AA68,0)</f>
        <v>313</v>
      </c>
      <c r="L758" s="276">
        <f>ROUND(AA69,0)</f>
        <v>825</v>
      </c>
      <c r="M758" s="276">
        <f>ROUND(AA70,0)</f>
        <v>0</v>
      </c>
      <c r="N758" s="276">
        <f>ROUND(AA75,0)</f>
        <v>5339151</v>
      </c>
      <c r="O758" s="276">
        <f>ROUND(AA73,0)</f>
        <v>2600238</v>
      </c>
      <c r="P758" s="276">
        <f>IF(AA76&gt;0,ROUND(AA76,0),0)</f>
        <v>1883</v>
      </c>
      <c r="Q758" s="276">
        <f>IF(AA77&gt;0,ROUND(AA77,0),0)</f>
        <v>0</v>
      </c>
      <c r="R758" s="276">
        <f>IF(AA78&gt;0,ROUND(AA78,0),0)</f>
        <v>285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805632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003*2019*7170*A</v>
      </c>
      <c r="B759" s="276"/>
      <c r="C759" s="278">
        <f>ROUND(AB60,2)</f>
        <v>40.340000000000003</v>
      </c>
      <c r="D759" s="276">
        <f>ROUND(AB61,0)</f>
        <v>4859049</v>
      </c>
      <c r="E759" s="276">
        <f>ROUND(AB62,0)</f>
        <v>711110</v>
      </c>
      <c r="F759" s="276">
        <f>ROUND(AB63,0)</f>
        <v>258399</v>
      </c>
      <c r="G759" s="276">
        <f>ROUND(AB64,0)</f>
        <v>9351135</v>
      </c>
      <c r="H759" s="276">
        <f>ROUND(AB65,0)</f>
        <v>1334</v>
      </c>
      <c r="I759" s="276">
        <f>ROUND(AB66,0)</f>
        <v>77222</v>
      </c>
      <c r="J759" s="276">
        <f>ROUND(AB67,0)</f>
        <v>178555</v>
      </c>
      <c r="K759" s="276">
        <f>ROUND(AB68,0)</f>
        <v>83808</v>
      </c>
      <c r="L759" s="276">
        <f>ROUND(AB69,0)</f>
        <v>327660</v>
      </c>
      <c r="M759" s="276">
        <f>ROUND(AB70,0)</f>
        <v>26652</v>
      </c>
      <c r="N759" s="276">
        <f>ROUND(AB75,0)</f>
        <v>81213231</v>
      </c>
      <c r="O759" s="276">
        <f>ROUND(AB73,0)</f>
        <v>68480284</v>
      </c>
      <c r="P759" s="276">
        <f>IF(AB76&gt;0,ROUND(AB76,0),0)</f>
        <v>6570</v>
      </c>
      <c r="Q759" s="276">
        <f>IF(AB77&gt;0,ROUND(AB77,0),0)</f>
        <v>0</v>
      </c>
      <c r="R759" s="276">
        <f>IF(AB78&gt;0,ROUND(AB78,0),0)</f>
        <v>994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9198834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003*2019*7180*A</v>
      </c>
      <c r="B760" s="276">
        <f>ROUND(AC59,0)</f>
        <v>0</v>
      </c>
      <c r="C760" s="278">
        <f>ROUND(AC60,2)</f>
        <v>43.73</v>
      </c>
      <c r="D760" s="276">
        <f>ROUND(AC61,0)</f>
        <v>4157056</v>
      </c>
      <c r="E760" s="276">
        <f>ROUND(AC62,0)</f>
        <v>608375</v>
      </c>
      <c r="F760" s="276">
        <f>ROUND(AC63,0)</f>
        <v>109200</v>
      </c>
      <c r="G760" s="276">
        <f>ROUND(AC64,0)</f>
        <v>721731</v>
      </c>
      <c r="H760" s="276">
        <f>ROUND(AC65,0)</f>
        <v>5293</v>
      </c>
      <c r="I760" s="276">
        <f>ROUND(AC66,0)</f>
        <v>132773</v>
      </c>
      <c r="J760" s="276">
        <f>ROUND(AC67,0)</f>
        <v>343392</v>
      </c>
      <c r="K760" s="276">
        <f>ROUND(AC68,0)</f>
        <v>610445</v>
      </c>
      <c r="L760" s="276">
        <f>ROUND(AC69,0)</f>
        <v>42225</v>
      </c>
      <c r="M760" s="276">
        <f>ROUND(AC70,0)</f>
        <v>0</v>
      </c>
      <c r="N760" s="276">
        <f>ROUND(AC75,0)</f>
        <v>62271689</v>
      </c>
      <c r="O760" s="276">
        <f>ROUND(AC73,0)</f>
        <v>54066396</v>
      </c>
      <c r="P760" s="276">
        <f>IF(AC76&gt;0,ROUND(AC76,0),0)</f>
        <v>12634</v>
      </c>
      <c r="Q760" s="276">
        <f>IF(AC77&gt;0,ROUND(AC77,0),0)</f>
        <v>0</v>
      </c>
      <c r="R760" s="276">
        <f>IF(AC78&gt;0,ROUND(AC78,0),0)</f>
        <v>1912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5491876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003*2019*7190*A</v>
      </c>
      <c r="B761" s="276">
        <f>ROUND(AD59,0)</f>
        <v>0</v>
      </c>
      <c r="C761" s="278">
        <f>ROUND(AD60,2)</f>
        <v>2.73</v>
      </c>
      <c r="D761" s="276">
        <f>ROUND(AD61,0)</f>
        <v>357642</v>
      </c>
      <c r="E761" s="276">
        <f>ROUND(AD62,0)</f>
        <v>52340</v>
      </c>
      <c r="F761" s="276">
        <f>ROUND(AD63,0)</f>
        <v>0</v>
      </c>
      <c r="G761" s="276">
        <f>ROUND(AD64,0)</f>
        <v>40745</v>
      </c>
      <c r="H761" s="276">
        <f>ROUND(AD65,0)</f>
        <v>0</v>
      </c>
      <c r="I761" s="276">
        <f>ROUND(AD66,0)</f>
        <v>-48014</v>
      </c>
      <c r="J761" s="276">
        <f>ROUND(AD67,0)</f>
        <v>23782</v>
      </c>
      <c r="K761" s="276">
        <f>ROUND(AD68,0)</f>
        <v>40</v>
      </c>
      <c r="L761" s="276">
        <f>ROUND(AD69,0)</f>
        <v>855</v>
      </c>
      <c r="M761" s="276">
        <f>ROUND(AD70,0)</f>
        <v>0</v>
      </c>
      <c r="N761" s="276">
        <f>ROUND(AD75,0)</f>
        <v>4282850</v>
      </c>
      <c r="O761" s="276">
        <f>ROUND(AD73,0)</f>
        <v>4226274</v>
      </c>
      <c r="P761" s="276">
        <f>IF(AD76&gt;0,ROUND(AD76,0),0)</f>
        <v>875</v>
      </c>
      <c r="Q761" s="276">
        <f>IF(AD77&gt;0,ROUND(AD77,0),0)</f>
        <v>0</v>
      </c>
      <c r="R761" s="276">
        <f>IF(AD78&gt;0,ROUND(AD78,0),0)</f>
        <v>132</v>
      </c>
      <c r="S761" s="276">
        <f>IF(AD79&gt;0,ROUND(AD79,0),0)</f>
        <v>0</v>
      </c>
      <c r="T761" s="278">
        <f>IF(AD80&gt;0,ROUND(AD80,2),0)</f>
        <v>2.72</v>
      </c>
      <c r="U761" s="276"/>
      <c r="V761" s="277"/>
      <c r="W761" s="276"/>
      <c r="X761" s="276"/>
      <c r="Y761" s="276">
        <f t="shared" si="21"/>
        <v>444189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003*2019*7200*A</v>
      </c>
      <c r="B762" s="276">
        <f>ROUND(AE59,0)</f>
        <v>0</v>
      </c>
      <c r="C762" s="278">
        <f>ROUND(AE60,2)</f>
        <v>41.67</v>
      </c>
      <c r="D762" s="276">
        <f>ROUND(AE61,0)</f>
        <v>3892564</v>
      </c>
      <c r="E762" s="276">
        <f>ROUND(AE62,0)</f>
        <v>569668</v>
      </c>
      <c r="F762" s="276">
        <f>ROUND(AE63,0)</f>
        <v>0</v>
      </c>
      <c r="G762" s="276">
        <f>ROUND(AE64,0)</f>
        <v>28939</v>
      </c>
      <c r="H762" s="276">
        <f>ROUND(AE65,0)</f>
        <v>1466</v>
      </c>
      <c r="I762" s="276">
        <f>ROUND(AE66,0)</f>
        <v>28445</v>
      </c>
      <c r="J762" s="276">
        <f>ROUND(AE67,0)</f>
        <v>183745</v>
      </c>
      <c r="K762" s="276">
        <f>ROUND(AE68,0)</f>
        <v>332122</v>
      </c>
      <c r="L762" s="276">
        <f>ROUND(AE69,0)</f>
        <v>18693</v>
      </c>
      <c r="M762" s="276">
        <f>ROUND(AE70,0)</f>
        <v>6669</v>
      </c>
      <c r="N762" s="276">
        <f>ROUND(AE75,0)</f>
        <v>19098985</v>
      </c>
      <c r="O762" s="276">
        <f>ROUND(AE73,0)</f>
        <v>15340937</v>
      </c>
      <c r="P762" s="276">
        <f>IF(AE76&gt;0,ROUND(AE76,0),0)</f>
        <v>6760</v>
      </c>
      <c r="Q762" s="276">
        <f>IF(AE77&gt;0,ROUND(AE77,0),0)</f>
        <v>0</v>
      </c>
      <c r="R762" s="276">
        <f>IF(AE78&gt;0,ROUND(AE78,0),0)</f>
        <v>1023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3429113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003*2019*7220*A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003*2019*7230*A</v>
      </c>
      <c r="B764" s="276">
        <f>ROUND(AG59,0)</f>
        <v>0</v>
      </c>
      <c r="C764" s="278">
        <f>ROUND(AG60,2)</f>
        <v>51.58</v>
      </c>
      <c r="D764" s="276">
        <f>ROUND(AG61,0)</f>
        <v>4639607</v>
      </c>
      <c r="E764" s="276">
        <f>ROUND(AG62,0)</f>
        <v>678996</v>
      </c>
      <c r="F764" s="276">
        <f>ROUND(AG63,0)</f>
        <v>1006616</v>
      </c>
      <c r="G764" s="276">
        <f>ROUND(AG64,0)</f>
        <v>653769</v>
      </c>
      <c r="H764" s="276">
        <f>ROUND(AG65,0)</f>
        <v>1783</v>
      </c>
      <c r="I764" s="276">
        <f>ROUND(AG66,0)</f>
        <v>158714</v>
      </c>
      <c r="J764" s="276">
        <f>ROUND(AG67,0)</f>
        <v>299272</v>
      </c>
      <c r="K764" s="276">
        <f>ROUND(AG68,0)</f>
        <v>6528</v>
      </c>
      <c r="L764" s="276">
        <f>ROUND(AG69,0)</f>
        <v>66557</v>
      </c>
      <c r="M764" s="276">
        <f>ROUND(AG70,0)</f>
        <v>0</v>
      </c>
      <c r="N764" s="276">
        <f>ROUND(AG75,0)</f>
        <v>67097311</v>
      </c>
      <c r="O764" s="276">
        <f>ROUND(AG73,0)</f>
        <v>12664325</v>
      </c>
      <c r="P764" s="276">
        <f>IF(AG76&gt;0,ROUND(AG76,0),0)</f>
        <v>11011</v>
      </c>
      <c r="Q764" s="276">
        <f>IF(AG77&gt;0,ROUND(AG77,0),0)</f>
        <v>0</v>
      </c>
      <c r="R764" s="276">
        <f>IF(AG78&gt;0,ROUND(AG78,0),0)</f>
        <v>1667</v>
      </c>
      <c r="S764" s="276">
        <f>IF(AG79&gt;0,ROUND(AG79,0),0)</f>
        <v>0</v>
      </c>
      <c r="T764" s="278">
        <f>IF(AG80&gt;0,ROUND(AG80,2),0)</f>
        <v>26.45</v>
      </c>
      <c r="U764" s="276"/>
      <c r="V764" s="277"/>
      <c r="W764" s="276"/>
      <c r="X764" s="276"/>
      <c r="Y764" s="276">
        <f t="shared" si="21"/>
        <v>6509115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003*2019*7240*A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003*2019*7250*A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003*2019*7260*A</v>
      </c>
      <c r="B767" s="276">
        <f>ROUND(AJ59,0)</f>
        <v>0</v>
      </c>
      <c r="C767" s="278">
        <f>ROUND(AJ60,2)</f>
        <v>5.27</v>
      </c>
      <c r="D767" s="276">
        <f>ROUND(AJ61,0)</f>
        <v>594762</v>
      </c>
      <c r="E767" s="276">
        <f>ROUND(AJ62,0)</f>
        <v>87042</v>
      </c>
      <c r="F767" s="276">
        <f>ROUND(AJ63,0)</f>
        <v>1524216</v>
      </c>
      <c r="G767" s="276">
        <f>ROUND(AJ64,0)</f>
        <v>425258</v>
      </c>
      <c r="H767" s="276">
        <f>ROUND(AJ65,0)</f>
        <v>0</v>
      </c>
      <c r="I767" s="276">
        <f>ROUND(AJ66,0)</f>
        <v>528575</v>
      </c>
      <c r="J767" s="276">
        <f>ROUND(AJ67,0)</f>
        <v>73604</v>
      </c>
      <c r="K767" s="276">
        <f>ROUND(AJ68,0)</f>
        <v>750</v>
      </c>
      <c r="L767" s="276">
        <f>ROUND(AJ69,0)</f>
        <v>834</v>
      </c>
      <c r="M767" s="276">
        <f>ROUND(AJ70,0)</f>
        <v>0</v>
      </c>
      <c r="N767" s="276">
        <f>ROUND(AJ75,0)</f>
        <v>7712645</v>
      </c>
      <c r="O767" s="276">
        <f>ROUND(AJ73,0)</f>
        <v>565</v>
      </c>
      <c r="P767" s="276">
        <f>IF(AJ76&gt;0,ROUND(AJ76,0),0)</f>
        <v>2708</v>
      </c>
      <c r="Q767" s="276">
        <f>IF(AJ77&gt;0,ROUND(AJ77,0),0)</f>
        <v>0</v>
      </c>
      <c r="R767" s="276">
        <f>IF(AJ78&gt;0,ROUND(AJ78,0),0)</f>
        <v>410</v>
      </c>
      <c r="S767" s="276">
        <f>IF(AJ79&gt;0,ROUND(AJ79,0),0)</f>
        <v>0</v>
      </c>
      <c r="T767" s="278">
        <f>IF(AJ80&gt;0,ROUND(AJ80,2),0)</f>
        <v>1.81</v>
      </c>
      <c r="U767" s="276"/>
      <c r="V767" s="277"/>
      <c r="W767" s="276"/>
      <c r="X767" s="276"/>
      <c r="Y767" s="276">
        <f t="shared" si="21"/>
        <v>1941430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003*2019*7310*A</v>
      </c>
      <c r="B768" s="276">
        <f>ROUND(AK59,0)</f>
        <v>0</v>
      </c>
      <c r="C768" s="278">
        <f>ROUND(AK60,2)</f>
        <v>14.59</v>
      </c>
      <c r="D768" s="276">
        <f>ROUND(AK61,0)</f>
        <v>1372594</v>
      </c>
      <c r="E768" s="276">
        <f>ROUND(AK62,0)</f>
        <v>200876</v>
      </c>
      <c r="F768" s="276">
        <f>ROUND(AK63,0)</f>
        <v>0</v>
      </c>
      <c r="G768" s="276">
        <f>ROUND(AK64,0)</f>
        <v>6750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9961</v>
      </c>
      <c r="M768" s="276">
        <f>ROUND(AK70,0)</f>
        <v>0</v>
      </c>
      <c r="N768" s="276">
        <f>ROUND(AK75,0)</f>
        <v>14061597</v>
      </c>
      <c r="O768" s="276">
        <f>ROUND(AK73,0)</f>
        <v>13863076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916553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003*2019*7320*A</v>
      </c>
      <c r="B769" s="276">
        <f>ROUND(AL59,0)</f>
        <v>0</v>
      </c>
      <c r="C769" s="278">
        <f>ROUND(AL60,2)</f>
        <v>4.67</v>
      </c>
      <c r="D769" s="276">
        <f>ROUND(AL61,0)</f>
        <v>466982</v>
      </c>
      <c r="E769" s="276">
        <f>ROUND(AL62,0)</f>
        <v>68342</v>
      </c>
      <c r="F769" s="276">
        <f>ROUND(AL63,0)</f>
        <v>0</v>
      </c>
      <c r="G769" s="276">
        <f>ROUND(AL64,0)</f>
        <v>1985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1015</v>
      </c>
      <c r="L769" s="276">
        <f>ROUND(AL69,0)</f>
        <v>4112</v>
      </c>
      <c r="M769" s="276">
        <f>ROUND(AL70,0)</f>
        <v>0</v>
      </c>
      <c r="N769" s="276">
        <f>ROUND(AL75,0)</f>
        <v>4767999</v>
      </c>
      <c r="O769" s="276">
        <f>ROUND(AL73,0)</f>
        <v>4727105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311434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003*2019*7330*A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003*2019*7340*A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003*2019*7350*A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003*2019*7380*A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003*2019*7390*A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003*2019*7400*A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003*2019*7410*A</v>
      </c>
      <c r="B776" s="276">
        <f>ROUND(AS59,0)</f>
        <v>0</v>
      </c>
      <c r="C776" s="278">
        <f>ROUND(AS60,2)</f>
        <v>0.01</v>
      </c>
      <c r="D776" s="276">
        <f>ROUND(AS61,0)</f>
        <v>743</v>
      </c>
      <c r="E776" s="276">
        <f>ROUND(AS62,0)</f>
        <v>109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5376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0.01</v>
      </c>
      <c r="U776" s="276"/>
      <c r="V776" s="277"/>
      <c r="W776" s="276"/>
      <c r="X776" s="276"/>
      <c r="Y776" s="276">
        <f t="shared" si="21"/>
        <v>3056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003*2019*7420*A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003*2019*7430*A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003*2019*7490*A</v>
      </c>
      <c r="B779" s="276"/>
      <c r="C779" s="278">
        <f>ROUND(AV60,2)</f>
        <v>1.08</v>
      </c>
      <c r="D779" s="276">
        <f>ROUND(AV61,0)</f>
        <v>123835</v>
      </c>
      <c r="E779" s="276">
        <f>ROUND(AV62,0)</f>
        <v>18123</v>
      </c>
      <c r="F779" s="276">
        <f>ROUND(AV63,0)</f>
        <v>0</v>
      </c>
      <c r="G779" s="276">
        <f>ROUND(AV64,0)</f>
        <v>520</v>
      </c>
      <c r="H779" s="276">
        <f>ROUND(AV65,0)</f>
        <v>506</v>
      </c>
      <c r="I779" s="276">
        <f>ROUND(AV66,0)</f>
        <v>249000</v>
      </c>
      <c r="J779" s="276">
        <f>ROUND(AV67,0)</f>
        <v>0</v>
      </c>
      <c r="K779" s="276">
        <f>ROUND(AV68,0)</f>
        <v>132</v>
      </c>
      <c r="L779" s="276">
        <f>ROUND(AV69,0)</f>
        <v>168</v>
      </c>
      <c r="M779" s="276">
        <f>ROUND(AV70,0)</f>
        <v>0</v>
      </c>
      <c r="N779" s="276">
        <f>ROUND(AV75,0)</f>
        <v>308063</v>
      </c>
      <c r="O779" s="276">
        <f>ROUND(AV73,0)</f>
        <v>306863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1.06</v>
      </c>
      <c r="U779" s="276"/>
      <c r="V779" s="277"/>
      <c r="W779" s="276"/>
      <c r="X779" s="276"/>
      <c r="Y779" s="276">
        <f t="shared" si="21"/>
        <v>210727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003*2019*8200*A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003*2019*8310*A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003*2019*8320*A</v>
      </c>
      <c r="B782" s="276">
        <f>ROUND(AY59,0)</f>
        <v>246247</v>
      </c>
      <c r="C782" s="278">
        <f>ROUND(AY60,2)</f>
        <v>49.48</v>
      </c>
      <c r="D782" s="276">
        <f>ROUND(AY61,0)</f>
        <v>2618114</v>
      </c>
      <c r="E782" s="276">
        <f>ROUND(AY62,0)</f>
        <v>383155</v>
      </c>
      <c r="F782" s="276">
        <f>ROUND(AY63,0)</f>
        <v>0</v>
      </c>
      <c r="G782" s="276">
        <f>ROUND(AY64,0)</f>
        <v>487614</v>
      </c>
      <c r="H782" s="276">
        <f>ROUND(AY65,0)</f>
        <v>1184</v>
      </c>
      <c r="I782" s="276">
        <f>ROUND(AY66,0)</f>
        <v>122898</v>
      </c>
      <c r="J782" s="276">
        <f>ROUND(AY67,0)</f>
        <v>65044</v>
      </c>
      <c r="K782" s="276">
        <f>ROUND(AY68,0)</f>
        <v>8364</v>
      </c>
      <c r="L782" s="276">
        <f>ROUND(AY69,0)</f>
        <v>41794</v>
      </c>
      <c r="M782" s="276">
        <f>ROUND(AY70,0)</f>
        <v>204123</v>
      </c>
      <c r="N782" s="276"/>
      <c r="O782" s="276"/>
      <c r="P782" s="276">
        <f>IF(AY76&gt;0,ROUND(AY76,0),0)</f>
        <v>2393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003*2019*8330*A</v>
      </c>
      <c r="B783" s="276">
        <f>ROUND(AZ59,0)</f>
        <v>0</v>
      </c>
      <c r="C783" s="278">
        <f>ROUND(AZ60,2)</f>
        <v>19.96</v>
      </c>
      <c r="D783" s="276">
        <f>ROUND(AZ61,0)</f>
        <v>1011240</v>
      </c>
      <c r="E783" s="276">
        <f>ROUND(AZ62,0)</f>
        <v>147993</v>
      </c>
      <c r="F783" s="276">
        <f>ROUND(AZ63,0)</f>
        <v>0</v>
      </c>
      <c r="G783" s="276">
        <f>ROUND(AZ64,0)</f>
        <v>1558877</v>
      </c>
      <c r="H783" s="276">
        <f>ROUND(AZ65,0)</f>
        <v>0</v>
      </c>
      <c r="I783" s="276">
        <f>ROUND(AZ66,0)</f>
        <v>20559</v>
      </c>
      <c r="J783" s="276">
        <f>ROUND(AZ67,0)</f>
        <v>479322</v>
      </c>
      <c r="K783" s="276">
        <f>ROUND(AZ68,0)</f>
        <v>31554</v>
      </c>
      <c r="L783" s="276">
        <f>ROUND(AZ69,0)</f>
        <v>7709</v>
      </c>
      <c r="M783" s="276">
        <f>ROUND(AZ70,0)</f>
        <v>2162073</v>
      </c>
      <c r="N783" s="276"/>
      <c r="O783" s="276"/>
      <c r="P783" s="276">
        <f>IF(AZ76&gt;0,ROUND(AZ76,0),0)</f>
        <v>17636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003*2019*8350*A</v>
      </c>
      <c r="B784" s="276">
        <f>ROUND(BA59,0)</f>
        <v>0</v>
      </c>
      <c r="C784" s="278">
        <f>ROUND(BA60,2)</f>
        <v>3.67</v>
      </c>
      <c r="D784" s="276">
        <f>ROUND(BA61,0)</f>
        <v>148642</v>
      </c>
      <c r="E784" s="276">
        <f>ROUND(BA62,0)</f>
        <v>21753</v>
      </c>
      <c r="F784" s="276">
        <f>ROUND(BA63,0)</f>
        <v>0</v>
      </c>
      <c r="G784" s="276">
        <f>ROUND(BA64,0)</f>
        <v>72536</v>
      </c>
      <c r="H784" s="276">
        <f>ROUND(BA65,0)</f>
        <v>0</v>
      </c>
      <c r="I784" s="276">
        <f>ROUND(BA66,0)</f>
        <v>-148476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003*2019*8360*A</v>
      </c>
      <c r="B785" s="276"/>
      <c r="C785" s="278">
        <f>ROUND(BB60,2)</f>
        <v>28.47</v>
      </c>
      <c r="D785" s="276">
        <f>ROUND(BB61,0)</f>
        <v>2921769</v>
      </c>
      <c r="E785" s="276">
        <f>ROUND(BB62,0)</f>
        <v>427594</v>
      </c>
      <c r="F785" s="276">
        <f>ROUND(BB63,0)</f>
        <v>6298</v>
      </c>
      <c r="G785" s="276">
        <f>ROUND(BB64,0)</f>
        <v>5700</v>
      </c>
      <c r="H785" s="276">
        <f>ROUND(BB65,0)</f>
        <v>25550</v>
      </c>
      <c r="I785" s="276">
        <f>ROUND(BB66,0)</f>
        <v>36621</v>
      </c>
      <c r="J785" s="276">
        <f>ROUND(BB67,0)</f>
        <v>7917</v>
      </c>
      <c r="K785" s="276">
        <f>ROUND(BB68,0)</f>
        <v>2372</v>
      </c>
      <c r="L785" s="276">
        <f>ROUND(BB69,0)</f>
        <v>283333</v>
      </c>
      <c r="M785" s="276">
        <f>ROUND(BB70,0)</f>
        <v>2932</v>
      </c>
      <c r="N785" s="276"/>
      <c r="O785" s="276"/>
      <c r="P785" s="276">
        <f>IF(BB76&gt;0,ROUND(BB76,0),0)</f>
        <v>291</v>
      </c>
      <c r="Q785" s="276">
        <f>IF(BB77&gt;0,ROUND(BB77,0),0)</f>
        <v>0</v>
      </c>
      <c r="R785" s="276">
        <f>IF(BB78&gt;0,ROUND(BB78,0),0)</f>
        <v>44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003*2019*8370*A</v>
      </c>
      <c r="B786" s="276"/>
      <c r="C786" s="278">
        <f>ROUND(BC60,2)</f>
        <v>13.87</v>
      </c>
      <c r="D786" s="276">
        <f>ROUND(BC61,0)</f>
        <v>697784</v>
      </c>
      <c r="E786" s="276">
        <f>ROUND(BC62,0)</f>
        <v>102119</v>
      </c>
      <c r="F786" s="276">
        <f>ROUND(BC63,0)</f>
        <v>0</v>
      </c>
      <c r="G786" s="276">
        <f>ROUND(BC64,0)</f>
        <v>108</v>
      </c>
      <c r="H786" s="276">
        <f>ROUND(BC65,0)</f>
        <v>0</v>
      </c>
      <c r="I786" s="276">
        <f>ROUND(BC66,0)</f>
        <v>2154</v>
      </c>
      <c r="J786" s="276">
        <f>ROUND(BC67,0)</f>
        <v>0</v>
      </c>
      <c r="K786" s="276">
        <f>ROUND(BC68,0)</f>
        <v>0</v>
      </c>
      <c r="L786" s="276">
        <f>ROUND(BC69,0)</f>
        <v>2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003*2019*8420*A</v>
      </c>
      <c r="B787" s="276"/>
      <c r="C787" s="278">
        <f>ROUND(BD60,2)</f>
        <v>2.1800000000000002</v>
      </c>
      <c r="D787" s="276">
        <f>ROUND(BD61,0)</f>
        <v>148135</v>
      </c>
      <c r="E787" s="276">
        <f>ROUND(BD62,0)</f>
        <v>21679</v>
      </c>
      <c r="F787" s="276">
        <f>ROUND(BD63,0)</f>
        <v>0</v>
      </c>
      <c r="G787" s="276">
        <f>ROUND(BD64,0)</f>
        <v>-25727</v>
      </c>
      <c r="H787" s="276">
        <f>ROUND(BD65,0)</f>
        <v>0</v>
      </c>
      <c r="I787" s="276">
        <f>ROUND(BD66,0)</f>
        <v>31502</v>
      </c>
      <c r="J787" s="276">
        <f>ROUND(BD67,0)</f>
        <v>528618</v>
      </c>
      <c r="K787" s="276">
        <f>ROUND(BD68,0)</f>
        <v>3445</v>
      </c>
      <c r="L787" s="276">
        <f>ROUND(BD69,0)</f>
        <v>245</v>
      </c>
      <c r="M787" s="276">
        <f>ROUND(BD70,0)</f>
        <v>0</v>
      </c>
      <c r="N787" s="276"/>
      <c r="O787" s="276"/>
      <c r="P787" s="276">
        <f>IF(BD76&gt;0,ROUND(BD76,0),0)</f>
        <v>19449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003*2019*8430*A</v>
      </c>
      <c r="B788" s="276">
        <f>ROUND(BE59,0)</f>
        <v>745880</v>
      </c>
      <c r="C788" s="278">
        <f>ROUND(BE60,2)</f>
        <v>31.49</v>
      </c>
      <c r="D788" s="276">
        <f>ROUND(BE61,0)</f>
        <v>2123740</v>
      </c>
      <c r="E788" s="276">
        <f>ROUND(BE62,0)</f>
        <v>310804</v>
      </c>
      <c r="F788" s="276">
        <f>ROUND(BE63,0)</f>
        <v>164176</v>
      </c>
      <c r="G788" s="276">
        <f>ROUND(BE64,0)</f>
        <v>442045</v>
      </c>
      <c r="H788" s="276">
        <f>ROUND(BE65,0)</f>
        <v>1758708</v>
      </c>
      <c r="I788" s="276">
        <f>ROUND(BE66,0)</f>
        <v>1793230</v>
      </c>
      <c r="J788" s="276">
        <f>ROUND(BE67,0)</f>
        <v>8042742</v>
      </c>
      <c r="K788" s="276">
        <f>ROUND(BE68,0)</f>
        <v>42538</v>
      </c>
      <c r="L788" s="276">
        <f>ROUND(BE69,0)</f>
        <v>46470</v>
      </c>
      <c r="M788" s="276">
        <f>ROUND(BE70,0)</f>
        <v>216093</v>
      </c>
      <c r="N788" s="276"/>
      <c r="O788" s="276"/>
      <c r="P788" s="276">
        <f>IF(BE76&gt;0,ROUND(BE76,0),0)</f>
        <v>295915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003*2019*8460*A</v>
      </c>
      <c r="B789" s="276"/>
      <c r="C789" s="278">
        <f>ROUND(BF60,2)</f>
        <v>54.27</v>
      </c>
      <c r="D789" s="276">
        <f>ROUND(BF61,0)</f>
        <v>2685385</v>
      </c>
      <c r="E789" s="276">
        <f>ROUND(BF62,0)</f>
        <v>393000</v>
      </c>
      <c r="F789" s="276">
        <f>ROUND(BF63,0)</f>
        <v>0</v>
      </c>
      <c r="G789" s="276">
        <f>ROUND(BF64,0)</f>
        <v>198148</v>
      </c>
      <c r="H789" s="276">
        <f>ROUND(BF65,0)</f>
        <v>574719</v>
      </c>
      <c r="I789" s="276">
        <f>ROUND(BF66,0)</f>
        <v>630485</v>
      </c>
      <c r="J789" s="276">
        <f>ROUND(BF67,0)</f>
        <v>129482</v>
      </c>
      <c r="K789" s="276">
        <f>ROUND(BF68,0)</f>
        <v>132</v>
      </c>
      <c r="L789" s="276">
        <f>ROUND(BF69,0)</f>
        <v>2647</v>
      </c>
      <c r="M789" s="276">
        <f>ROUND(BF70,0)</f>
        <v>495829</v>
      </c>
      <c r="N789" s="276"/>
      <c r="O789" s="276"/>
      <c r="P789" s="276">
        <f>IF(BF76&gt;0,ROUND(BF76,0),0)</f>
        <v>4764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003*2019*8470*A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003*2019*8480*A</v>
      </c>
      <c r="B791" s="276"/>
      <c r="C791" s="278">
        <f>ROUND(BH60,2)</f>
        <v>2.39</v>
      </c>
      <c r="D791" s="276">
        <f>ROUND(BH61,0)</f>
        <v>263974</v>
      </c>
      <c r="E791" s="276">
        <f>ROUND(BH62,0)</f>
        <v>38632</v>
      </c>
      <c r="F791" s="276">
        <f>ROUND(BH63,0)</f>
        <v>0</v>
      </c>
      <c r="G791" s="276">
        <f>ROUND(BH64,0)</f>
        <v>201</v>
      </c>
      <c r="H791" s="276">
        <f>ROUND(BH65,0)</f>
        <v>1262</v>
      </c>
      <c r="I791" s="276">
        <f>ROUND(BH66,0)</f>
        <v>6075</v>
      </c>
      <c r="J791" s="276">
        <f>ROUND(BH67,0)</f>
        <v>0</v>
      </c>
      <c r="K791" s="276">
        <f>ROUND(BH68,0)</f>
        <v>0</v>
      </c>
      <c r="L791" s="276">
        <f>ROUND(BH69,0)</f>
        <v>1799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003*2019*8490*A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003*2019*8510*A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12</v>
      </c>
      <c r="J793" s="276">
        <f>ROUND(BJ67,0)</f>
        <v>0</v>
      </c>
      <c r="K793" s="276">
        <f>ROUND(BJ68,0)</f>
        <v>642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003*2019*8530*A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003*2019*8560*A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-66</v>
      </c>
      <c r="H795" s="276">
        <f>ROUND(BL65,0)</f>
        <v>0</v>
      </c>
      <c r="I795" s="276">
        <f>ROUND(BL66,0)</f>
        <v>0</v>
      </c>
      <c r="J795" s="276">
        <f>ROUND(BL67,0)</f>
        <v>60553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2228</v>
      </c>
      <c r="Q795" s="276">
        <f>IF(BL77&gt;0,ROUND(BL77,0),0)</f>
        <v>0</v>
      </c>
      <c r="R795" s="276">
        <f>IF(BL78&gt;0,ROUND(BL78,0),0)</f>
        <v>337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003*2019*8590*A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003*2019*8610*A</v>
      </c>
      <c r="B797" s="276"/>
      <c r="C797" s="278">
        <f>ROUND(BN60,2)</f>
        <v>21.75</v>
      </c>
      <c r="D797" s="276">
        <f>ROUND(BN61,0)</f>
        <v>2080845</v>
      </c>
      <c r="E797" s="276">
        <f>ROUND(BN62,0)</f>
        <v>304527</v>
      </c>
      <c r="F797" s="276">
        <f>ROUND(BN63,0)</f>
        <v>730213</v>
      </c>
      <c r="G797" s="276">
        <f>ROUND(BN64,0)</f>
        <v>182199</v>
      </c>
      <c r="H797" s="276">
        <f>ROUND(BN65,0)</f>
        <v>1833</v>
      </c>
      <c r="I797" s="276">
        <f>ROUND(BN66,0)</f>
        <v>288218</v>
      </c>
      <c r="J797" s="276">
        <f>ROUND(BN67,0)</f>
        <v>410736</v>
      </c>
      <c r="K797" s="276">
        <f>ROUND(BN68,0)</f>
        <v>409785</v>
      </c>
      <c r="L797" s="276">
        <f>ROUND(BN69,0)</f>
        <v>172721</v>
      </c>
      <c r="M797" s="276">
        <f>ROUND(BN70,0)</f>
        <v>25943</v>
      </c>
      <c r="N797" s="276"/>
      <c r="O797" s="276"/>
      <c r="P797" s="276">
        <f>IF(BN76&gt;0,ROUND(BN76,0),0)</f>
        <v>15112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003*2019*8620*A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003*2019*8630*A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003*2019*8640*A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003*2019*8650*A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003*2019*8660*A</v>
      </c>
      <c r="B802" s="276"/>
      <c r="C802" s="278">
        <f>ROUND(BS60,2)</f>
        <v>1</v>
      </c>
      <c r="D802" s="276">
        <f>ROUND(BS61,0)</f>
        <v>63377</v>
      </c>
      <c r="E802" s="276">
        <f>ROUND(BS62,0)</f>
        <v>9275</v>
      </c>
      <c r="F802" s="276">
        <f>ROUND(BS63,0)</f>
        <v>0</v>
      </c>
      <c r="G802" s="276">
        <f>ROUND(BS64,0)</f>
        <v>40108</v>
      </c>
      <c r="H802" s="276">
        <f>ROUND(BS65,0)</f>
        <v>300</v>
      </c>
      <c r="I802" s="276">
        <f>ROUND(BS66,0)</f>
        <v>1178</v>
      </c>
      <c r="J802" s="276">
        <f>ROUND(BS67,0)</f>
        <v>54798</v>
      </c>
      <c r="K802" s="276">
        <f>ROUND(BS68,0)</f>
        <v>448</v>
      </c>
      <c r="L802" s="276">
        <f>ROUND(BS69,0)</f>
        <v>13541</v>
      </c>
      <c r="M802" s="276">
        <f>ROUND(BS70,0)</f>
        <v>-97270</v>
      </c>
      <c r="N802" s="276"/>
      <c r="O802" s="276"/>
      <c r="P802" s="276">
        <f>IF(BS76&gt;0,ROUND(BS76,0),0)</f>
        <v>2016</v>
      </c>
      <c r="Q802" s="276">
        <f>IF(BS77&gt;0,ROUND(BS77,0),0)</f>
        <v>0</v>
      </c>
      <c r="R802" s="276">
        <f>IF(BS78&gt;0,ROUND(BS78,0),0)</f>
        <v>305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003*2019*8670*A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003*2019*8680*A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003*2019*8690*A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21846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003*2019*8700*A</v>
      </c>
      <c r="B806" s="276"/>
      <c r="C806" s="278">
        <f>ROUND(BW60,2)</f>
        <v>23.4</v>
      </c>
      <c r="D806" s="276">
        <f>ROUND(BW61,0)</f>
        <v>1820720</v>
      </c>
      <c r="E806" s="276">
        <f>ROUND(BW62,0)</f>
        <v>266458</v>
      </c>
      <c r="F806" s="276">
        <f>ROUND(BW63,0)</f>
        <v>0</v>
      </c>
      <c r="G806" s="276">
        <f>ROUND(BW64,0)</f>
        <v>227085</v>
      </c>
      <c r="H806" s="276">
        <f>ROUND(BW65,0)</f>
        <v>13142</v>
      </c>
      <c r="I806" s="276">
        <f>ROUND(BW66,0)</f>
        <v>7383564</v>
      </c>
      <c r="J806" s="276">
        <f>ROUND(BW67,0)</f>
        <v>189716</v>
      </c>
      <c r="K806" s="276">
        <f>ROUND(BW68,0)</f>
        <v>295612</v>
      </c>
      <c r="L806" s="276">
        <f>ROUND(BW69,0)</f>
        <v>11311</v>
      </c>
      <c r="M806" s="276">
        <f>ROUND(BW70,0)</f>
        <v>64324</v>
      </c>
      <c r="N806" s="276"/>
      <c r="O806" s="276"/>
      <c r="P806" s="276">
        <f>IF(BW76&gt;0,ROUND(BW76,0),0)</f>
        <v>6980</v>
      </c>
      <c r="Q806" s="276">
        <f>IF(BW77&gt;0,ROUND(BW77,0),0)</f>
        <v>0</v>
      </c>
      <c r="R806" s="276">
        <f>IF(BW78&gt;0,ROUND(BW78,0),0)</f>
        <v>1057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003*2019*8710*A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003*2019*8720*A</v>
      </c>
      <c r="B808" s="276"/>
      <c r="C808" s="278">
        <f>ROUND(BY60,2)</f>
        <v>5.35</v>
      </c>
      <c r="D808" s="276">
        <f>ROUND(BY61,0)</f>
        <v>741912</v>
      </c>
      <c r="E808" s="276">
        <f>ROUND(BY62,0)</f>
        <v>108577</v>
      </c>
      <c r="F808" s="276">
        <f>ROUND(BY63,0)</f>
        <v>0</v>
      </c>
      <c r="G808" s="276">
        <f>ROUND(BY64,0)</f>
        <v>171</v>
      </c>
      <c r="H808" s="276">
        <f>ROUND(BY65,0)</f>
        <v>363</v>
      </c>
      <c r="I808" s="276">
        <f>ROUND(BY66,0)</f>
        <v>118</v>
      </c>
      <c r="J808" s="276">
        <f>ROUND(BY67,0)</f>
        <v>4423</v>
      </c>
      <c r="K808" s="276">
        <f>ROUND(BY68,0)</f>
        <v>2333</v>
      </c>
      <c r="L808" s="276">
        <f>ROUND(BY69,0)</f>
        <v>1473</v>
      </c>
      <c r="M808" s="276">
        <f>ROUND(BY70,0)</f>
        <v>0</v>
      </c>
      <c r="N808" s="276"/>
      <c r="O808" s="276"/>
      <c r="P808" s="276">
        <f>IF(BY76&gt;0,ROUND(BY76,0),0)</f>
        <v>163</v>
      </c>
      <c r="Q808" s="276">
        <f>IF(BY77&gt;0,ROUND(BY77,0),0)</f>
        <v>0</v>
      </c>
      <c r="R808" s="276">
        <f>IF(BY78&gt;0,ROUND(BY78,0),0)</f>
        <v>25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003*2019*8730*A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003*2019*8740*A</v>
      </c>
      <c r="B810" s="276"/>
      <c r="C810" s="278">
        <f>ROUND(CA60,2)</f>
        <v>63.97</v>
      </c>
      <c r="D810" s="276">
        <f>ROUND(CA61,0)</f>
        <v>5762687</v>
      </c>
      <c r="E810" s="276">
        <f>ROUND(CA62,0)</f>
        <v>843356</v>
      </c>
      <c r="F810" s="276">
        <f>ROUND(CA63,0)</f>
        <v>860263</v>
      </c>
      <c r="G810" s="276">
        <f>ROUND(CA64,0)</f>
        <v>100616</v>
      </c>
      <c r="H810" s="276">
        <f>ROUND(CA65,0)</f>
        <v>2006</v>
      </c>
      <c r="I810" s="276">
        <f>ROUND(CA66,0)</f>
        <v>42891</v>
      </c>
      <c r="J810" s="276">
        <f>ROUND(CA67,0)</f>
        <v>152954</v>
      </c>
      <c r="K810" s="276">
        <f>ROUND(CA68,0)</f>
        <v>217846</v>
      </c>
      <c r="L810" s="276">
        <f>ROUND(CA69,0)</f>
        <v>296061</v>
      </c>
      <c r="M810" s="276">
        <f>ROUND(CA70,0)</f>
        <v>946110</v>
      </c>
      <c r="N810" s="276"/>
      <c r="O810" s="276"/>
      <c r="P810" s="276">
        <f>IF(CA76&gt;0,ROUND(CA76,0),0)</f>
        <v>5628</v>
      </c>
      <c r="Q810" s="276">
        <f>IF(CA77&gt;0,ROUND(CA77,0),0)</f>
        <v>0</v>
      </c>
      <c r="R810" s="276">
        <f>IF(CA78&gt;0,ROUND(CA78,0),0)</f>
        <v>852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003*2019*8770*A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003*2019*8790*A</v>
      </c>
      <c r="B812" s="276"/>
      <c r="C812" s="278">
        <f>ROUND(CC60,2)</f>
        <v>21.84</v>
      </c>
      <c r="D812" s="276">
        <f>ROUND(CC61,0)</f>
        <v>1868531</v>
      </c>
      <c r="E812" s="276">
        <f>ROUND(CC62,0)</f>
        <v>273455</v>
      </c>
      <c r="F812" s="276">
        <f>ROUND(CC63,0)</f>
        <v>1308099</v>
      </c>
      <c r="G812" s="276">
        <f>ROUND(CC64,0)</f>
        <v>113287</v>
      </c>
      <c r="H812" s="276">
        <f>ROUND(CC65,0)</f>
        <v>9418</v>
      </c>
      <c r="I812" s="276">
        <f>ROUND(CC66,0)</f>
        <v>2852938</v>
      </c>
      <c r="J812" s="276">
        <f>ROUND(CC67,0)</f>
        <v>2243678</v>
      </c>
      <c r="K812" s="276">
        <f>ROUND(CC68,0)</f>
        <v>1274340</v>
      </c>
      <c r="L812" s="276">
        <f>ROUND(CC69,0)</f>
        <v>126035942</v>
      </c>
      <c r="M812" s="276">
        <f>ROUND(CC70,0)</f>
        <v>1165150</v>
      </c>
      <c r="N812" s="276"/>
      <c r="O812" s="276"/>
      <c r="P812" s="276">
        <f>IF(CC76&gt;0,ROUND(CC76,0),0)</f>
        <v>82551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003*2019*9000*A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18571802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2">SUM(C734:C813)</f>
        <v>1421.3100000000002</v>
      </c>
      <c r="D815" s="277">
        <f t="shared" si="22"/>
        <v>135346531</v>
      </c>
      <c r="E815" s="277">
        <f t="shared" si="22"/>
        <v>19807643</v>
      </c>
      <c r="F815" s="277">
        <f t="shared" si="22"/>
        <v>8469741</v>
      </c>
      <c r="G815" s="277">
        <f t="shared" si="22"/>
        <v>101207683</v>
      </c>
      <c r="H815" s="277">
        <f t="shared" si="22"/>
        <v>2455981</v>
      </c>
      <c r="I815" s="277">
        <f t="shared" si="22"/>
        <v>48320647</v>
      </c>
      <c r="J815" s="277">
        <f t="shared" si="22"/>
        <v>20272473</v>
      </c>
      <c r="K815" s="277">
        <f t="shared" si="22"/>
        <v>6526271</v>
      </c>
      <c r="L815" s="277">
        <f>SUM(L734:L813)+SUM(U734:U813)</f>
        <v>146795045</v>
      </c>
      <c r="M815" s="277">
        <f>SUM(M734:M813)+SUM(V734:V813)</f>
        <v>7907455</v>
      </c>
      <c r="N815" s="277">
        <f t="shared" ref="N815:Y815" si="23">SUM(N734:N813)</f>
        <v>1849406532</v>
      </c>
      <c r="O815" s="277">
        <f t="shared" si="23"/>
        <v>1351568180</v>
      </c>
      <c r="P815" s="277">
        <f t="shared" si="23"/>
        <v>745880</v>
      </c>
      <c r="Q815" s="277">
        <f t="shared" si="23"/>
        <v>246248</v>
      </c>
      <c r="R815" s="277">
        <f t="shared" si="23"/>
        <v>46629</v>
      </c>
      <c r="S815" s="277">
        <f t="shared" si="23"/>
        <v>1465012</v>
      </c>
      <c r="T815" s="281">
        <f t="shared" si="23"/>
        <v>420.03</v>
      </c>
      <c r="U815" s="277">
        <f t="shared" si="23"/>
        <v>18571802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205516416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1421.3100000000002</v>
      </c>
      <c r="D816" s="277">
        <f>CE61</f>
        <v>135346532.69999996</v>
      </c>
      <c r="E816" s="277">
        <f>CE62</f>
        <v>19807643</v>
      </c>
      <c r="F816" s="277">
        <f>CE63</f>
        <v>8469741.7800000012</v>
      </c>
      <c r="G816" s="277">
        <f>CE64</f>
        <v>101207683.45999999</v>
      </c>
      <c r="H816" s="280">
        <f>CE65</f>
        <v>2455980.38</v>
      </c>
      <c r="I816" s="280">
        <f>CE66</f>
        <v>48320646.000000015</v>
      </c>
      <c r="J816" s="280">
        <f>CE67</f>
        <v>20272473</v>
      </c>
      <c r="K816" s="280">
        <f>CE68</f>
        <v>6526272.25</v>
      </c>
      <c r="L816" s="280">
        <f>CE69</f>
        <v>146795042.80879518</v>
      </c>
      <c r="M816" s="280">
        <f>CE70</f>
        <v>7907455.6799999997</v>
      </c>
      <c r="N816" s="277">
        <f>CE75</f>
        <v>1849406531.6800001</v>
      </c>
      <c r="O816" s="277">
        <f>CE73</f>
        <v>1351568178.98</v>
      </c>
      <c r="P816" s="277">
        <f>CE76</f>
        <v>745880.32741499983</v>
      </c>
      <c r="Q816" s="277">
        <f>CE77</f>
        <v>246247.16999999998</v>
      </c>
      <c r="R816" s="277">
        <f>CE78</f>
        <v>46629.130364080127</v>
      </c>
      <c r="S816" s="277">
        <f>CE79</f>
        <v>1465013.0799999998</v>
      </c>
      <c r="T816" s="281">
        <f>CE80</f>
        <v>420.03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205516417.1687952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135346532.69999993</v>
      </c>
      <c r="E817" s="180">
        <f>C379</f>
        <v>19807643.140000004</v>
      </c>
      <c r="F817" s="180">
        <f>C380</f>
        <v>8469741.7799999993</v>
      </c>
      <c r="G817" s="240">
        <f>C381</f>
        <v>101207683.46000001</v>
      </c>
      <c r="H817" s="240">
        <f>C382</f>
        <v>2455980.3799999994</v>
      </c>
      <c r="I817" s="240">
        <f>C383</f>
        <v>48320646.000000007</v>
      </c>
      <c r="J817" s="240">
        <f>C384</f>
        <v>20272469.600000005</v>
      </c>
      <c r="K817" s="240">
        <f>C385</f>
        <v>6526272.2499999981</v>
      </c>
      <c r="L817" s="240">
        <f>C386+C387+C388+C389</f>
        <v>146795042.80879578</v>
      </c>
      <c r="M817" s="240">
        <f>C370</f>
        <v>7907455.6800000016</v>
      </c>
      <c r="N817" s="180">
        <f>D361</f>
        <v>1849406531.6799994</v>
      </c>
      <c r="O817" s="180">
        <f>C359</f>
        <v>1351568178.9799995</v>
      </c>
    </row>
  </sheetData>
  <mergeCells count="1">
    <mergeCell ref="B220:C220"/>
  </mergeCells>
  <phoneticPr fontId="0" type="noConversion"/>
  <hyperlinks>
    <hyperlink ref="F16" r:id="rId1" xr:uid="{8CE79F4F-E284-484B-A2E0-6C6AE6CCAE4D}"/>
    <hyperlink ref="C17" r:id="rId2" xr:uid="{7A2294A2-E3C5-4D65-A0C6-1674C2BCA2A1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7734375" defaultRowHeight="15" x14ac:dyDescent="0.2"/>
  <cols>
    <col min="1" max="1" width="2.77734375" customWidth="1"/>
    <col min="2" max="3" width="10.77734375" customWidth="1"/>
    <col min="4" max="4" width="2.77734375" customWidth="1"/>
    <col min="5" max="6" width="10.77734375" customWidth="1"/>
    <col min="7" max="7" width="2.77734375" customWidth="1"/>
    <col min="8" max="8" width="10.77734375" customWidth="1"/>
    <col min="9" max="10" width="8.77734375" customWidth="1"/>
    <col min="11" max="11" width="2.77734375" customWidth="1"/>
  </cols>
  <sheetData>
    <row r="1" spans="2:13" ht="15.75" thickBot="1" x14ac:dyDescent="0.25">
      <c r="J1" s="166" t="s">
        <v>1008</v>
      </c>
    </row>
    <row r="2" spans="2:13" ht="15.75" thickTop="1" x14ac:dyDescent="0.2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">
      <c r="B5" s="144"/>
      <c r="C5" s="8"/>
      <c r="D5" s="8"/>
      <c r="E5" s="8"/>
      <c r="F5" s="8"/>
      <c r="G5" s="8"/>
      <c r="H5" s="8"/>
      <c r="I5" s="8"/>
      <c r="J5" s="145"/>
    </row>
    <row r="6" spans="2:13" ht="15.75" thickBot="1" x14ac:dyDescent="0.25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75" thickTop="1" x14ac:dyDescent="0.2">
      <c r="B7" s="144"/>
      <c r="C7" s="8"/>
      <c r="D7" s="8"/>
      <c r="E7" s="8"/>
      <c r="F7" s="8"/>
      <c r="G7" s="8"/>
      <c r="H7" s="8"/>
      <c r="I7" s="8"/>
      <c r="J7" s="145"/>
    </row>
    <row r="8" spans="2:13" ht="15.75" thickBot="1" x14ac:dyDescent="0.25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75" thickTop="1" x14ac:dyDescent="0.2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75" thickBot="1" x14ac:dyDescent="0.25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75" thickTop="1" x14ac:dyDescent="0.2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75" thickBot="1" x14ac:dyDescent="0.25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75" thickTop="1" x14ac:dyDescent="0.2">
      <c r="B17" s="141"/>
      <c r="C17" s="150" t="s">
        <v>1014</v>
      </c>
      <c r="D17" s="150"/>
      <c r="E17" s="142" t="str">
        <f>+data!C84</f>
        <v>Swedish Health Services DBA Swedish Medical Center Cherry Hill</v>
      </c>
      <c r="F17" s="149"/>
      <c r="G17" s="149"/>
      <c r="H17" s="142"/>
      <c r="I17" s="142"/>
      <c r="J17" s="143"/>
    </row>
    <row r="18" spans="2:10" x14ac:dyDescent="0.2">
      <c r="B18" s="144"/>
      <c r="C18" s="151" t="s">
        <v>1015</v>
      </c>
      <c r="D18" s="151"/>
      <c r="E18" s="8" t="str">
        <f>+"H-"&amp;data!C83</f>
        <v>H-003</v>
      </c>
      <c r="F18" s="76"/>
      <c r="G18" s="76"/>
      <c r="H18" s="8"/>
      <c r="I18" s="8"/>
      <c r="J18" s="145"/>
    </row>
    <row r="19" spans="2:10" x14ac:dyDescent="0.2">
      <c r="B19" s="144"/>
      <c r="C19" s="151" t="s">
        <v>1016</v>
      </c>
      <c r="D19" s="151"/>
      <c r="E19" s="8" t="str">
        <f>+data!C85</f>
        <v xml:space="preserve">500 17th Ave </v>
      </c>
      <c r="F19" s="76"/>
      <c r="G19" s="76"/>
      <c r="H19" s="8"/>
      <c r="I19" s="8"/>
      <c r="J19" s="145"/>
    </row>
    <row r="20" spans="2:10" x14ac:dyDescent="0.2">
      <c r="B20" s="144"/>
      <c r="C20" s="151" t="s">
        <v>1017</v>
      </c>
      <c r="D20" s="151"/>
      <c r="E20" s="8" t="str">
        <f>+data!C86</f>
        <v xml:space="preserve">500 17th Ave </v>
      </c>
      <c r="F20" s="76"/>
      <c r="G20" s="76"/>
      <c r="H20" s="8"/>
      <c r="I20" s="8"/>
      <c r="J20" s="145"/>
    </row>
    <row r="21" spans="2:10" x14ac:dyDescent="0.2">
      <c r="B21" s="144"/>
      <c r="C21" s="151" t="s">
        <v>1018</v>
      </c>
      <c r="D21" s="151"/>
      <c r="E21" s="8" t="str">
        <f>+data!C87</f>
        <v>Seattle, WA 98122</v>
      </c>
      <c r="F21" s="76"/>
      <c r="G21" s="76"/>
      <c r="H21" s="8"/>
      <c r="I21" s="8"/>
      <c r="J21" s="145"/>
    </row>
    <row r="22" spans="2:10" ht="15.75" thickBot="1" x14ac:dyDescent="0.25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75" thickTop="1" x14ac:dyDescent="0.2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x14ac:dyDescent="0.2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75" thickBot="1" x14ac:dyDescent="0.25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75" thickTop="1" x14ac:dyDescent="0.2"/>
    <row r="44" spans="2:10" x14ac:dyDescent="0.2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8671875" defaultRowHeight="18" customHeight="1" x14ac:dyDescent="0.2"/>
  <cols>
    <col min="1" max="1" width="4.77734375" style="2" customWidth="1"/>
    <col min="2" max="2" width="15.44140625" style="2" customWidth="1"/>
    <col min="3" max="3" width="4.77734375" style="2" customWidth="1"/>
    <col min="4" max="4" width="15.77734375" style="2" customWidth="1"/>
    <col min="5" max="5" width="4.77734375" style="2" customWidth="1"/>
    <col min="6" max="7" width="13.77734375" style="2" customWidth="1"/>
    <col min="8" max="16384" width="8.88671875" style="2"/>
  </cols>
  <sheetData>
    <row r="1" spans="1:13" ht="20.100000000000001" customHeight="1" x14ac:dyDescent="0.2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H-3</v>
      </c>
      <c r="G4" s="24"/>
      <c r="H4" s="7"/>
    </row>
    <row r="5" spans="1:13" ht="20.100000000000001" customHeight="1" x14ac:dyDescent="0.2">
      <c r="A5" s="13">
        <v>2</v>
      </c>
      <c r="B5" s="49" t="s">
        <v>257</v>
      </c>
      <c r="C5" s="24"/>
      <c r="D5" s="127" t="str">
        <f>"  "&amp;data!C84</f>
        <v xml:space="preserve">  Swedish Health Services DBA Swedish Medical Center Cherry Hill</v>
      </c>
      <c r="E5" s="70"/>
      <c r="F5" s="70"/>
      <c r="G5" s="24"/>
      <c r="H5" s="7"/>
    </row>
    <row r="6" spans="1:13" ht="20.100000000000001" customHeight="1" x14ac:dyDescent="0.2">
      <c r="A6" s="13">
        <v>3</v>
      </c>
      <c r="B6" s="49" t="s">
        <v>259</v>
      </c>
      <c r="C6" s="24"/>
      <c r="D6" s="127" t="str">
        <f>"  "&amp;data!C88</f>
        <v xml:space="preserve">  King </v>
      </c>
      <c r="E6" s="70"/>
      <c r="F6" s="70"/>
      <c r="G6" s="24"/>
      <c r="H6" s="7"/>
    </row>
    <row r="7" spans="1:13" ht="20.100000000000001" customHeight="1" x14ac:dyDescent="0.2">
      <c r="A7" s="13">
        <v>4</v>
      </c>
      <c r="B7" s="49" t="s">
        <v>1029</v>
      </c>
      <c r="C7" s="24"/>
      <c r="D7" s="127" t="str">
        <f>"  "&amp;data!C89</f>
        <v xml:space="preserve">  June Altaras</v>
      </c>
      <c r="E7" s="70"/>
      <c r="F7" s="70"/>
      <c r="G7" s="24"/>
      <c r="H7" s="7"/>
    </row>
    <row r="8" spans="1:13" ht="20.100000000000001" customHeight="1" x14ac:dyDescent="0.2">
      <c r="A8" s="13">
        <v>5</v>
      </c>
      <c r="B8" s="49" t="s">
        <v>1030</v>
      </c>
      <c r="C8" s="24"/>
      <c r="D8" s="127" t="str">
        <f>"  "&amp;data!C90</f>
        <v xml:space="preserve">  Jeff Treasure</v>
      </c>
      <c r="E8" s="70"/>
      <c r="F8" s="70"/>
      <c r="G8" s="24"/>
      <c r="H8" s="7"/>
    </row>
    <row r="9" spans="1:13" ht="20.100000000000001" customHeight="1" x14ac:dyDescent="0.2">
      <c r="A9" s="13">
        <v>6</v>
      </c>
      <c r="B9" s="49" t="s">
        <v>1031</v>
      </c>
      <c r="C9" s="24"/>
      <c r="D9" s="127" t="str">
        <f>"  "&amp;data!C91</f>
        <v xml:space="preserve">  Michael Hart M.D.</v>
      </c>
      <c r="E9" s="70"/>
      <c r="F9" s="70"/>
      <c r="G9" s="24"/>
      <c r="H9" s="7"/>
    </row>
    <row r="10" spans="1:13" ht="20.100000000000001" customHeight="1" x14ac:dyDescent="0.2">
      <c r="A10" s="13">
        <v>7</v>
      </c>
      <c r="B10" s="49" t="s">
        <v>1032</v>
      </c>
      <c r="C10" s="24"/>
      <c r="D10" s="127" t="str">
        <f>"  "&amp;data!C92</f>
        <v xml:space="preserve">  206-320-2000</v>
      </c>
      <c r="E10" s="70"/>
      <c r="F10" s="70"/>
      <c r="G10" s="24"/>
      <c r="H10" s="7"/>
    </row>
    <row r="11" spans="1:13" ht="20.100000000000001" customHeight="1" x14ac:dyDescent="0.2">
      <c r="A11" s="13">
        <v>8</v>
      </c>
      <c r="B11" s="49" t="s">
        <v>1033</v>
      </c>
      <c r="C11" s="24"/>
      <c r="D11" s="127" t="str">
        <f>"  "&amp;data!C93</f>
        <v xml:space="preserve">  206-233-7468</v>
      </c>
      <c r="E11" s="70"/>
      <c r="F11" s="70"/>
      <c r="G11" s="24"/>
      <c r="H11" s="7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">
      <c r="A23" s="130"/>
      <c r="B23" s="49" t="s">
        <v>1039</v>
      </c>
      <c r="C23" s="38"/>
      <c r="D23" s="38"/>
      <c r="E23" s="38"/>
      <c r="F23" s="13">
        <f>data!C111</f>
        <v>7573</v>
      </c>
      <c r="G23" s="21">
        <f>data!D111</f>
        <v>50203</v>
      </c>
      <c r="H23" s="7"/>
    </row>
    <row r="24" spans="1:9" ht="20.100000000000001" customHeight="1" x14ac:dyDescent="0.2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">
      <c r="A30" s="130"/>
      <c r="B30" s="49" t="s">
        <v>283</v>
      </c>
      <c r="C30" s="24"/>
      <c r="D30" s="21">
        <f>data!C116</f>
        <v>56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">
      <c r="A31" s="130"/>
      <c r="B31" s="97" t="s">
        <v>1043</v>
      </c>
      <c r="C31" s="24"/>
      <c r="D31" s="21">
        <f>data!C117</f>
        <v>108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17</v>
      </c>
      <c r="H33" s="7"/>
    </row>
    <row r="34" spans="1:8" ht="20.100000000000001" customHeight="1" x14ac:dyDescent="0.2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227</v>
      </c>
      <c r="H34" s="7"/>
    </row>
    <row r="35" spans="1:8" ht="20.100000000000001" customHeight="1" x14ac:dyDescent="0.2">
      <c r="A35" s="130"/>
      <c r="B35" s="97" t="s">
        <v>1049</v>
      </c>
      <c r="C35" s="24"/>
      <c r="D35" s="21">
        <f>data!C121</f>
        <v>36</v>
      </c>
      <c r="E35" s="49" t="s">
        <v>1050</v>
      </c>
      <c r="F35" s="27"/>
      <c r="G35" s="21"/>
      <c r="H35" s="7"/>
    </row>
    <row r="36" spans="1:8" ht="20.100000000000001" customHeight="1" x14ac:dyDescent="0.2">
      <c r="A36" s="130"/>
      <c r="B36" s="49" t="s">
        <v>97</v>
      </c>
      <c r="C36" s="24"/>
      <c r="D36" s="21">
        <f>data!C122</f>
        <v>10</v>
      </c>
      <c r="E36" s="49" t="s">
        <v>292</v>
      </c>
      <c r="F36" s="24"/>
      <c r="G36" s="21">
        <f>data!C128</f>
        <v>349</v>
      </c>
      <c r="H36" s="7"/>
    </row>
    <row r="37" spans="1:8" ht="20.100000000000001" customHeight="1" x14ac:dyDescent="0.2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8671875" defaultRowHeight="20.100000000000001" customHeight="1" x14ac:dyDescent="0.2"/>
  <cols>
    <col min="1" max="1" width="10.33203125" style="2" customWidth="1"/>
    <col min="2" max="2" width="10.77734375" style="2" customWidth="1"/>
    <col min="3" max="3" width="12.77734375" style="2" customWidth="1"/>
    <col min="4" max="4" width="11.77734375" style="2" customWidth="1"/>
    <col min="5" max="6" width="13.77734375" style="2" customWidth="1"/>
    <col min="7" max="7" width="14.77734375" style="2" customWidth="1"/>
    <col min="8" max="16384" width="8.88671875" style="2"/>
  </cols>
  <sheetData>
    <row r="1" spans="1:13" ht="20.100000000000001" customHeight="1" x14ac:dyDescent="0.2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">
      <c r="A2" s="105" t="str">
        <f>"Hospital Name: "&amp;data!C84</f>
        <v>Hospital Name: Swedish Health Services DBA Swedish Medical Center Cherry Hill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00000000000001" customHeight="1" x14ac:dyDescent="0.2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">
      <c r="A7" s="23" t="s">
        <v>296</v>
      </c>
      <c r="B7" s="48">
        <f>data!B138</f>
        <v>4442</v>
      </c>
      <c r="C7" s="48">
        <f>data!B139</f>
        <v>30300.74</v>
      </c>
      <c r="D7" s="48">
        <f>data!B140</f>
        <v>66189.065665406233</v>
      </c>
      <c r="E7" s="48">
        <f>data!B141</f>
        <v>675572442.12</v>
      </c>
      <c r="F7" s="48">
        <f>data!B142</f>
        <v>200944564.98000002</v>
      </c>
      <c r="G7" s="48">
        <f>data!B141+data!B142</f>
        <v>876517007.10000002</v>
      </c>
    </row>
    <row r="8" spans="1:13" ht="20.100000000000001" customHeight="1" x14ac:dyDescent="0.2">
      <c r="A8" s="23" t="s">
        <v>297</v>
      </c>
      <c r="B8" s="48">
        <f>data!C138</f>
        <v>767</v>
      </c>
      <c r="C8" s="48">
        <f>data!C139</f>
        <v>6524.76</v>
      </c>
      <c r="D8" s="48">
        <f>data!C140</f>
        <v>16658.316916809348</v>
      </c>
      <c r="E8" s="48">
        <f>data!C141</f>
        <v>138880559.75999999</v>
      </c>
      <c r="F8" s="48">
        <f>data!C142</f>
        <v>50573281.439999998</v>
      </c>
      <c r="G8" s="48">
        <f>data!C141+data!C142</f>
        <v>189453841.19999999</v>
      </c>
    </row>
    <row r="9" spans="1:13" ht="20.100000000000001" customHeight="1" x14ac:dyDescent="0.2">
      <c r="A9" s="23" t="s">
        <v>1058</v>
      </c>
      <c r="B9" s="48">
        <f>data!D138</f>
        <v>2364</v>
      </c>
      <c r="C9" s="48">
        <f>data!D139</f>
        <v>13377.5</v>
      </c>
      <c r="D9" s="48">
        <f>data!D140</f>
        <v>57274.007417784473</v>
      </c>
      <c r="E9" s="48">
        <f>data!D141</f>
        <v>413819947.40000004</v>
      </c>
      <c r="F9" s="48">
        <f>data!D142</f>
        <v>173885505.64000005</v>
      </c>
      <c r="G9" s="48">
        <f>data!D141+data!D142</f>
        <v>587705453.04000008</v>
      </c>
    </row>
    <row r="10" spans="1:13" ht="20.100000000000001" customHeight="1" x14ac:dyDescent="0.2">
      <c r="A10" s="111" t="s">
        <v>203</v>
      </c>
      <c r="B10" s="48">
        <f>data!E138</f>
        <v>7573</v>
      </c>
      <c r="C10" s="48">
        <f>data!E139</f>
        <v>50203</v>
      </c>
      <c r="D10" s="48">
        <f>data!E140</f>
        <v>140121.39000000004</v>
      </c>
      <c r="E10" s="48">
        <f>data!E141</f>
        <v>1228272949.28</v>
      </c>
      <c r="F10" s="48">
        <f>data!E142</f>
        <v>425403352.06000006</v>
      </c>
      <c r="G10" s="48">
        <f>data!E141+data!E142</f>
        <v>1653676301.3400002</v>
      </c>
    </row>
    <row r="11" spans="1:13" ht="20.100000000000001" customHeight="1" x14ac:dyDescent="0.2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8671875" defaultRowHeight="14.25" x14ac:dyDescent="0.2"/>
  <cols>
    <col min="1" max="1" width="5.77734375" style="2" customWidth="1"/>
    <col min="2" max="2" width="54.109375" style="2" customWidth="1"/>
    <col min="3" max="3" width="13.77734375" style="2" customWidth="1"/>
    <col min="4" max="16384" width="8.88671875" style="2"/>
  </cols>
  <sheetData>
    <row r="1" spans="1:13" ht="20.100000000000001" customHeight="1" x14ac:dyDescent="0.2">
      <c r="A1" s="4" t="s">
        <v>305</v>
      </c>
      <c r="B1" s="5"/>
      <c r="C1" s="167" t="s">
        <v>1064</v>
      </c>
    </row>
    <row r="2" spans="1:13" ht="20.100000000000001" customHeight="1" x14ac:dyDescent="0.2">
      <c r="A2" s="94"/>
      <c r="B2" s="8"/>
      <c r="C2" s="8"/>
    </row>
    <row r="3" spans="1:13" ht="20.100000000000001" customHeight="1" x14ac:dyDescent="0.2">
      <c r="A3" s="29" t="str">
        <f>"Hospital: "&amp;data!C84</f>
        <v>Hospital: Swedish Health Services DBA Swedish Medical Center Cherry Hill</v>
      </c>
      <c r="B3" s="30"/>
      <c r="C3" s="31" t="str">
        <f>"FYE: "&amp;data!C82</f>
        <v>FYE: 12/31/2020</v>
      </c>
    </row>
    <row r="4" spans="1:13" ht="20.100000000000001" customHeight="1" x14ac:dyDescent="0.2">
      <c r="A4" s="30"/>
      <c r="B4" s="8"/>
      <c r="C4" s="8"/>
    </row>
    <row r="5" spans="1:13" ht="20.100000000000001" customHeight="1" x14ac:dyDescent="0.2">
      <c r="A5" s="23">
        <v>1</v>
      </c>
      <c r="B5" s="37" t="s">
        <v>306</v>
      </c>
      <c r="C5" s="95"/>
    </row>
    <row r="6" spans="1:13" ht="20.100000000000001" customHeight="1" x14ac:dyDescent="0.2">
      <c r="A6" s="96">
        <v>2</v>
      </c>
      <c r="B6" s="49" t="s">
        <v>1065</v>
      </c>
      <c r="C6" s="13">
        <f>data!C165</f>
        <v>9315903.6399999987</v>
      </c>
    </row>
    <row r="7" spans="1:13" ht="20.100000000000001" customHeight="1" x14ac:dyDescent="0.2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">
      <c r="A11" s="40">
        <v>7</v>
      </c>
      <c r="B11" s="49" t="s">
        <v>312</v>
      </c>
      <c r="C11" s="13">
        <f>data!C170</f>
        <v>9308688.9499999993</v>
      </c>
    </row>
    <row r="12" spans="1:13" ht="20.100000000000001" customHeight="1" x14ac:dyDescent="0.2">
      <c r="A12" s="40">
        <v>8</v>
      </c>
      <c r="B12" s="49" t="s">
        <v>313</v>
      </c>
      <c r="C12" s="13">
        <f>data!C171</f>
        <v>10000.939999999953</v>
      </c>
    </row>
    <row r="13" spans="1:13" ht="20.100000000000001" customHeight="1" x14ac:dyDescent="0.2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">
      <c r="A14" s="40">
        <v>10</v>
      </c>
      <c r="B14" s="49" t="s">
        <v>1066</v>
      </c>
      <c r="C14" s="13">
        <f>data!D173</f>
        <v>18634593.529999997</v>
      </c>
    </row>
    <row r="15" spans="1:13" ht="20.100000000000001" customHeight="1" x14ac:dyDescent="0.2">
      <c r="A15" s="57"/>
      <c r="B15" s="45"/>
      <c r="C15" s="98"/>
      <c r="M15" s="180"/>
    </row>
    <row r="16" spans="1:13" ht="20.100000000000001" customHeight="1" x14ac:dyDescent="0.2">
      <c r="A16" s="73"/>
      <c r="B16" s="30"/>
      <c r="C16" s="20"/>
    </row>
    <row r="17" spans="1:3" ht="20.100000000000001" customHeight="1" x14ac:dyDescent="0.2">
      <c r="A17" s="99">
        <v>11</v>
      </c>
      <c r="B17" s="100" t="s">
        <v>314</v>
      </c>
      <c r="C17" s="101"/>
    </row>
    <row r="18" spans="1:3" ht="20.100000000000001" customHeight="1" x14ac:dyDescent="0.2">
      <c r="A18" s="13">
        <v>12</v>
      </c>
      <c r="B18" s="49" t="s">
        <v>1067</v>
      </c>
      <c r="C18" s="13">
        <f>data!C175</f>
        <v>5992603.25</v>
      </c>
    </row>
    <row r="19" spans="1:3" ht="20.100000000000001" customHeight="1" x14ac:dyDescent="0.2">
      <c r="A19" s="13">
        <v>13</v>
      </c>
      <c r="B19" s="49" t="s">
        <v>1068</v>
      </c>
      <c r="C19" s="13">
        <f>data!C176</f>
        <v>563065.32000000018</v>
      </c>
    </row>
    <row r="20" spans="1:3" ht="20.100000000000001" customHeight="1" x14ac:dyDescent="0.2">
      <c r="A20" s="13">
        <v>14</v>
      </c>
      <c r="B20" s="49" t="s">
        <v>1069</v>
      </c>
      <c r="C20" s="13">
        <f>data!D177</f>
        <v>6555668.5700000003</v>
      </c>
    </row>
    <row r="21" spans="1:3" ht="20.100000000000001" customHeight="1" x14ac:dyDescent="0.2">
      <c r="A21" s="57"/>
      <c r="B21" s="45"/>
      <c r="C21" s="98"/>
    </row>
    <row r="22" spans="1:3" ht="20.100000000000001" customHeight="1" x14ac:dyDescent="0.2">
      <c r="A22" s="73"/>
      <c r="B22" s="8"/>
      <c r="C22" s="44"/>
    </row>
    <row r="23" spans="1:3" ht="20.100000000000001" customHeight="1" x14ac:dyDescent="0.2">
      <c r="A23" s="102">
        <v>15</v>
      </c>
      <c r="B23" s="103" t="s">
        <v>317</v>
      </c>
      <c r="C23" s="95"/>
    </row>
    <row r="24" spans="1:3" ht="20.100000000000001" customHeight="1" x14ac:dyDescent="0.2">
      <c r="A24" s="13">
        <v>16</v>
      </c>
      <c r="B24" s="37" t="s">
        <v>1070</v>
      </c>
      <c r="C24" s="104"/>
    </row>
    <row r="25" spans="1:3" ht="20.100000000000001" customHeight="1" x14ac:dyDescent="0.2">
      <c r="A25" s="13">
        <v>17</v>
      </c>
      <c r="B25" s="49" t="s">
        <v>1071</v>
      </c>
      <c r="C25" s="13">
        <f>data!C179</f>
        <v>7950</v>
      </c>
    </row>
    <row r="26" spans="1:3" ht="20.100000000000001" customHeight="1" x14ac:dyDescent="0.2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">
      <c r="A27" s="13">
        <v>19</v>
      </c>
      <c r="B27" s="49" t="s">
        <v>1072</v>
      </c>
      <c r="C27" s="13">
        <f>data!D181</f>
        <v>7950</v>
      </c>
    </row>
    <row r="28" spans="1:3" ht="20.100000000000001" customHeight="1" x14ac:dyDescent="0.2">
      <c r="A28" s="57"/>
      <c r="B28" s="45"/>
      <c r="C28" s="98"/>
    </row>
    <row r="29" spans="1:3" ht="20.100000000000001" customHeight="1" x14ac:dyDescent="0.2">
      <c r="A29" s="73"/>
      <c r="B29" s="30"/>
      <c r="C29" s="20"/>
    </row>
    <row r="30" spans="1:3" ht="20.100000000000001" customHeight="1" x14ac:dyDescent="0.2">
      <c r="A30" s="102">
        <v>20</v>
      </c>
      <c r="B30" s="43" t="s">
        <v>1073</v>
      </c>
      <c r="C30" s="34"/>
    </row>
    <row r="31" spans="1:3" ht="20.100000000000001" customHeight="1" x14ac:dyDescent="0.2">
      <c r="A31" s="13">
        <v>21</v>
      </c>
      <c r="B31" s="49" t="s">
        <v>321</v>
      </c>
      <c r="C31" s="13">
        <f>data!C183</f>
        <v>197384.72</v>
      </c>
    </row>
    <row r="32" spans="1:3" ht="20.100000000000001" customHeight="1" x14ac:dyDescent="0.2">
      <c r="A32" s="13">
        <v>22</v>
      </c>
      <c r="B32" s="49" t="s">
        <v>1074</v>
      </c>
      <c r="C32" s="13">
        <f>data!C184</f>
        <v>13638139.17</v>
      </c>
    </row>
    <row r="33" spans="1:3" ht="20.100000000000001" customHeight="1" x14ac:dyDescent="0.2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">
      <c r="A34" s="13">
        <v>24</v>
      </c>
      <c r="B34" s="49" t="s">
        <v>1075</v>
      </c>
      <c r="C34" s="13">
        <f>data!D186</f>
        <v>13835523.890000001</v>
      </c>
    </row>
    <row r="35" spans="1:3" ht="20.100000000000001" customHeight="1" x14ac:dyDescent="0.2">
      <c r="A35" s="57"/>
      <c r="B35" s="45"/>
      <c r="C35" s="98"/>
    </row>
    <row r="36" spans="1:3" ht="20.100000000000001" customHeight="1" x14ac:dyDescent="0.2">
      <c r="A36" s="73"/>
      <c r="B36" s="30"/>
      <c r="C36" s="20"/>
    </row>
    <row r="37" spans="1:3" ht="20.100000000000001" customHeight="1" x14ac:dyDescent="0.2">
      <c r="A37" s="102">
        <v>25</v>
      </c>
      <c r="B37" s="43" t="s">
        <v>323</v>
      </c>
      <c r="C37" s="95"/>
    </row>
    <row r="38" spans="1:3" ht="20.100000000000001" customHeight="1" x14ac:dyDescent="0.2">
      <c r="A38" s="13">
        <v>26</v>
      </c>
      <c r="B38" s="49" t="s">
        <v>1076</v>
      </c>
      <c r="C38" s="13">
        <f>data!C188</f>
        <v>-599986.48</v>
      </c>
    </row>
    <row r="39" spans="1:3" ht="20.100000000000001" customHeight="1" x14ac:dyDescent="0.2">
      <c r="A39" s="13">
        <v>27</v>
      </c>
      <c r="B39" s="49" t="s">
        <v>325</v>
      </c>
      <c r="C39" s="13">
        <f>data!C189</f>
        <v>2921386.28</v>
      </c>
    </row>
    <row r="40" spans="1:3" ht="20.100000000000001" customHeight="1" x14ac:dyDescent="0.2">
      <c r="A40" s="13">
        <v>28</v>
      </c>
      <c r="B40" s="49" t="s">
        <v>1077</v>
      </c>
      <c r="C40" s="13">
        <f>data!D190</f>
        <v>2321399.7999999998</v>
      </c>
    </row>
    <row r="41" spans="1:3" x14ac:dyDescent="0.2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8671875" defaultRowHeight="20.100000000000001" customHeight="1" x14ac:dyDescent="0.2"/>
  <cols>
    <col min="1" max="1" width="5.77734375" style="7" customWidth="1"/>
    <col min="2" max="2" width="22.5546875" style="7" customWidth="1"/>
    <col min="3" max="5" width="13.77734375" style="7" customWidth="1"/>
    <col min="6" max="6" width="15.77734375" style="7" customWidth="1"/>
    <col min="7" max="16384" width="8.88671875" style="7"/>
  </cols>
  <sheetData>
    <row r="1" spans="1:13" ht="20.100000000000001" customHeight="1" x14ac:dyDescent="0.2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">
      <c r="A2" s="8"/>
      <c r="B2" s="8"/>
      <c r="C2" s="8"/>
      <c r="D2" s="8"/>
      <c r="E2" s="8"/>
      <c r="F2" s="8"/>
    </row>
    <row r="3" spans="1:13" ht="20.100000000000001" customHeight="1" x14ac:dyDescent="0.2">
      <c r="A3" s="10" t="str">
        <f>"Hospital: "&amp;data!C84</f>
        <v>Hospital: Swedish Health Services DBA Swedish Medical Center Cherry Hill</v>
      </c>
      <c r="B3" s="8"/>
      <c r="C3" s="8"/>
      <c r="E3" s="11"/>
      <c r="F3" s="12" t="str">
        <f>" FYE: "&amp;data!C82</f>
        <v xml:space="preserve"> FYE: 12/31/2020</v>
      </c>
    </row>
    <row r="4" spans="1:13" ht="20.100000000000001" customHeight="1" x14ac:dyDescent="0.2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">
      <c r="A7" s="13">
        <v>1</v>
      </c>
      <c r="B7" s="14" t="s">
        <v>332</v>
      </c>
      <c r="C7" s="21">
        <f>data!B195</f>
        <v>37000000</v>
      </c>
      <c r="D7" s="21">
        <f>data!C195</f>
        <v>0</v>
      </c>
      <c r="E7" s="21">
        <f>data!D195</f>
        <v>0</v>
      </c>
      <c r="F7" s="21">
        <f>data!E195</f>
        <v>37000000</v>
      </c>
    </row>
    <row r="8" spans="1:13" ht="20.100000000000001" customHeight="1" x14ac:dyDescent="0.2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00000000000001" customHeight="1" x14ac:dyDescent="0.2">
      <c r="A9" s="13">
        <v>3</v>
      </c>
      <c r="B9" s="14" t="s">
        <v>334</v>
      </c>
      <c r="C9" s="21">
        <f>data!B197</f>
        <v>147390667.97999999</v>
      </c>
      <c r="D9" s="21">
        <f>data!C197</f>
        <v>4628089.1900000013</v>
      </c>
      <c r="E9" s="21">
        <f>data!D197</f>
        <v>-610.58000000000004</v>
      </c>
      <c r="F9" s="21">
        <f>data!E197</f>
        <v>152019367.75</v>
      </c>
    </row>
    <row r="10" spans="1:13" ht="20.100000000000001" customHeight="1" x14ac:dyDescent="0.2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">
      <c r="A11" s="13">
        <v>5</v>
      </c>
      <c r="B11" s="14" t="s">
        <v>1084</v>
      </c>
      <c r="C11" s="21">
        <f>data!B199</f>
        <v>6587901.4000000004</v>
      </c>
      <c r="D11" s="21">
        <f>data!C199</f>
        <v>4309404.57</v>
      </c>
      <c r="E11" s="21">
        <f>data!D199</f>
        <v>132094.28</v>
      </c>
      <c r="F11" s="21">
        <f>data!E199</f>
        <v>10765211.690000001</v>
      </c>
    </row>
    <row r="12" spans="1:13" ht="20.100000000000001" customHeight="1" x14ac:dyDescent="0.2">
      <c r="A12" s="13">
        <v>6</v>
      </c>
      <c r="B12" s="14" t="s">
        <v>1085</v>
      </c>
      <c r="C12" s="21">
        <f>data!B200</f>
        <v>106053837.86000001</v>
      </c>
      <c r="D12" s="21">
        <f>data!C200</f>
        <v>11158836.260000005</v>
      </c>
      <c r="E12" s="21">
        <f>data!D200</f>
        <v>-9176.9600000000009</v>
      </c>
      <c r="F12" s="21">
        <f>data!E200</f>
        <v>117221851.08000001</v>
      </c>
    </row>
    <row r="13" spans="1:13" ht="20.100000000000001" customHeight="1" x14ac:dyDescent="0.2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">
      <c r="A14" s="13">
        <v>8</v>
      </c>
      <c r="B14" s="14" t="s">
        <v>339</v>
      </c>
      <c r="C14" s="21">
        <f>data!B202</f>
        <v>8368986.6100000003</v>
      </c>
      <c r="D14" s="21">
        <f>data!C202</f>
        <v>0</v>
      </c>
      <c r="E14" s="21">
        <f>data!D202</f>
        <v>0</v>
      </c>
      <c r="F14" s="21">
        <f>data!E202</f>
        <v>8368986.6100000003</v>
      </c>
    </row>
    <row r="15" spans="1:13" ht="20.100000000000001" customHeight="1" x14ac:dyDescent="0.2">
      <c r="A15" s="13">
        <v>9</v>
      </c>
      <c r="B15" s="14" t="s">
        <v>1087</v>
      </c>
      <c r="C15" s="21">
        <f>data!B203</f>
        <v>14343730.150000006</v>
      </c>
      <c r="D15" s="21">
        <f>data!C203</f>
        <v>-12605159.729999993</v>
      </c>
      <c r="E15" s="21">
        <f>data!D203</f>
        <v>-1164231.5499999998</v>
      </c>
      <c r="F15" s="21">
        <f>data!E203</f>
        <v>2902801.9700000128</v>
      </c>
      <c r="M15" s="269"/>
    </row>
    <row r="16" spans="1:13" ht="20.100000000000001" customHeight="1" x14ac:dyDescent="0.2">
      <c r="A16" s="13">
        <v>10</v>
      </c>
      <c r="B16" s="14" t="s">
        <v>661</v>
      </c>
      <c r="C16" s="21">
        <f>data!B204</f>
        <v>319745124</v>
      </c>
      <c r="D16" s="21">
        <f>data!C204</f>
        <v>7491170.290000014</v>
      </c>
      <c r="E16" s="21">
        <f>data!D204</f>
        <v>-1041924.8099999998</v>
      </c>
      <c r="F16" s="21">
        <f>data!E204</f>
        <v>328278219.10000002</v>
      </c>
    </row>
    <row r="17" spans="1:6" ht="20.100000000000001" customHeight="1" x14ac:dyDescent="0.2">
      <c r="A17" s="73"/>
      <c r="B17" s="30"/>
      <c r="C17" s="30"/>
      <c r="D17" s="30"/>
      <c r="E17" s="30"/>
      <c r="F17" s="20"/>
    </row>
    <row r="18" spans="1:6" ht="20.100000000000001" customHeight="1" x14ac:dyDescent="0.2">
      <c r="A18" s="74"/>
      <c r="B18" s="8"/>
      <c r="C18" s="8"/>
      <c r="D18" s="8"/>
      <c r="E18" s="8"/>
      <c r="F18" s="28"/>
    </row>
    <row r="19" spans="1:6" ht="20.100000000000001" customHeight="1" x14ac:dyDescent="0.2">
      <c r="A19" s="74"/>
      <c r="B19" s="8"/>
      <c r="C19" s="8"/>
      <c r="D19" s="8"/>
      <c r="E19" s="8"/>
      <c r="F19" s="28"/>
    </row>
    <row r="20" spans="1:6" ht="20.100000000000001" customHeight="1" x14ac:dyDescent="0.2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">
      <c r="A24" s="13">
        <v>12</v>
      </c>
      <c r="B24" s="14" t="s">
        <v>333</v>
      </c>
      <c r="C24" s="21">
        <f>data!B209</f>
        <v>7910183.3599999994</v>
      </c>
      <c r="D24" s="21">
        <f>data!C209</f>
        <v>110517.47999999997</v>
      </c>
      <c r="E24" s="21">
        <f>data!D209</f>
        <v>0</v>
      </c>
      <c r="F24" s="21">
        <f>data!E209</f>
        <v>8020700.8399999989</v>
      </c>
    </row>
    <row r="25" spans="1:6" ht="20.100000000000001" customHeight="1" x14ac:dyDescent="0.2">
      <c r="A25" s="13">
        <v>13</v>
      </c>
      <c r="B25" s="14" t="s">
        <v>334</v>
      </c>
      <c r="C25" s="21">
        <f>data!B210</f>
        <v>72370684.210000008</v>
      </c>
      <c r="D25" s="21">
        <f>data!C210</f>
        <v>10937288.870000012</v>
      </c>
      <c r="E25" s="21">
        <f>data!D210</f>
        <v>-355.85</v>
      </c>
      <c r="F25" s="21">
        <f>data!E210</f>
        <v>83308328.930000007</v>
      </c>
    </row>
    <row r="26" spans="1:6" ht="20.100000000000001" customHeight="1" x14ac:dyDescent="0.2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">
      <c r="A27" s="13">
        <v>15</v>
      </c>
      <c r="B27" s="14" t="s">
        <v>1084</v>
      </c>
      <c r="C27" s="21">
        <f>data!B212</f>
        <v>3093399.2599999905</v>
      </c>
      <c r="D27" s="21">
        <f>data!C212</f>
        <v>605856.91999999969</v>
      </c>
      <c r="E27" s="21">
        <f>data!D212</f>
        <v>0</v>
      </c>
      <c r="F27" s="21">
        <f>data!E212</f>
        <v>3699256.1799999904</v>
      </c>
    </row>
    <row r="28" spans="1:6" ht="20.100000000000001" customHeight="1" x14ac:dyDescent="0.2">
      <c r="A28" s="13">
        <v>16</v>
      </c>
      <c r="B28" s="14" t="s">
        <v>1085</v>
      </c>
      <c r="C28" s="21">
        <f>data!B213</f>
        <v>85603320.560000002</v>
      </c>
      <c r="D28" s="21">
        <f>data!C213</f>
        <v>8196473.5700000739</v>
      </c>
      <c r="E28" s="21">
        <f>data!D213</f>
        <v>-9176.7999999999993</v>
      </c>
      <c r="F28" s="21">
        <f>data!E213</f>
        <v>93808970.930000067</v>
      </c>
    </row>
    <row r="29" spans="1:6" ht="20.100000000000001" customHeight="1" x14ac:dyDescent="0.2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">
      <c r="A32" s="13">
        <v>20</v>
      </c>
      <c r="B32" s="14" t="s">
        <v>661</v>
      </c>
      <c r="C32" s="21">
        <f>data!B217</f>
        <v>168977587.38999999</v>
      </c>
      <c r="D32" s="21">
        <f>data!C217</f>
        <v>19850136.840000086</v>
      </c>
      <c r="E32" s="21">
        <f>data!D217</f>
        <v>-9532.65</v>
      </c>
      <c r="F32" s="21">
        <f>data!E217</f>
        <v>188837256.88000005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8671875" defaultRowHeight="20.100000000000001" customHeight="1" x14ac:dyDescent="0.2"/>
  <cols>
    <col min="1" max="1" width="5.77734375" style="7" customWidth="1"/>
    <col min="2" max="2" width="7.77734375" style="7" customWidth="1"/>
    <col min="3" max="3" width="40.77734375" style="7" customWidth="1"/>
    <col min="4" max="4" width="15.77734375" style="7" customWidth="1"/>
    <col min="5" max="16384" width="8.88671875" style="7"/>
  </cols>
  <sheetData>
    <row r="1" spans="1:13" ht="20.100000000000001" customHeight="1" x14ac:dyDescent="0.2">
      <c r="A1" s="6" t="s">
        <v>1089</v>
      </c>
      <c r="B1" s="6"/>
      <c r="C1" s="6"/>
      <c r="D1" s="169" t="s">
        <v>1090</v>
      </c>
    </row>
    <row r="2" spans="1:13" ht="20.100000000000001" customHeight="1" x14ac:dyDescent="0.2">
      <c r="A2" s="29" t="str">
        <f>"Hospital: "&amp;data!C84</f>
        <v>Hospital: Swedish Health Services DBA Swedish Medical Center Cherry Hill</v>
      </c>
      <c r="B2" s="30"/>
      <c r="C2" s="30"/>
      <c r="D2" s="31" t="str">
        <f>"FYE: "&amp;data!C82</f>
        <v>FYE: 12/31/2020</v>
      </c>
    </row>
    <row r="3" spans="1:13" ht="20.100000000000001" customHeight="1" x14ac:dyDescent="0.2">
      <c r="A3" s="42"/>
      <c r="B3" s="52"/>
      <c r="C3" s="52"/>
      <c r="D3" s="52"/>
    </row>
    <row r="4" spans="1:13" ht="20.100000000000001" customHeight="1" x14ac:dyDescent="0.2">
      <c r="A4" s="53"/>
      <c r="B4" s="41" t="s">
        <v>1091</v>
      </c>
      <c r="C4" s="41" t="s">
        <v>1092</v>
      </c>
      <c r="D4" s="54"/>
    </row>
    <row r="5" spans="1:13" ht="20.100000000000001" customHeight="1" x14ac:dyDescent="0.2">
      <c r="A5" s="102">
        <v>1</v>
      </c>
      <c r="B5" s="55"/>
      <c r="C5" s="22" t="s">
        <v>1255</v>
      </c>
      <c r="D5" s="14">
        <f>data!D221</f>
        <v>4250541.9399999995</v>
      </c>
    </row>
    <row r="6" spans="1:13" ht="20.100000000000001" customHeight="1" x14ac:dyDescent="0.2">
      <c r="A6" s="13">
        <v>2</v>
      </c>
      <c r="B6" s="30"/>
      <c r="C6" s="31" t="s">
        <v>432</v>
      </c>
      <c r="D6" s="25"/>
    </row>
    <row r="7" spans="1:13" ht="20.100000000000001" customHeight="1" x14ac:dyDescent="0.2">
      <c r="A7" s="13">
        <v>3</v>
      </c>
      <c r="B7" s="55">
        <v>5810</v>
      </c>
      <c r="C7" s="14" t="s">
        <v>296</v>
      </c>
      <c r="D7" s="14">
        <f>data!C223</f>
        <v>710773138.20999992</v>
      </c>
    </row>
    <row r="8" spans="1:13" ht="20.100000000000001" customHeight="1" x14ac:dyDescent="0.2">
      <c r="A8" s="13">
        <v>4</v>
      </c>
      <c r="B8" s="55">
        <v>5820</v>
      </c>
      <c r="C8" s="14" t="s">
        <v>297</v>
      </c>
      <c r="D8" s="14">
        <f>data!C224</f>
        <v>148876698.29999998</v>
      </c>
    </row>
    <row r="9" spans="1:13" ht="20.100000000000001" customHeight="1" x14ac:dyDescent="0.2">
      <c r="A9" s="13">
        <v>5</v>
      </c>
      <c r="B9" s="55">
        <v>5830</v>
      </c>
      <c r="C9" s="14" t="s">
        <v>309</v>
      </c>
      <c r="D9" s="14">
        <f>data!C225</f>
        <v>7098598.3700000001</v>
      </c>
    </row>
    <row r="10" spans="1:13" ht="20.100000000000001" customHeight="1" x14ac:dyDescent="0.2">
      <c r="A10" s="13">
        <v>6</v>
      </c>
      <c r="B10" s="55">
        <v>5840</v>
      </c>
      <c r="C10" s="14" t="s">
        <v>347</v>
      </c>
      <c r="D10" s="14">
        <f>data!C226</f>
        <v>48160146.829999998</v>
      </c>
    </row>
    <row r="11" spans="1:13" ht="20.100000000000001" customHeight="1" x14ac:dyDescent="0.2">
      <c r="A11" s="13">
        <v>7</v>
      </c>
      <c r="B11" s="55">
        <v>5850</v>
      </c>
      <c r="C11" s="14" t="s">
        <v>1093</v>
      </c>
      <c r="D11" s="14">
        <f>data!C227</f>
        <v>297933052.52999997</v>
      </c>
    </row>
    <row r="12" spans="1:13" ht="20.100000000000001" customHeight="1" x14ac:dyDescent="0.2">
      <c r="A12" s="13">
        <v>8</v>
      </c>
      <c r="B12" s="55">
        <v>5860</v>
      </c>
      <c r="C12" s="14" t="s">
        <v>132</v>
      </c>
      <c r="D12" s="14">
        <f>data!C228</f>
        <v>1134851.3099999987</v>
      </c>
    </row>
    <row r="13" spans="1:13" ht="20.100000000000001" customHeight="1" x14ac:dyDescent="0.2">
      <c r="A13" s="23">
        <v>9</v>
      </c>
      <c r="B13" s="24"/>
      <c r="C13" s="14" t="s">
        <v>1094</v>
      </c>
      <c r="D13" s="14">
        <f>data!D229</f>
        <v>1213976485.5499997</v>
      </c>
    </row>
    <row r="14" spans="1:13" ht="20.100000000000001" customHeight="1" x14ac:dyDescent="0.2">
      <c r="A14" s="81">
        <v>10</v>
      </c>
      <c r="B14" s="56"/>
      <c r="C14" s="56"/>
      <c r="D14" s="56"/>
    </row>
    <row r="15" spans="1:13" ht="20.100000000000001" customHeight="1" x14ac:dyDescent="0.2">
      <c r="A15" s="23">
        <v>11</v>
      </c>
      <c r="B15" s="58"/>
      <c r="C15" s="9" t="s">
        <v>351</v>
      </c>
      <c r="D15" s="25"/>
    </row>
    <row r="16" spans="1:13" ht="20.100000000000001" customHeight="1" x14ac:dyDescent="0.2">
      <c r="A16" s="81">
        <v>12</v>
      </c>
      <c r="B16" s="56"/>
      <c r="C16" s="49" t="s">
        <v>1095</v>
      </c>
      <c r="D16" s="140">
        <f>+data!C231</f>
        <v>485</v>
      </c>
      <c r="M16" s="269"/>
    </row>
    <row r="17" spans="1:4" ht="20.100000000000001" customHeight="1" x14ac:dyDescent="0.2">
      <c r="A17" s="23">
        <v>13</v>
      </c>
      <c r="B17" s="58"/>
      <c r="C17" s="45"/>
      <c r="D17" s="83"/>
    </row>
    <row r="18" spans="1:4" ht="20.100000000000001" customHeight="1" x14ac:dyDescent="0.2">
      <c r="A18" s="13">
        <v>14</v>
      </c>
      <c r="B18" s="59">
        <v>5900</v>
      </c>
      <c r="C18" s="14" t="s">
        <v>353</v>
      </c>
      <c r="D18" s="60">
        <f>data!C233</f>
        <v>13117303.73</v>
      </c>
    </row>
    <row r="19" spans="1:4" ht="20.100000000000001" customHeight="1" x14ac:dyDescent="0.2">
      <c r="A19" s="61">
        <v>15</v>
      </c>
      <c r="B19" s="55">
        <v>5910</v>
      </c>
      <c r="C19" s="22" t="s">
        <v>1096</v>
      </c>
      <c r="D19" s="14">
        <f>data!C234</f>
        <v>5149172.330000001</v>
      </c>
    </row>
    <row r="20" spans="1:4" ht="20.100000000000001" customHeight="1" x14ac:dyDescent="0.2">
      <c r="A20" s="23">
        <v>16</v>
      </c>
      <c r="B20" s="24"/>
      <c r="C20" s="24"/>
      <c r="D20" s="56"/>
    </row>
    <row r="21" spans="1:4" ht="20.100000000000001" customHeight="1" x14ac:dyDescent="0.2">
      <c r="A21" s="23">
        <v>17</v>
      </c>
      <c r="B21" s="56"/>
      <c r="C21" s="56"/>
      <c r="D21" s="56"/>
    </row>
    <row r="22" spans="1:4" ht="20.100000000000001" customHeight="1" x14ac:dyDescent="0.2">
      <c r="A22" s="81">
        <v>18</v>
      </c>
      <c r="B22" s="56"/>
      <c r="C22" s="15" t="s">
        <v>1097</v>
      </c>
      <c r="D22" s="14">
        <f>data!D236</f>
        <v>18266476.060000002</v>
      </c>
    </row>
    <row r="23" spans="1:4" ht="20.100000000000001" customHeight="1" x14ac:dyDescent="0.2">
      <c r="A23" s="62">
        <v>19</v>
      </c>
      <c r="B23" s="58"/>
      <c r="C23" s="58"/>
      <c r="D23" s="25"/>
    </row>
    <row r="24" spans="1:4" ht="20.100000000000001" customHeight="1" x14ac:dyDescent="0.2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">
      <c r="A25" s="62">
        <v>21</v>
      </c>
      <c r="B25" s="30"/>
      <c r="C25" s="30"/>
      <c r="D25" s="25"/>
    </row>
    <row r="26" spans="1:4" ht="20.100000000000001" customHeight="1" x14ac:dyDescent="0.2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">
      <c r="A27" s="64">
        <v>23</v>
      </c>
      <c r="B27" s="63" t="s">
        <v>1099</v>
      </c>
      <c r="C27" s="56"/>
      <c r="D27" s="14">
        <f>data!D242</f>
        <v>1236493503.5499997</v>
      </c>
    </row>
    <row r="28" spans="1:4" ht="20.100000000000001" customHeight="1" x14ac:dyDescent="0.2">
      <c r="A28" s="126">
        <v>24</v>
      </c>
      <c r="B28" s="65" t="s">
        <v>1100</v>
      </c>
      <c r="C28" s="50"/>
      <c r="D28" s="54"/>
    </row>
    <row r="29" spans="1:4" ht="20.100000000000001" customHeight="1" x14ac:dyDescent="0.2">
      <c r="A29" s="66"/>
      <c r="B29" s="67"/>
      <c r="C29" s="67"/>
      <c r="D29" s="56"/>
    </row>
    <row r="30" spans="1:4" ht="20.100000000000001" customHeight="1" x14ac:dyDescent="0.2">
      <c r="A30" s="68"/>
      <c r="B30" s="38"/>
      <c r="C30" s="38"/>
      <c r="D30" s="56"/>
    </row>
    <row r="31" spans="1:4" ht="20.100000000000001" customHeight="1" x14ac:dyDescent="0.2">
      <c r="A31" s="68"/>
      <c r="B31" s="38"/>
      <c r="C31" s="38"/>
      <c r="D31" s="56"/>
    </row>
    <row r="32" spans="1:4" ht="20.100000000000001" customHeight="1" x14ac:dyDescent="0.2">
      <c r="A32" s="68"/>
      <c r="B32" s="38"/>
      <c r="C32" s="38"/>
      <c r="D32" s="56"/>
    </row>
    <row r="33" spans="1:4" ht="20.100000000000001" customHeight="1" x14ac:dyDescent="0.2">
      <c r="A33" s="68"/>
      <c r="B33" s="38"/>
      <c r="C33" s="38"/>
      <c r="D33" s="24"/>
    </row>
    <row r="34" spans="1:4" ht="20.100000000000001" customHeight="1" x14ac:dyDescent="0.2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4140625" defaultRowHeight="15" x14ac:dyDescent="0.2"/>
  <cols>
    <col min="1" max="1" width="5.77734375" style="7" customWidth="1"/>
    <col min="2" max="2" width="55.77734375" style="7" customWidth="1"/>
    <col min="3" max="3" width="22" style="7" customWidth="1"/>
    <col min="4" max="4" width="5.6640625" style="7" customWidth="1"/>
    <col min="5" max="16384" width="57.44140625" style="7"/>
  </cols>
  <sheetData>
    <row r="1" spans="1:13" ht="20.100000000000001" customHeight="1" x14ac:dyDescent="0.2">
      <c r="A1" s="4" t="s">
        <v>1101</v>
      </c>
      <c r="B1" s="5"/>
      <c r="C1" s="6"/>
    </row>
    <row r="2" spans="1:13" ht="20.100000000000001" customHeight="1" x14ac:dyDescent="0.2">
      <c r="A2" s="4"/>
      <c r="B2" s="5"/>
      <c r="C2" s="167" t="s">
        <v>1102</v>
      </c>
    </row>
    <row r="3" spans="1:13" ht="20.100000000000001" customHeight="1" x14ac:dyDescent="0.2">
      <c r="A3" s="29" t="str">
        <f>"HOSPITAL: "&amp;data!C84</f>
        <v>HOSPITAL: Swedish Health Services DBA Swedish Medical Center Cherry Hill</v>
      </c>
      <c r="B3" s="30"/>
      <c r="C3" s="31" t="str">
        <f>" FYE: "&amp;data!C82</f>
        <v xml:space="preserve"> FYE: 12/31/2020</v>
      </c>
    </row>
    <row r="4" spans="1:13" ht="20.100000000000001" customHeight="1" x14ac:dyDescent="0.2">
      <c r="A4" s="32"/>
      <c r="B4" s="33" t="s">
        <v>1103</v>
      </c>
      <c r="C4" s="34"/>
    </row>
    <row r="5" spans="1:13" ht="20.100000000000001" customHeight="1" x14ac:dyDescent="0.2">
      <c r="A5" s="23">
        <v>1</v>
      </c>
      <c r="B5" s="35" t="s">
        <v>361</v>
      </c>
      <c r="C5" s="36"/>
    </row>
    <row r="6" spans="1:13" ht="20.100000000000001" customHeight="1" x14ac:dyDescent="0.2">
      <c r="A6" s="13">
        <v>2</v>
      </c>
      <c r="B6" s="14" t="s">
        <v>362</v>
      </c>
      <c r="C6" s="21">
        <f>data!C250</f>
        <v>715424.84</v>
      </c>
    </row>
    <row r="7" spans="1:13" ht="20.100000000000001" customHeight="1" x14ac:dyDescent="0.2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">
      <c r="A8" s="13">
        <v>4</v>
      </c>
      <c r="B8" s="14" t="s">
        <v>364</v>
      </c>
      <c r="C8" s="21">
        <f>data!C252</f>
        <v>234049385.18000001</v>
      </c>
    </row>
    <row r="9" spans="1:13" ht="20.100000000000001" customHeight="1" x14ac:dyDescent="0.2">
      <c r="A9" s="13">
        <v>5</v>
      </c>
      <c r="B9" s="14" t="s">
        <v>1104</v>
      </c>
      <c r="C9" s="21">
        <f>data!C253</f>
        <v>181505839.54000002</v>
      </c>
    </row>
    <row r="10" spans="1:13" ht="20.100000000000001" customHeight="1" x14ac:dyDescent="0.2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">
      <c r="A11" s="13">
        <v>7</v>
      </c>
      <c r="B11" s="14" t="s">
        <v>1106</v>
      </c>
      <c r="C11" s="21">
        <f>data!C255</f>
        <v>4121043.13</v>
      </c>
    </row>
    <row r="12" spans="1:13" ht="20.100000000000001" customHeight="1" x14ac:dyDescent="0.2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">
      <c r="A13" s="13">
        <v>9</v>
      </c>
      <c r="B13" s="14" t="s">
        <v>368</v>
      </c>
      <c r="C13" s="21">
        <f>data!C257</f>
        <v>10044445.76</v>
      </c>
    </row>
    <row r="14" spans="1:13" ht="20.100000000000001" customHeight="1" x14ac:dyDescent="0.2">
      <c r="A14" s="13">
        <v>10</v>
      </c>
      <c r="B14" s="14" t="s">
        <v>369</v>
      </c>
      <c r="C14" s="21">
        <f>data!C258</f>
        <v>176531.6</v>
      </c>
    </row>
    <row r="15" spans="1:13" ht="20.100000000000001" customHeight="1" x14ac:dyDescent="0.2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">
      <c r="A16" s="13">
        <v>12</v>
      </c>
      <c r="B16" s="14" t="s">
        <v>1108</v>
      </c>
      <c r="C16" s="21">
        <f>data!D260</f>
        <v>67600990.969999984</v>
      </c>
    </row>
    <row r="17" spans="1:3" ht="20.100000000000001" customHeight="1" x14ac:dyDescent="0.2">
      <c r="A17" s="13">
        <v>13</v>
      </c>
      <c r="B17" s="24"/>
      <c r="C17" s="24"/>
    </row>
    <row r="18" spans="1:3" ht="20.100000000000001" customHeight="1" x14ac:dyDescent="0.2">
      <c r="A18" s="13">
        <v>14</v>
      </c>
      <c r="B18" s="37" t="s">
        <v>1109</v>
      </c>
      <c r="C18" s="36"/>
    </row>
    <row r="19" spans="1:3" ht="20.100000000000001" customHeight="1" x14ac:dyDescent="0.2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">
      <c r="A23" s="13">
        <v>19</v>
      </c>
      <c r="B23" s="38"/>
      <c r="C23" s="24"/>
    </row>
    <row r="24" spans="1:3" ht="20.100000000000001" customHeight="1" x14ac:dyDescent="0.2">
      <c r="A24" s="13">
        <v>20</v>
      </c>
      <c r="B24" s="37" t="s">
        <v>1111</v>
      </c>
      <c r="C24" s="36"/>
    </row>
    <row r="25" spans="1:3" ht="20.100000000000001" customHeight="1" x14ac:dyDescent="0.2">
      <c r="A25" s="13">
        <v>21</v>
      </c>
      <c r="B25" s="14" t="s">
        <v>332</v>
      </c>
      <c r="C25" s="21">
        <f>data!C267</f>
        <v>37000000</v>
      </c>
    </row>
    <row r="26" spans="1:3" ht="20.100000000000001" customHeight="1" x14ac:dyDescent="0.2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">
      <c r="A27" s="13">
        <v>23</v>
      </c>
      <c r="B27" s="14" t="s">
        <v>334</v>
      </c>
      <c r="C27" s="21">
        <f>data!C269</f>
        <v>152019367.75</v>
      </c>
    </row>
    <row r="28" spans="1:3" ht="20.100000000000001" customHeight="1" x14ac:dyDescent="0.2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">
      <c r="A29" s="13">
        <v>25</v>
      </c>
      <c r="B29" s="14" t="s">
        <v>336</v>
      </c>
      <c r="C29" s="21">
        <f>data!C271</f>
        <v>10765211.689999999</v>
      </c>
    </row>
    <row r="30" spans="1:3" ht="20.100000000000001" customHeight="1" x14ac:dyDescent="0.2">
      <c r="A30" s="13">
        <v>26</v>
      </c>
      <c r="B30" s="14" t="s">
        <v>378</v>
      </c>
      <c r="C30" s="21">
        <f>data!C272</f>
        <v>117221851.08</v>
      </c>
    </row>
    <row r="31" spans="1:3" ht="20.100000000000001" customHeight="1" x14ac:dyDescent="0.2">
      <c r="A31" s="13">
        <v>27</v>
      </c>
      <c r="B31" s="14" t="s">
        <v>339</v>
      </c>
      <c r="C31" s="21">
        <f>data!C273</f>
        <v>8368986.6100000003</v>
      </c>
    </row>
    <row r="32" spans="1:3" ht="20.100000000000001" customHeight="1" x14ac:dyDescent="0.2">
      <c r="A32" s="13">
        <v>28</v>
      </c>
      <c r="B32" s="14" t="s">
        <v>340</v>
      </c>
      <c r="C32" s="21">
        <f>data!C274</f>
        <v>2902801.97</v>
      </c>
    </row>
    <row r="33" spans="1:3" ht="20.100000000000001" customHeight="1" x14ac:dyDescent="0.2">
      <c r="A33" s="13">
        <v>29</v>
      </c>
      <c r="B33" s="14" t="s">
        <v>661</v>
      </c>
      <c r="C33" s="21">
        <f>data!D275</f>
        <v>328278219.10000002</v>
      </c>
    </row>
    <row r="34" spans="1:3" ht="20.100000000000001" customHeight="1" x14ac:dyDescent="0.2">
      <c r="A34" s="13">
        <v>30</v>
      </c>
      <c r="B34" s="14" t="s">
        <v>1113</v>
      </c>
      <c r="C34" s="21">
        <f>data!C276</f>
        <v>188837256.88</v>
      </c>
    </row>
    <row r="35" spans="1:3" ht="20.100000000000001" customHeight="1" x14ac:dyDescent="0.2">
      <c r="A35" s="13">
        <v>31</v>
      </c>
      <c r="B35" s="14" t="s">
        <v>1114</v>
      </c>
      <c r="C35" s="21">
        <f>data!D277</f>
        <v>139440962.22000003</v>
      </c>
    </row>
    <row r="36" spans="1:3" ht="20.100000000000001" customHeight="1" x14ac:dyDescent="0.2">
      <c r="A36" s="13">
        <v>32</v>
      </c>
      <c r="B36" s="38"/>
      <c r="C36" s="24"/>
    </row>
    <row r="37" spans="1:3" ht="20.100000000000001" customHeight="1" x14ac:dyDescent="0.2">
      <c r="A37" s="23">
        <v>33</v>
      </c>
      <c r="B37" s="37" t="s">
        <v>1115</v>
      </c>
      <c r="C37" s="36"/>
    </row>
    <row r="38" spans="1:3" ht="20.100000000000001" customHeight="1" x14ac:dyDescent="0.2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">
      <c r="A41" s="13">
        <v>37</v>
      </c>
      <c r="B41" s="14" t="s">
        <v>373</v>
      </c>
      <c r="C41" s="21">
        <f>data!C282</f>
        <v>32990792.790000003</v>
      </c>
    </row>
    <row r="42" spans="1:3" ht="20.100000000000001" customHeight="1" x14ac:dyDescent="0.2">
      <c r="A42" s="13">
        <v>38</v>
      </c>
      <c r="B42" s="14" t="s">
        <v>1118</v>
      </c>
      <c r="C42" s="21">
        <f>data!D283</f>
        <v>32990792.790000003</v>
      </c>
    </row>
    <row r="43" spans="1:3" ht="20.100000000000001" customHeight="1" x14ac:dyDescent="0.2">
      <c r="A43" s="13">
        <v>39</v>
      </c>
      <c r="B43" s="38"/>
      <c r="C43" s="24"/>
    </row>
    <row r="44" spans="1:3" ht="20.100000000000001" customHeight="1" x14ac:dyDescent="0.2">
      <c r="A44" s="23">
        <v>40</v>
      </c>
      <c r="B44" s="37" t="s">
        <v>1119</v>
      </c>
      <c r="C44" s="36"/>
    </row>
    <row r="45" spans="1:3" ht="20.100000000000001" customHeight="1" x14ac:dyDescent="0.2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">
      <c r="A50" s="40">
        <v>46</v>
      </c>
      <c r="B50" s="41" t="s">
        <v>1122</v>
      </c>
      <c r="C50" s="21">
        <f>data!D292</f>
        <v>240032745.97999999</v>
      </c>
    </row>
    <row r="51" spans="1:3" ht="20.100000000000001" customHeight="1" x14ac:dyDescent="0.2"/>
    <row r="52" spans="1:3" ht="20.100000000000001" customHeight="1" x14ac:dyDescent="0.2"/>
    <row r="53" spans="1:3" ht="20.100000000000001" customHeight="1" x14ac:dyDescent="0.2">
      <c r="A53" s="4" t="s">
        <v>1123</v>
      </c>
      <c r="B53" s="5"/>
      <c r="C53" s="6"/>
    </row>
    <row r="54" spans="1:3" ht="20.100000000000001" customHeight="1" x14ac:dyDescent="0.2">
      <c r="A54" s="4"/>
      <c r="B54" s="5"/>
      <c r="C54" s="167" t="s">
        <v>1124</v>
      </c>
    </row>
    <row r="55" spans="1:3" ht="20.100000000000001" customHeight="1" x14ac:dyDescent="0.2">
      <c r="A55" s="29" t="str">
        <f>"HOSPITAL: "&amp;data!C84</f>
        <v>HOSPITAL: Swedish Health Services DBA Swedish Medical Center Cherry Hill</v>
      </c>
      <c r="B55" s="30"/>
      <c r="C55" s="31" t="str">
        <f>"FYE: "&amp;data!C82</f>
        <v>FYE: 12/31/2020</v>
      </c>
    </row>
    <row r="56" spans="1:3" ht="20.100000000000001" customHeight="1" x14ac:dyDescent="0.2">
      <c r="A56" s="42"/>
      <c r="B56" s="43" t="s">
        <v>1125</v>
      </c>
      <c r="C56" s="34"/>
    </row>
    <row r="57" spans="1:3" ht="20.100000000000001" customHeight="1" x14ac:dyDescent="0.2">
      <c r="A57" s="16">
        <v>1</v>
      </c>
      <c r="B57" s="4" t="s">
        <v>395</v>
      </c>
      <c r="C57" s="44"/>
    </row>
    <row r="58" spans="1:3" ht="20.100000000000001" customHeight="1" x14ac:dyDescent="0.2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">
      <c r="A59" s="13">
        <v>3</v>
      </c>
      <c r="B59" s="14" t="s">
        <v>1126</v>
      </c>
      <c r="C59" s="21">
        <f>data!C305</f>
        <v>11395124.550000001</v>
      </c>
    </row>
    <row r="60" spans="1:3" ht="20.100000000000001" customHeight="1" x14ac:dyDescent="0.2">
      <c r="A60" s="13">
        <v>4</v>
      </c>
      <c r="B60" s="14" t="s">
        <v>1127</v>
      </c>
      <c r="C60" s="21">
        <f>data!C306</f>
        <v>12675014.57</v>
      </c>
    </row>
    <row r="61" spans="1:3" ht="20.100000000000001" customHeight="1" x14ac:dyDescent="0.2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">
      <c r="A66" s="13">
        <v>10</v>
      </c>
      <c r="B66" s="14" t="s">
        <v>403</v>
      </c>
      <c r="C66" s="21">
        <f>data!C312</f>
        <v>19661789.330000002</v>
      </c>
    </row>
    <row r="67" spans="1:3" ht="20.100000000000001" customHeight="1" x14ac:dyDescent="0.2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">
      <c r="A68" s="13">
        <v>12</v>
      </c>
      <c r="B68" s="14" t="s">
        <v>1131</v>
      </c>
      <c r="C68" s="21">
        <f>data!D314</f>
        <v>43731928.450000003</v>
      </c>
    </row>
    <row r="69" spans="1:3" ht="20.100000000000001" customHeight="1" x14ac:dyDescent="0.2">
      <c r="A69" s="13">
        <v>13</v>
      </c>
      <c r="B69" s="38"/>
      <c r="C69" s="24"/>
    </row>
    <row r="70" spans="1:3" ht="20.100000000000001" customHeight="1" x14ac:dyDescent="0.2">
      <c r="A70" s="13">
        <v>14</v>
      </c>
      <c r="B70" s="37" t="s">
        <v>1132</v>
      </c>
      <c r="C70" s="36"/>
    </row>
    <row r="71" spans="1:3" ht="20.100000000000001" customHeight="1" x14ac:dyDescent="0.2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">
      <c r="A75" s="13">
        <v>19</v>
      </c>
      <c r="B75" s="38"/>
      <c r="C75" s="24"/>
    </row>
    <row r="76" spans="1:3" ht="20.100000000000001" customHeight="1" x14ac:dyDescent="0.2">
      <c r="A76" s="23">
        <v>20</v>
      </c>
      <c r="B76" s="37" t="s">
        <v>411</v>
      </c>
      <c r="C76" s="36"/>
    </row>
    <row r="77" spans="1:3" ht="20.100000000000001" customHeight="1" x14ac:dyDescent="0.2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">
      <c r="A80" s="13">
        <v>24</v>
      </c>
      <c r="B80" s="14" t="s">
        <v>1136</v>
      </c>
      <c r="C80" s="21">
        <f>data!C324</f>
        <v>-100356.65</v>
      </c>
    </row>
    <row r="81" spans="1:3" ht="20.100000000000001" customHeight="1" x14ac:dyDescent="0.2">
      <c r="A81" s="13">
        <v>25</v>
      </c>
      <c r="B81" s="14" t="s">
        <v>416</v>
      </c>
      <c r="C81" s="21">
        <f>data!C325</f>
        <v>2061393.2099999995</v>
      </c>
    </row>
    <row r="82" spans="1:3" ht="20.100000000000001" customHeight="1" x14ac:dyDescent="0.2">
      <c r="A82" s="13">
        <v>26</v>
      </c>
      <c r="B82" s="14" t="s">
        <v>1137</v>
      </c>
      <c r="C82" s="21">
        <f>data!C326</f>
        <v>70930849</v>
      </c>
    </row>
    <row r="83" spans="1:3" ht="20.100000000000001" customHeight="1" x14ac:dyDescent="0.2">
      <c r="A83" s="13">
        <v>27</v>
      </c>
      <c r="B83" s="14" t="s">
        <v>418</v>
      </c>
      <c r="C83" s="21">
        <f>data!C327</f>
        <v>32971217.760000002</v>
      </c>
    </row>
    <row r="84" spans="1:3" ht="20.100000000000001" customHeight="1" x14ac:dyDescent="0.2">
      <c r="A84" s="13">
        <v>28</v>
      </c>
      <c r="B84" s="14" t="s">
        <v>661</v>
      </c>
      <c r="C84" s="21">
        <f>data!D328</f>
        <v>105863103.32000001</v>
      </c>
    </row>
    <row r="85" spans="1:3" ht="20.100000000000001" customHeight="1" x14ac:dyDescent="0.2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">
      <c r="A86" s="13">
        <v>30</v>
      </c>
      <c r="B86" s="14" t="s">
        <v>1139</v>
      </c>
      <c r="C86" s="21">
        <f>data!D330</f>
        <v>105863103.32000001</v>
      </c>
    </row>
    <row r="87" spans="1:3" ht="20.100000000000001" customHeight="1" x14ac:dyDescent="0.2">
      <c r="A87" s="13">
        <v>31</v>
      </c>
      <c r="B87" s="38"/>
      <c r="C87" s="24"/>
    </row>
    <row r="88" spans="1:3" ht="20.100000000000001" customHeight="1" x14ac:dyDescent="0.2">
      <c r="A88" s="13">
        <v>32</v>
      </c>
      <c r="B88" s="89" t="s">
        <v>1140</v>
      </c>
      <c r="C88" s="21">
        <f>data!C332</f>
        <v>90437714.210000128</v>
      </c>
    </row>
    <row r="89" spans="1:3" ht="20.100000000000001" customHeight="1" x14ac:dyDescent="0.2">
      <c r="A89" s="13">
        <v>33</v>
      </c>
      <c r="B89" s="24"/>
      <c r="C89" s="24"/>
    </row>
    <row r="90" spans="1:3" ht="20.100000000000001" customHeight="1" x14ac:dyDescent="0.2">
      <c r="A90" s="13">
        <v>34</v>
      </c>
      <c r="B90" s="37" t="s">
        <v>1141</v>
      </c>
      <c r="C90" s="36"/>
    </row>
    <row r="91" spans="1:3" ht="20.100000000000001" customHeight="1" x14ac:dyDescent="0.2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">
      <c r="A92" s="13">
        <v>36</v>
      </c>
      <c r="B92" s="38"/>
      <c r="C92" s="24"/>
    </row>
    <row r="93" spans="1:3" ht="20.100000000000001" customHeight="1" x14ac:dyDescent="0.2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">
      <c r="A94" s="13">
        <v>38</v>
      </c>
      <c r="B94" s="38"/>
      <c r="C94" s="24"/>
    </row>
    <row r="95" spans="1:3" ht="20.100000000000001" customHeight="1" x14ac:dyDescent="0.2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">
      <c r="A96" s="13">
        <v>40</v>
      </c>
      <c r="B96" s="38"/>
      <c r="C96" s="24"/>
    </row>
    <row r="97" spans="1:3" ht="20.100000000000001" customHeight="1" x14ac:dyDescent="0.2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">
      <c r="A98" s="13">
        <v>42</v>
      </c>
      <c r="B98" s="14" t="s">
        <v>1146</v>
      </c>
      <c r="C98" s="24"/>
    </row>
    <row r="99" spans="1:3" ht="20.100000000000001" customHeight="1" x14ac:dyDescent="0.2">
      <c r="A99" s="13">
        <v>43</v>
      </c>
      <c r="B99" s="38"/>
      <c r="C99" s="24"/>
    </row>
    <row r="100" spans="1:3" ht="20.100000000000001" customHeight="1" x14ac:dyDescent="0.2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">
      <c r="A101" s="13">
        <v>45</v>
      </c>
      <c r="B101" s="14" t="s">
        <v>1148</v>
      </c>
      <c r="C101" s="21">
        <f>data!C332+data!C334+data!C335+data!C336+data!C337-data!C338</f>
        <v>90437714.210000128</v>
      </c>
    </row>
    <row r="102" spans="1:3" ht="20.100000000000001" customHeight="1" x14ac:dyDescent="0.2">
      <c r="A102" s="13">
        <v>46</v>
      </c>
      <c r="B102" s="14" t="s">
        <v>1149</v>
      </c>
      <c r="C102" s="21">
        <f>data!D339</f>
        <v>240032745.98000014</v>
      </c>
    </row>
    <row r="103" spans="1:3" ht="20.100000000000001" customHeight="1" x14ac:dyDescent="0.2"/>
    <row r="104" spans="1:3" ht="20.100000000000001" customHeight="1" x14ac:dyDescent="0.2"/>
    <row r="105" spans="1:3" ht="20.100000000000001" customHeight="1" x14ac:dyDescent="0.2">
      <c r="A105" s="4" t="s">
        <v>1150</v>
      </c>
      <c r="B105" s="5"/>
      <c r="C105" s="6"/>
    </row>
    <row r="106" spans="1:3" ht="20.100000000000001" customHeight="1" x14ac:dyDescent="0.2">
      <c r="A106" s="45"/>
      <c r="B106" s="8"/>
      <c r="C106" s="167" t="s">
        <v>1151</v>
      </c>
    </row>
    <row r="107" spans="1:3" ht="20.100000000000001" customHeight="1" x14ac:dyDescent="0.2">
      <c r="A107" s="29" t="str">
        <f>"HOSPITAL: "&amp;data!C84</f>
        <v>HOSPITAL: Swedish Health Services DBA Swedish Medical Center Cherry Hill</v>
      </c>
      <c r="B107" s="30"/>
      <c r="C107" s="31" t="str">
        <f>" FYE: "&amp;data!C82</f>
        <v xml:space="preserve"> FYE: 12/31/2020</v>
      </c>
    </row>
    <row r="108" spans="1:3" ht="20.100000000000001" customHeight="1" x14ac:dyDescent="0.2">
      <c r="A108" s="32"/>
      <c r="B108" s="46"/>
      <c r="C108" s="47"/>
    </row>
    <row r="109" spans="1:3" ht="20.100000000000001" customHeight="1" x14ac:dyDescent="0.2">
      <c r="A109" s="13">
        <v>1</v>
      </c>
      <c r="B109" s="37" t="s">
        <v>1152</v>
      </c>
      <c r="C109" s="36"/>
    </row>
    <row r="110" spans="1:3" ht="20.100000000000001" customHeight="1" x14ac:dyDescent="0.2">
      <c r="A110" s="13">
        <v>2</v>
      </c>
      <c r="B110" s="14" t="s">
        <v>428</v>
      </c>
      <c r="C110" s="21">
        <f>data!C359</f>
        <v>1228272949.2799995</v>
      </c>
    </row>
    <row r="111" spans="1:3" ht="20.100000000000001" customHeight="1" x14ac:dyDescent="0.2">
      <c r="A111" s="13">
        <v>3</v>
      </c>
      <c r="B111" s="14" t="s">
        <v>429</v>
      </c>
      <c r="C111" s="21">
        <f>data!C360</f>
        <v>425403352.06000018</v>
      </c>
    </row>
    <row r="112" spans="1:3" ht="20.100000000000001" customHeight="1" x14ac:dyDescent="0.2">
      <c r="A112" s="13">
        <v>4</v>
      </c>
      <c r="B112" s="14" t="s">
        <v>1153</v>
      </c>
      <c r="C112" s="21">
        <f>data!D361</f>
        <v>1653676301.3399997</v>
      </c>
    </row>
    <row r="113" spans="1:3" ht="20.100000000000001" customHeight="1" x14ac:dyDescent="0.2">
      <c r="A113" s="13">
        <v>5</v>
      </c>
      <c r="B113" s="38"/>
      <c r="C113" s="24"/>
    </row>
    <row r="114" spans="1:3" ht="20.100000000000001" customHeight="1" x14ac:dyDescent="0.2">
      <c r="A114" s="13">
        <v>6</v>
      </c>
      <c r="B114" s="37" t="s">
        <v>1154</v>
      </c>
      <c r="C114" s="36"/>
    </row>
    <row r="115" spans="1:3" ht="20.100000000000001" customHeight="1" x14ac:dyDescent="0.2">
      <c r="A115" s="13">
        <v>7</v>
      </c>
      <c r="B115" s="274" t="s">
        <v>450</v>
      </c>
      <c r="C115" s="48">
        <f>data!C363</f>
        <v>4250541.9399999995</v>
      </c>
    </row>
    <row r="116" spans="1:3" ht="20.100000000000001" customHeight="1" x14ac:dyDescent="0.2">
      <c r="A116" s="13">
        <v>8</v>
      </c>
      <c r="B116" s="14" t="s">
        <v>432</v>
      </c>
      <c r="C116" s="48">
        <f>data!C364</f>
        <v>1213976485.5500002</v>
      </c>
    </row>
    <row r="117" spans="1:3" ht="20.100000000000001" customHeight="1" x14ac:dyDescent="0.2">
      <c r="A117" s="13">
        <v>9</v>
      </c>
      <c r="B117" s="14" t="s">
        <v>1155</v>
      </c>
      <c r="C117" s="48">
        <f>data!C365</f>
        <v>18266476.060000002</v>
      </c>
    </row>
    <row r="118" spans="1:3" ht="20.100000000000001" customHeight="1" x14ac:dyDescent="0.2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">
      <c r="A119" s="13">
        <v>11</v>
      </c>
      <c r="B119" s="14" t="s">
        <v>1099</v>
      </c>
      <c r="C119" s="48">
        <f>data!D367</f>
        <v>1236493503.5500002</v>
      </c>
    </row>
    <row r="120" spans="1:3" ht="20.100000000000001" customHeight="1" x14ac:dyDescent="0.2">
      <c r="A120" s="13">
        <v>12</v>
      </c>
      <c r="B120" s="14" t="s">
        <v>1157</v>
      </c>
      <c r="C120" s="48">
        <f>data!D368</f>
        <v>417182797.78999949</v>
      </c>
    </row>
    <row r="121" spans="1:3" ht="20.100000000000001" customHeight="1" x14ac:dyDescent="0.2">
      <c r="A121" s="13">
        <v>13</v>
      </c>
      <c r="B121" s="38"/>
      <c r="C121" s="24"/>
    </row>
    <row r="122" spans="1:3" ht="20.100000000000001" customHeight="1" x14ac:dyDescent="0.2">
      <c r="A122" s="13">
        <v>14</v>
      </c>
      <c r="B122" s="37" t="s">
        <v>436</v>
      </c>
      <c r="C122" s="36"/>
    </row>
    <row r="123" spans="1:3" ht="20.100000000000001" customHeight="1" x14ac:dyDescent="0.2">
      <c r="A123" s="13">
        <v>15</v>
      </c>
      <c r="B123" s="14" t="s">
        <v>437</v>
      </c>
      <c r="C123" s="48">
        <f>data!C370</f>
        <v>46353923.629999988</v>
      </c>
    </row>
    <row r="124" spans="1:3" ht="20.100000000000001" customHeight="1" x14ac:dyDescent="0.2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">
      <c r="A125" s="13">
        <v>17</v>
      </c>
      <c r="B125" s="14" t="s">
        <v>1158</v>
      </c>
      <c r="C125" s="48">
        <f>data!D372</f>
        <v>46353923.629999988</v>
      </c>
    </row>
    <row r="126" spans="1:3" ht="20.100000000000001" customHeight="1" x14ac:dyDescent="0.2">
      <c r="A126" s="13">
        <v>18</v>
      </c>
      <c r="B126" s="14" t="s">
        <v>1159</v>
      </c>
      <c r="C126" s="48">
        <f>data!D373</f>
        <v>463536721.41999948</v>
      </c>
    </row>
    <row r="127" spans="1:3" ht="20.100000000000001" customHeight="1" x14ac:dyDescent="0.2">
      <c r="A127" s="13">
        <v>19</v>
      </c>
      <c r="B127" s="38"/>
      <c r="C127" s="24"/>
    </row>
    <row r="128" spans="1:3" ht="20.100000000000001" customHeight="1" x14ac:dyDescent="0.2">
      <c r="A128" s="13">
        <v>20</v>
      </c>
      <c r="B128" s="37" t="s">
        <v>1160</v>
      </c>
      <c r="C128" s="36"/>
    </row>
    <row r="129" spans="1:3" ht="20.100000000000001" customHeight="1" x14ac:dyDescent="0.2">
      <c r="A129" s="13">
        <v>21</v>
      </c>
      <c r="B129" s="14" t="s">
        <v>442</v>
      </c>
      <c r="C129" s="48">
        <f>data!C378</f>
        <v>141861192.82999989</v>
      </c>
    </row>
    <row r="130" spans="1:3" ht="20.100000000000001" customHeight="1" x14ac:dyDescent="0.2">
      <c r="A130" s="13">
        <v>22</v>
      </c>
      <c r="B130" s="14" t="s">
        <v>3</v>
      </c>
      <c r="C130" s="48">
        <f>data!C379</f>
        <v>18634593.529999997</v>
      </c>
    </row>
    <row r="131" spans="1:3" ht="20.100000000000001" customHeight="1" x14ac:dyDescent="0.2">
      <c r="A131" s="13">
        <v>23</v>
      </c>
      <c r="B131" s="14" t="s">
        <v>236</v>
      </c>
      <c r="C131" s="48">
        <f>data!C380</f>
        <v>8922844.7400000058</v>
      </c>
    </row>
    <row r="132" spans="1:3" ht="20.100000000000001" customHeight="1" x14ac:dyDescent="0.2">
      <c r="A132" s="13">
        <v>24</v>
      </c>
      <c r="B132" s="14" t="s">
        <v>237</v>
      </c>
      <c r="C132" s="48">
        <f>data!C381</f>
        <v>89765655.440000042</v>
      </c>
    </row>
    <row r="133" spans="1:3" ht="20.100000000000001" customHeight="1" x14ac:dyDescent="0.2">
      <c r="A133" s="13">
        <v>25</v>
      </c>
      <c r="B133" s="14" t="s">
        <v>1161</v>
      </c>
      <c r="C133" s="48">
        <f>data!C382</f>
        <v>2583298.25</v>
      </c>
    </row>
    <row r="134" spans="1:3" ht="20.100000000000001" customHeight="1" x14ac:dyDescent="0.2">
      <c r="A134" s="13">
        <v>26</v>
      </c>
      <c r="B134" s="14" t="s">
        <v>1162</v>
      </c>
      <c r="C134" s="48">
        <f>data!C383</f>
        <v>55385577.669999972</v>
      </c>
    </row>
    <row r="135" spans="1:3" ht="20.100000000000001" customHeight="1" x14ac:dyDescent="0.2">
      <c r="A135" s="13">
        <v>27</v>
      </c>
      <c r="B135" s="14" t="s">
        <v>6</v>
      </c>
      <c r="C135" s="48">
        <f>data!C384</f>
        <v>19850492.689999994</v>
      </c>
    </row>
    <row r="136" spans="1:3" ht="20.100000000000001" customHeight="1" x14ac:dyDescent="0.2">
      <c r="A136" s="13">
        <v>28</v>
      </c>
      <c r="B136" s="14" t="s">
        <v>1163</v>
      </c>
      <c r="C136" s="48">
        <f>data!C385</f>
        <v>6555668.5700000003</v>
      </c>
    </row>
    <row r="137" spans="1:3" ht="20.100000000000001" customHeight="1" x14ac:dyDescent="0.2">
      <c r="A137" s="13">
        <v>29</v>
      </c>
      <c r="B137" s="14" t="s">
        <v>447</v>
      </c>
      <c r="C137" s="48">
        <f>data!C386</f>
        <v>7950</v>
      </c>
    </row>
    <row r="138" spans="1:3" ht="20.100000000000001" customHeight="1" x14ac:dyDescent="0.2">
      <c r="A138" s="13">
        <v>30</v>
      </c>
      <c r="B138" s="14" t="s">
        <v>1164</v>
      </c>
      <c r="C138" s="48">
        <f>data!C387</f>
        <v>13835523.890000001</v>
      </c>
    </row>
    <row r="139" spans="1:3" ht="20.100000000000001" customHeight="1" x14ac:dyDescent="0.2">
      <c r="A139" s="13">
        <v>31</v>
      </c>
      <c r="B139" s="14" t="s">
        <v>449</v>
      </c>
      <c r="C139" s="48">
        <f>data!C388</f>
        <v>2321399.7999999998</v>
      </c>
    </row>
    <row r="140" spans="1:3" ht="20.100000000000001" customHeight="1" x14ac:dyDescent="0.2">
      <c r="A140" s="13">
        <v>32</v>
      </c>
      <c r="B140" s="14" t="s">
        <v>241</v>
      </c>
      <c r="C140" s="48">
        <f>data!C389</f>
        <v>142576893.69661501</v>
      </c>
    </row>
    <row r="141" spans="1:3" ht="20.100000000000001" customHeight="1" x14ac:dyDescent="0.2">
      <c r="A141" s="13">
        <v>34</v>
      </c>
      <c r="B141" s="14" t="s">
        <v>1165</v>
      </c>
      <c r="C141" s="48">
        <f>data!D390</f>
        <v>502301091.10661495</v>
      </c>
    </row>
    <row r="142" spans="1:3" ht="20.100000000000001" customHeight="1" x14ac:dyDescent="0.2">
      <c r="A142" s="13">
        <v>35</v>
      </c>
      <c r="B142" s="14" t="s">
        <v>1166</v>
      </c>
      <c r="C142" s="48">
        <f>data!D391</f>
        <v>-38764369.686615467</v>
      </c>
    </row>
    <row r="143" spans="1:3" ht="20.100000000000001" customHeight="1" x14ac:dyDescent="0.2">
      <c r="A143" s="13">
        <v>36</v>
      </c>
      <c r="B143" s="38"/>
      <c r="C143" s="24"/>
    </row>
    <row r="144" spans="1:3" ht="20.100000000000001" customHeight="1" x14ac:dyDescent="0.2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">
      <c r="A145" s="13">
        <v>38</v>
      </c>
      <c r="B145" s="38"/>
      <c r="C145" s="24"/>
    </row>
    <row r="146" spans="1:3" ht="20.100000000000001" customHeight="1" x14ac:dyDescent="0.2">
      <c r="A146" s="13">
        <v>39</v>
      </c>
      <c r="B146" s="14" t="s">
        <v>1168</v>
      </c>
      <c r="C146" s="21">
        <f>data!D393</f>
        <v>-38764369.686615467</v>
      </c>
    </row>
    <row r="147" spans="1:3" ht="20.100000000000001" customHeight="1" x14ac:dyDescent="0.2">
      <c r="A147" s="13">
        <v>40</v>
      </c>
      <c r="B147" s="38"/>
      <c r="C147" s="24"/>
    </row>
    <row r="148" spans="1:3" ht="20.100000000000001" customHeight="1" x14ac:dyDescent="0.2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">
      <c r="A150" s="13">
        <v>43</v>
      </c>
      <c r="B150" s="38"/>
      <c r="C150" s="24"/>
    </row>
    <row r="151" spans="1:3" ht="20.100000000000001" customHeight="1" x14ac:dyDescent="0.2">
      <c r="A151" s="13">
        <v>44</v>
      </c>
      <c r="B151" s="14" t="s">
        <v>1171</v>
      </c>
      <c r="C151" s="48">
        <f>data!D396</f>
        <v>-38764369.686615467</v>
      </c>
    </row>
    <row r="152" spans="1:3" ht="20.100000000000001" customHeight="1" x14ac:dyDescent="0.2">
      <c r="A152" s="40">
        <v>45</v>
      </c>
      <c r="B152" s="49" t="s">
        <v>1172</v>
      </c>
      <c r="C152" s="24"/>
    </row>
    <row r="153" spans="1:3" ht="20.100000000000001" customHeight="1" x14ac:dyDescent="0.2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8671875" defaultRowHeight="20.100000000000001" customHeight="1" x14ac:dyDescent="0.2"/>
  <cols>
    <col min="1" max="1" width="5.77734375" style="78" customWidth="1"/>
    <col min="2" max="2" width="22.44140625" style="78" customWidth="1"/>
    <col min="3" max="8" width="13.77734375" style="78" customWidth="1"/>
    <col min="9" max="9" width="15.77734375" style="78" customWidth="1"/>
    <col min="10" max="16384" width="8.88671875" style="78"/>
  </cols>
  <sheetData>
    <row r="1" spans="1:13" ht="20.100000000000001" customHeight="1" x14ac:dyDescent="0.2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">
      <c r="A4" s="79" t="str">
        <f>"HOSPITAL NAME: "&amp;data!C84</f>
        <v>HOSPITAL NAME: Swedish Health Services DBA Swedish Medical Center Cherry Hill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00000000000001" customHeight="1" x14ac:dyDescent="0.2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">
      <c r="A9" s="23">
        <v>4</v>
      </c>
      <c r="B9" s="14" t="s">
        <v>233</v>
      </c>
      <c r="C9" s="14">
        <f>data!C59</f>
        <v>19030.845431484024</v>
      </c>
      <c r="D9" s="14">
        <f>data!D59</f>
        <v>0</v>
      </c>
      <c r="E9" s="14">
        <f>data!E59</f>
        <v>27520.628211450952</v>
      </c>
      <c r="F9" s="14">
        <f>data!F59</f>
        <v>0</v>
      </c>
      <c r="G9" s="14">
        <f>data!G59</f>
        <v>3651.5263570650241</v>
      </c>
      <c r="H9" s="14">
        <f>data!H59</f>
        <v>0</v>
      </c>
      <c r="I9" s="14">
        <f>data!I59</f>
        <v>0</v>
      </c>
    </row>
    <row r="10" spans="1:13" ht="20.100000000000001" customHeight="1" x14ac:dyDescent="0.2">
      <c r="A10" s="23">
        <v>5</v>
      </c>
      <c r="B10" s="14" t="s">
        <v>234</v>
      </c>
      <c r="C10" s="26">
        <f>data!C60</f>
        <v>197.70999999999998</v>
      </c>
      <c r="D10" s="26">
        <f>data!D60</f>
        <v>0</v>
      </c>
      <c r="E10" s="26">
        <f>data!E60</f>
        <v>250.82000000000005</v>
      </c>
      <c r="F10" s="26">
        <f>data!F60</f>
        <v>0</v>
      </c>
      <c r="G10" s="26">
        <f>data!G60</f>
        <v>31.780000000000005</v>
      </c>
      <c r="H10" s="26">
        <f>data!H60</f>
        <v>0.03</v>
      </c>
      <c r="I10" s="26">
        <f>data!I60</f>
        <v>0</v>
      </c>
    </row>
    <row r="11" spans="1:13" ht="20.100000000000001" customHeight="1" x14ac:dyDescent="0.2">
      <c r="A11" s="23">
        <v>6</v>
      </c>
      <c r="B11" s="14" t="s">
        <v>235</v>
      </c>
      <c r="C11" s="14">
        <f>data!C61</f>
        <v>22489442.210000001</v>
      </c>
      <c r="D11" s="14">
        <f>data!D61</f>
        <v>0</v>
      </c>
      <c r="E11" s="14">
        <f>data!E61</f>
        <v>23613025.00999999</v>
      </c>
      <c r="F11" s="14">
        <f>data!F61</f>
        <v>0</v>
      </c>
      <c r="G11" s="14">
        <f>data!G61</f>
        <v>3465371.4100000006</v>
      </c>
      <c r="H11" s="14">
        <f>data!H61</f>
        <v>1328.6399999999999</v>
      </c>
      <c r="I11" s="14">
        <f>data!I61</f>
        <v>0</v>
      </c>
    </row>
    <row r="12" spans="1:13" ht="20.100000000000001" customHeight="1" x14ac:dyDescent="0.2">
      <c r="A12" s="23">
        <v>7</v>
      </c>
      <c r="B12" s="14" t="s">
        <v>3</v>
      </c>
      <c r="C12" s="14">
        <f>data!C62</f>
        <v>2954167</v>
      </c>
      <c r="D12" s="14">
        <f>data!D62</f>
        <v>0</v>
      </c>
      <c r="E12" s="14">
        <f>data!E62</f>
        <v>3101758</v>
      </c>
      <c r="F12" s="14">
        <f>data!F62</f>
        <v>0</v>
      </c>
      <c r="G12" s="14">
        <f>data!G62</f>
        <v>455204</v>
      </c>
      <c r="H12" s="14">
        <f>data!H62</f>
        <v>175</v>
      </c>
      <c r="I12" s="14">
        <f>data!I62</f>
        <v>0</v>
      </c>
    </row>
    <row r="13" spans="1:13" ht="20.100000000000001" customHeight="1" x14ac:dyDescent="0.2">
      <c r="A13" s="23">
        <v>8</v>
      </c>
      <c r="B13" s="14" t="s">
        <v>236</v>
      </c>
      <c r="C13" s="14">
        <f>data!C63</f>
        <v>361439.29</v>
      </c>
      <c r="D13" s="14">
        <f>data!D63</f>
        <v>0</v>
      </c>
      <c r="E13" s="14">
        <f>data!E63</f>
        <v>233061.73</v>
      </c>
      <c r="F13" s="14">
        <f>data!F63</f>
        <v>0</v>
      </c>
      <c r="G13" s="14">
        <f>data!G63</f>
        <v>22799.98</v>
      </c>
      <c r="H13" s="14">
        <f>data!H63</f>
        <v>0</v>
      </c>
      <c r="I13" s="14">
        <f>data!I63</f>
        <v>0</v>
      </c>
    </row>
    <row r="14" spans="1:13" ht="20.100000000000001" customHeight="1" x14ac:dyDescent="0.2">
      <c r="A14" s="23">
        <v>9</v>
      </c>
      <c r="B14" s="14" t="s">
        <v>237</v>
      </c>
      <c r="C14" s="14">
        <f>data!C64</f>
        <v>2805961.9999999991</v>
      </c>
      <c r="D14" s="14">
        <f>data!D64</f>
        <v>0</v>
      </c>
      <c r="E14" s="14">
        <f>data!E64</f>
        <v>1940638.3599999996</v>
      </c>
      <c r="F14" s="14">
        <f>data!F64</f>
        <v>0</v>
      </c>
      <c r="G14" s="14">
        <f>data!G64</f>
        <v>144130.38999999998</v>
      </c>
      <c r="H14" s="14">
        <f>data!H64</f>
        <v>1748.26</v>
      </c>
      <c r="I14" s="14">
        <f>data!I64</f>
        <v>0</v>
      </c>
    </row>
    <row r="15" spans="1:13" ht="20.100000000000001" customHeight="1" x14ac:dyDescent="0.2">
      <c r="A15" s="23">
        <v>10</v>
      </c>
      <c r="B15" s="14" t="s">
        <v>444</v>
      </c>
      <c r="C15" s="14">
        <f>data!C65</f>
        <v>6801.42</v>
      </c>
      <c r="D15" s="14">
        <f>data!D65</f>
        <v>0</v>
      </c>
      <c r="E15" s="14">
        <f>data!E65</f>
        <v>27267.030000000002</v>
      </c>
      <c r="F15" s="14">
        <f>data!F65</f>
        <v>0</v>
      </c>
      <c r="G15" s="14">
        <f>data!G65</f>
        <v>8889.2000000000007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">
      <c r="A16" s="23">
        <v>11</v>
      </c>
      <c r="B16" s="14" t="s">
        <v>445</v>
      </c>
      <c r="C16" s="14">
        <f>data!C66</f>
        <v>1311398.76</v>
      </c>
      <c r="D16" s="14">
        <f>data!D66</f>
        <v>0</v>
      </c>
      <c r="E16" s="14">
        <f>data!E66</f>
        <v>2781755.9300000006</v>
      </c>
      <c r="F16" s="14">
        <f>data!F66</f>
        <v>0</v>
      </c>
      <c r="G16" s="14">
        <f>data!G66</f>
        <v>59521.41</v>
      </c>
      <c r="H16" s="14">
        <f>data!H66</f>
        <v>0</v>
      </c>
      <c r="I16" s="14">
        <f>data!I66</f>
        <v>0</v>
      </c>
    </row>
    <row r="17" spans="1:9" ht="20.100000000000001" customHeight="1" x14ac:dyDescent="0.2">
      <c r="A17" s="23">
        <v>12</v>
      </c>
      <c r="B17" s="14" t="s">
        <v>6</v>
      </c>
      <c r="C17" s="14">
        <f>data!C67</f>
        <v>1106166</v>
      </c>
      <c r="D17" s="14">
        <f>data!D67</f>
        <v>0</v>
      </c>
      <c r="E17" s="14">
        <f>data!E67</f>
        <v>1615032</v>
      </c>
      <c r="F17" s="14">
        <f>data!F67</f>
        <v>0</v>
      </c>
      <c r="G17" s="14">
        <f>data!G67</f>
        <v>387986</v>
      </c>
      <c r="H17" s="14">
        <f>data!H67</f>
        <v>1157</v>
      </c>
      <c r="I17" s="14">
        <f>data!I67</f>
        <v>0</v>
      </c>
    </row>
    <row r="18" spans="1:9" ht="20.100000000000001" customHeight="1" x14ac:dyDescent="0.2">
      <c r="A18" s="23">
        <v>13</v>
      </c>
      <c r="B18" s="14" t="s">
        <v>474</v>
      </c>
      <c r="C18" s="14">
        <f>data!C68</f>
        <v>140003.06</v>
      </c>
      <c r="D18" s="14">
        <f>data!D68</f>
        <v>0</v>
      </c>
      <c r="E18" s="14">
        <f>data!E68</f>
        <v>258257.99999999997</v>
      </c>
      <c r="F18" s="14">
        <f>data!F68</f>
        <v>0</v>
      </c>
      <c r="G18" s="14">
        <f>data!G68</f>
        <v>2100.9899999999998</v>
      </c>
      <c r="H18" s="14">
        <f>data!H68</f>
        <v>0</v>
      </c>
      <c r="I18" s="14">
        <f>data!I68</f>
        <v>0</v>
      </c>
    </row>
    <row r="19" spans="1:9" ht="20.100000000000001" customHeight="1" x14ac:dyDescent="0.2">
      <c r="A19" s="23">
        <v>14</v>
      </c>
      <c r="B19" s="14" t="s">
        <v>241</v>
      </c>
      <c r="C19" s="14">
        <f>data!C69</f>
        <v>164083.86000000002</v>
      </c>
      <c r="D19" s="14">
        <f>data!D69</f>
        <v>0</v>
      </c>
      <c r="E19" s="14">
        <f>data!E69</f>
        <v>89212.090000000011</v>
      </c>
      <c r="F19" s="14">
        <f>data!F69</f>
        <v>0</v>
      </c>
      <c r="G19" s="14">
        <f>data!G69</f>
        <v>18251.669999999998</v>
      </c>
      <c r="H19" s="14">
        <f>data!H69</f>
        <v>1797.7</v>
      </c>
      <c r="I19" s="14">
        <f>data!I69</f>
        <v>0</v>
      </c>
    </row>
    <row r="20" spans="1:9" ht="20.100000000000001" customHeight="1" x14ac:dyDescent="0.2">
      <c r="A20" s="23">
        <v>15</v>
      </c>
      <c r="B20" s="14" t="s">
        <v>242</v>
      </c>
      <c r="C20" s="14">
        <f>-data!C70</f>
        <v>-12216.1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">
      <c r="A21" s="23">
        <v>16</v>
      </c>
      <c r="B21" s="48" t="s">
        <v>1180</v>
      </c>
      <c r="C21" s="14">
        <f>data!C71</f>
        <v>31327247.5</v>
      </c>
      <c r="D21" s="14">
        <f>data!D71</f>
        <v>0</v>
      </c>
      <c r="E21" s="14">
        <f>data!E71</f>
        <v>33660008.149999991</v>
      </c>
      <c r="F21" s="14">
        <f>data!F71</f>
        <v>0</v>
      </c>
      <c r="G21" s="14">
        <f>data!G71</f>
        <v>4564255.0500000007</v>
      </c>
      <c r="H21" s="14">
        <f>data!H71</f>
        <v>6206.5999999999995</v>
      </c>
      <c r="I21" s="14">
        <f>data!I71</f>
        <v>0</v>
      </c>
    </row>
    <row r="22" spans="1:9" ht="20.100000000000001" customHeight="1" x14ac:dyDescent="0.2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">
      <c r="A23" s="23">
        <v>18</v>
      </c>
      <c r="B23" s="14" t="s">
        <v>1181</v>
      </c>
      <c r="C23" s="48">
        <f>+data!M668</f>
        <v>25718104</v>
      </c>
      <c r="D23" s="48">
        <f>+data!M669</f>
        <v>0</v>
      </c>
      <c r="E23" s="48">
        <f>+data!M670</f>
        <v>31529031</v>
      </c>
      <c r="F23" s="48">
        <f>+data!M671</f>
        <v>0</v>
      </c>
      <c r="G23" s="48">
        <f>+data!M672</f>
        <v>4899165</v>
      </c>
      <c r="H23" s="48">
        <f>+data!M673</f>
        <v>8119</v>
      </c>
      <c r="I23" s="48">
        <f>+data!M674</f>
        <v>0</v>
      </c>
    </row>
    <row r="24" spans="1:9" ht="20.100000000000001" customHeight="1" x14ac:dyDescent="0.2">
      <c r="A24" s="23">
        <v>19</v>
      </c>
      <c r="B24" s="48" t="s">
        <v>1182</v>
      </c>
      <c r="C24" s="14">
        <f>data!C73</f>
        <v>100353444.75999999</v>
      </c>
      <c r="D24" s="14">
        <f>data!D73</f>
        <v>0</v>
      </c>
      <c r="E24" s="14">
        <f>data!E73</f>
        <v>137740361.57000023</v>
      </c>
      <c r="F24" s="14">
        <f>data!F73</f>
        <v>0</v>
      </c>
      <c r="G24" s="14">
        <f>data!G73</f>
        <v>19136030</v>
      </c>
      <c r="H24" s="14">
        <f>data!H73</f>
        <v>0</v>
      </c>
      <c r="I24" s="14">
        <f>data!I73</f>
        <v>0</v>
      </c>
    </row>
    <row r="25" spans="1:9" ht="20.100000000000001" customHeight="1" x14ac:dyDescent="0.2">
      <c r="A25" s="23">
        <v>20</v>
      </c>
      <c r="B25" s="48" t="s">
        <v>1183</v>
      </c>
      <c r="C25" s="14">
        <f>data!C74</f>
        <v>-621225</v>
      </c>
      <c r="D25" s="14">
        <f>data!D74</f>
        <v>0</v>
      </c>
      <c r="E25" s="14">
        <f>data!E74</f>
        <v>6483044.0899999999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">
      <c r="A26" s="23">
        <v>21</v>
      </c>
      <c r="B26" s="48" t="s">
        <v>1184</v>
      </c>
      <c r="C26" s="14">
        <f>data!C75</f>
        <v>99732219.75999999</v>
      </c>
      <c r="D26" s="14">
        <f>data!D75</f>
        <v>0</v>
      </c>
      <c r="E26" s="14">
        <f>data!E75</f>
        <v>144223405.66000023</v>
      </c>
      <c r="F26" s="14">
        <f>data!F75</f>
        <v>0</v>
      </c>
      <c r="G26" s="14">
        <f>data!G75</f>
        <v>19136030</v>
      </c>
      <c r="H26" s="14">
        <f>data!H75</f>
        <v>0</v>
      </c>
      <c r="I26" s="14">
        <f>data!I75</f>
        <v>0</v>
      </c>
    </row>
    <row r="27" spans="1:9" ht="20.100000000000001" customHeight="1" x14ac:dyDescent="0.2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">
      <c r="A28" s="23">
        <v>22</v>
      </c>
      <c r="B28" s="14" t="s">
        <v>1186</v>
      </c>
      <c r="C28" s="14">
        <f>data!C76</f>
        <v>41564.08654199999</v>
      </c>
      <c r="D28" s="14">
        <f>data!D76</f>
        <v>0</v>
      </c>
      <c r="E28" s="14">
        <f>data!E76</f>
        <v>60684.666411000042</v>
      </c>
      <c r="F28" s="14">
        <f>data!F76</f>
        <v>0</v>
      </c>
      <c r="G28" s="14">
        <f>data!G76</f>
        <v>14578.532603999995</v>
      </c>
      <c r="H28" s="14">
        <f>data!H76</f>
        <v>43.486198000000002</v>
      </c>
      <c r="I28" s="14">
        <f>data!I76</f>
        <v>0</v>
      </c>
    </row>
    <row r="29" spans="1:9" ht="20.100000000000001" customHeight="1" x14ac:dyDescent="0.2">
      <c r="A29" s="23">
        <v>23</v>
      </c>
      <c r="B29" s="14" t="s">
        <v>1187</v>
      </c>
      <c r="C29" s="14">
        <f>data!C77</f>
        <v>115354.20933861961</v>
      </c>
      <c r="D29" s="14">
        <f>data!D77</f>
        <v>0</v>
      </c>
      <c r="E29" s="14">
        <f>data!E77</f>
        <v>166814.46545627675</v>
      </c>
      <c r="F29" s="14">
        <f>data!F77</f>
        <v>0</v>
      </c>
      <c r="G29" s="14">
        <f>data!G77</f>
        <v>22133.485205103636</v>
      </c>
      <c r="H29" s="14">
        <f>data!H77</f>
        <v>0</v>
      </c>
      <c r="I29" s="14">
        <f>data!I77</f>
        <v>0</v>
      </c>
    </row>
    <row r="30" spans="1:9" ht="20.100000000000001" customHeight="1" x14ac:dyDescent="0.2">
      <c r="A30" s="23">
        <v>24</v>
      </c>
      <c r="B30" s="14" t="s">
        <v>1188</v>
      </c>
      <c r="C30" s="14">
        <f>data!C78</f>
        <v>5863.7378100538572</v>
      </c>
      <c r="D30" s="14">
        <f>data!D78</f>
        <v>0</v>
      </c>
      <c r="E30" s="14">
        <f>data!E78</f>
        <v>8561.2123958291577</v>
      </c>
      <c r="F30" s="14">
        <f>data!F78</f>
        <v>0</v>
      </c>
      <c r="G30" s="14">
        <f>data!G78</f>
        <v>2056.6960555910805</v>
      </c>
      <c r="H30" s="14">
        <f>data!H78</f>
        <v>6.1349035824574791</v>
      </c>
      <c r="I30" s="14">
        <f>data!I78</f>
        <v>0</v>
      </c>
    </row>
    <row r="31" spans="1:9" ht="20.100000000000001" customHeight="1" x14ac:dyDescent="0.2">
      <c r="A31" s="23">
        <v>25</v>
      </c>
      <c r="B31" s="14" t="s">
        <v>1189</v>
      </c>
      <c r="C31" s="14">
        <f>data!C79</f>
        <v>527120.7715019153</v>
      </c>
      <c r="D31" s="14">
        <f>data!D79</f>
        <v>0</v>
      </c>
      <c r="E31" s="14">
        <f>data!E79</f>
        <v>762272.74438570056</v>
      </c>
      <c r="F31" s="14">
        <f>data!F79</f>
        <v>0</v>
      </c>
      <c r="G31" s="14">
        <f>data!G79</f>
        <v>101140.82411238406</v>
      </c>
      <c r="H31" s="14">
        <f>data!H79</f>
        <v>0</v>
      </c>
      <c r="I31" s="14">
        <f>data!I79</f>
        <v>0</v>
      </c>
    </row>
    <row r="32" spans="1:9" ht="20.100000000000001" customHeight="1" x14ac:dyDescent="0.2">
      <c r="A32" s="23">
        <v>26</v>
      </c>
      <c r="B32" s="14" t="s">
        <v>252</v>
      </c>
      <c r="C32" s="84">
        <f>data!C80</f>
        <v>116.44</v>
      </c>
      <c r="D32" s="84">
        <f>data!D80</f>
        <v>0</v>
      </c>
      <c r="E32" s="84">
        <f>data!E80</f>
        <v>142.49999999999997</v>
      </c>
      <c r="F32" s="84">
        <f>data!F80</f>
        <v>0</v>
      </c>
      <c r="G32" s="84">
        <f>data!G80</f>
        <v>16.25</v>
      </c>
      <c r="H32" s="84">
        <f>data!H80</f>
        <v>0.01</v>
      </c>
      <c r="I32" s="84">
        <f>data!I80</f>
        <v>0</v>
      </c>
    </row>
    <row r="33" spans="1:9" ht="20.100000000000001" customHeight="1" x14ac:dyDescent="0.2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">
      <c r="A36" s="79" t="str">
        <f>"HOSPITAL NAME: "&amp;data!C84</f>
        <v>HOSPITAL NAME: Swedish Health Services DBA Swedish Medical Center Cherry Hill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00000000000001" customHeight="1" x14ac:dyDescent="0.2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102.06</v>
      </c>
    </row>
    <row r="43" spans="1:9" ht="20.100000000000001" customHeight="1" x14ac:dyDescent="0.2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11414606.840000002</v>
      </c>
    </row>
    <row r="44" spans="1:9" ht="20.100000000000001" customHeight="1" x14ac:dyDescent="0.2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1499399</v>
      </c>
    </row>
    <row r="45" spans="1:9" ht="20.100000000000001" customHeight="1" x14ac:dyDescent="0.2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115498.57999999999</v>
      </c>
    </row>
    <row r="46" spans="1:9" ht="20.100000000000001" customHeight="1" x14ac:dyDescent="0.2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4860591.8800000027</v>
      </c>
    </row>
    <row r="47" spans="1:9" ht="20.100000000000001" customHeight="1" x14ac:dyDescent="0.2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3542.24</v>
      </c>
    </row>
    <row r="48" spans="1:9" ht="20.100000000000001" customHeight="1" x14ac:dyDescent="0.2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1548023.0499999998</v>
      </c>
    </row>
    <row r="49" spans="1:9" ht="20.100000000000001" customHeight="1" x14ac:dyDescent="0.2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1136033</v>
      </c>
    </row>
    <row r="50" spans="1:9" ht="20.100000000000001" customHeight="1" x14ac:dyDescent="0.2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37819.230000000003</v>
      </c>
    </row>
    <row r="51" spans="1:9" ht="20.100000000000001" customHeight="1" x14ac:dyDescent="0.2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77090.470000000016</v>
      </c>
    </row>
    <row r="52" spans="1:9" ht="20.100000000000001" customHeight="1" x14ac:dyDescent="0.2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20692604.290000003</v>
      </c>
    </row>
    <row r="54" spans="1:9" ht="20.100000000000001" customHeight="1" x14ac:dyDescent="0.2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21925466</v>
      </c>
    </row>
    <row r="56" spans="1:9" ht="20.100000000000001" customHeight="1" x14ac:dyDescent="0.2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377494954.70999998</v>
      </c>
    </row>
    <row r="57" spans="1:9" ht="20.100000000000001" customHeight="1" x14ac:dyDescent="0.2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50674216.300000027</v>
      </c>
    </row>
    <row r="58" spans="1:9" ht="20.100000000000001" customHeight="1" x14ac:dyDescent="0.2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428169171.00999999</v>
      </c>
    </row>
    <row r="59" spans="1:9" ht="20.100000000000001" customHeight="1" x14ac:dyDescent="0.2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42686.331836000005</v>
      </c>
    </row>
    <row r="61" spans="1:9" ht="20.100000000000001" customHeight="1" x14ac:dyDescent="0.2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6022.0608410660589</v>
      </c>
    </row>
    <row r="63" spans="1:9" ht="20.100000000000001" customHeight="1" x14ac:dyDescent="0.2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30.59</v>
      </c>
    </row>
    <row r="65" spans="1:9" ht="20.100000000000001" customHeight="1" x14ac:dyDescent="0.2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">
      <c r="A68" s="79" t="str">
        <f>"HOSPITAL NAME: "&amp;data!C84</f>
        <v>HOSPITAL NAME: Swedish Health Services DBA Swedish Medical Center Cherry Hill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00000000000001" customHeight="1" x14ac:dyDescent="0.2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">
      <c r="A74" s="23">
        <v>5</v>
      </c>
      <c r="B74" s="14" t="s">
        <v>234</v>
      </c>
      <c r="C74" s="26">
        <f>data!Q60</f>
        <v>38.06</v>
      </c>
      <c r="D74" s="26">
        <f>data!R60</f>
        <v>13.8</v>
      </c>
      <c r="E74" s="26">
        <f>data!S60</f>
        <v>0</v>
      </c>
      <c r="F74" s="26">
        <f>data!T60</f>
        <v>3.35</v>
      </c>
      <c r="G74" s="26">
        <f>data!U60</f>
        <v>2.6799999999999997</v>
      </c>
      <c r="H74" s="26">
        <f>data!V60</f>
        <v>89.989999999999981</v>
      </c>
      <c r="I74" s="26">
        <f>data!W60</f>
        <v>18.559999999999995</v>
      </c>
    </row>
    <row r="75" spans="1:9" ht="20.100000000000001" customHeight="1" x14ac:dyDescent="0.2">
      <c r="A75" s="23">
        <v>6</v>
      </c>
      <c r="B75" s="14" t="s">
        <v>235</v>
      </c>
      <c r="C75" s="14">
        <f>data!Q61</f>
        <v>4584857.12</v>
      </c>
      <c r="D75" s="14">
        <f>data!R61</f>
        <v>1296288.29</v>
      </c>
      <c r="E75" s="14">
        <f>data!S61</f>
        <v>0</v>
      </c>
      <c r="F75" s="14">
        <f>data!T61</f>
        <v>503959.63</v>
      </c>
      <c r="G75" s="14">
        <f>data!U61</f>
        <v>276969.99</v>
      </c>
      <c r="H75" s="14">
        <f>data!V61</f>
        <v>11070085.01</v>
      </c>
      <c r="I75" s="14">
        <f>data!W61</f>
        <v>2313501.6800000002</v>
      </c>
    </row>
    <row r="76" spans="1:9" ht="20.100000000000001" customHeight="1" x14ac:dyDescent="0.2">
      <c r="A76" s="23">
        <v>7</v>
      </c>
      <c r="B76" s="14" t="s">
        <v>3</v>
      </c>
      <c r="C76" s="14">
        <f>data!Q62</f>
        <v>602257</v>
      </c>
      <c r="D76" s="14">
        <f>data!R62</f>
        <v>170278</v>
      </c>
      <c r="E76" s="14">
        <f>data!S62</f>
        <v>0</v>
      </c>
      <c r="F76" s="14">
        <f>data!T62</f>
        <v>66199</v>
      </c>
      <c r="G76" s="14">
        <f>data!U62</f>
        <v>36382</v>
      </c>
      <c r="H76" s="14">
        <f>data!V62</f>
        <v>1454144</v>
      </c>
      <c r="I76" s="14">
        <f>data!W62</f>
        <v>303897</v>
      </c>
    </row>
    <row r="77" spans="1:9" ht="20.100000000000001" customHeight="1" x14ac:dyDescent="0.2">
      <c r="A77" s="23">
        <v>8</v>
      </c>
      <c r="B77" s="14" t="s">
        <v>236</v>
      </c>
      <c r="C77" s="14">
        <f>data!Q63</f>
        <v>0</v>
      </c>
      <c r="D77" s="14">
        <f>data!R63</f>
        <v>1070337</v>
      </c>
      <c r="E77" s="14">
        <f>data!S63</f>
        <v>73034.55</v>
      </c>
      <c r="F77" s="14">
        <f>data!T63</f>
        <v>337.4</v>
      </c>
      <c r="G77" s="14">
        <f>data!U63</f>
        <v>1229812.4200000002</v>
      </c>
      <c r="H77" s="14">
        <f>data!V63</f>
        <v>675</v>
      </c>
      <c r="I77" s="14">
        <f>data!W63</f>
        <v>0</v>
      </c>
    </row>
    <row r="78" spans="1:9" ht="20.100000000000001" customHeight="1" x14ac:dyDescent="0.2">
      <c r="A78" s="23">
        <v>9</v>
      </c>
      <c r="B78" s="14" t="s">
        <v>237</v>
      </c>
      <c r="C78" s="14">
        <f>data!Q64</f>
        <v>289208.63000000006</v>
      </c>
      <c r="D78" s="14">
        <f>data!R64</f>
        <v>2026856.2699999998</v>
      </c>
      <c r="E78" s="14">
        <f>data!S64</f>
        <v>25444904.559999999</v>
      </c>
      <c r="F78" s="14">
        <f>data!T64</f>
        <v>200449.62999999995</v>
      </c>
      <c r="G78" s="14">
        <f>data!U64</f>
        <v>2456223.39</v>
      </c>
      <c r="H78" s="14">
        <f>data!V64</f>
        <v>25836170.900000006</v>
      </c>
      <c r="I78" s="14">
        <f>data!W64</f>
        <v>609676.9</v>
      </c>
    </row>
    <row r="79" spans="1:9" ht="20.100000000000001" customHeight="1" x14ac:dyDescent="0.2">
      <c r="A79" s="23">
        <v>10</v>
      </c>
      <c r="B79" s="14" t="s">
        <v>444</v>
      </c>
      <c r="C79" s="14">
        <f>data!Q65</f>
        <v>1468.52</v>
      </c>
      <c r="D79" s="14">
        <f>data!R65</f>
        <v>179.97</v>
      </c>
      <c r="E79" s="14">
        <f>data!S65</f>
        <v>0</v>
      </c>
      <c r="F79" s="14">
        <f>data!T65</f>
        <v>1893.12</v>
      </c>
      <c r="G79" s="14">
        <f>data!U65</f>
        <v>475</v>
      </c>
      <c r="H79" s="14">
        <f>data!V65</f>
        <v>2436.3000000000002</v>
      </c>
      <c r="I79" s="14">
        <f>data!W65</f>
        <v>612.77</v>
      </c>
    </row>
    <row r="80" spans="1:9" ht="20.100000000000001" customHeight="1" x14ac:dyDescent="0.2">
      <c r="A80" s="23">
        <v>11</v>
      </c>
      <c r="B80" s="14" t="s">
        <v>445</v>
      </c>
      <c r="C80" s="14">
        <f>data!Q66</f>
        <v>759987.36</v>
      </c>
      <c r="D80" s="14">
        <f>data!R66</f>
        <v>75665.7</v>
      </c>
      <c r="E80" s="14">
        <f>data!S66</f>
        <v>367388.61</v>
      </c>
      <c r="F80" s="14">
        <f>data!T66</f>
        <v>3621.9</v>
      </c>
      <c r="G80" s="14">
        <f>data!U66</f>
        <v>6018269.9499999993</v>
      </c>
      <c r="H80" s="14">
        <f>data!V66</f>
        <v>2020704.5100000007</v>
      </c>
      <c r="I80" s="14">
        <f>data!W66</f>
        <v>1403175.79</v>
      </c>
    </row>
    <row r="81" spans="1:9" ht="20.100000000000001" customHeight="1" x14ac:dyDescent="0.2">
      <c r="A81" s="23">
        <v>12</v>
      </c>
      <c r="B81" s="14" t="s">
        <v>6</v>
      </c>
      <c r="C81" s="14">
        <f>data!Q67</f>
        <v>338301</v>
      </c>
      <c r="D81" s="14">
        <f>data!R67</f>
        <v>17701</v>
      </c>
      <c r="E81" s="14">
        <f>data!S67</f>
        <v>0</v>
      </c>
      <c r="F81" s="14">
        <f>data!T67</f>
        <v>96327</v>
      </c>
      <c r="G81" s="14">
        <f>data!U67</f>
        <v>52108</v>
      </c>
      <c r="H81" s="14">
        <f>data!V67</f>
        <v>829819</v>
      </c>
      <c r="I81" s="14">
        <f>data!W67</f>
        <v>149612</v>
      </c>
    </row>
    <row r="82" spans="1:9" ht="20.100000000000001" customHeight="1" x14ac:dyDescent="0.2">
      <c r="A82" s="23">
        <v>13</v>
      </c>
      <c r="B82" s="14" t="s">
        <v>474</v>
      </c>
      <c r="C82" s="14">
        <f>data!Q68</f>
        <v>458385.2300000001</v>
      </c>
      <c r="D82" s="14">
        <f>data!R68</f>
        <v>382.42</v>
      </c>
      <c r="E82" s="14">
        <f>data!S68</f>
        <v>1255.75</v>
      </c>
      <c r="F82" s="14">
        <f>data!T68</f>
        <v>457.37</v>
      </c>
      <c r="G82" s="14">
        <f>data!U68</f>
        <v>2298.59</v>
      </c>
      <c r="H82" s="14">
        <f>data!V68</f>
        <v>1661878.93</v>
      </c>
      <c r="I82" s="14">
        <f>data!W68</f>
        <v>415179.0500000001</v>
      </c>
    </row>
    <row r="83" spans="1:9" ht="20.100000000000001" customHeight="1" x14ac:dyDescent="0.2">
      <c r="A83" s="23">
        <v>14</v>
      </c>
      <c r="B83" s="14" t="s">
        <v>241</v>
      </c>
      <c r="C83" s="14">
        <f>data!Q69</f>
        <v>18083.440000000002</v>
      </c>
      <c r="D83" s="14">
        <f>data!R69</f>
        <v>2555.06</v>
      </c>
      <c r="E83" s="14">
        <f>data!S69</f>
        <v>47483.54</v>
      </c>
      <c r="F83" s="14">
        <f>data!T69</f>
        <v>0</v>
      </c>
      <c r="G83" s="14">
        <f>data!U69</f>
        <v>2295.5700000000002</v>
      </c>
      <c r="H83" s="14">
        <f>data!V69</f>
        <v>46777.01</v>
      </c>
      <c r="I83" s="14">
        <f>data!W69</f>
        <v>816</v>
      </c>
    </row>
    <row r="84" spans="1:9" ht="20.100000000000001" customHeight="1" x14ac:dyDescent="0.2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-16500.14</v>
      </c>
      <c r="I84" s="14">
        <f>-data!W70</f>
        <v>0</v>
      </c>
    </row>
    <row r="85" spans="1:9" ht="20.100000000000001" customHeight="1" x14ac:dyDescent="0.2">
      <c r="A85" s="23">
        <v>16</v>
      </c>
      <c r="B85" s="48" t="s">
        <v>1180</v>
      </c>
      <c r="C85" s="14">
        <f>data!Q71</f>
        <v>7052548.3000000007</v>
      </c>
      <c r="D85" s="14">
        <f>data!R71</f>
        <v>4660243.709999999</v>
      </c>
      <c r="E85" s="14">
        <f>data!S71</f>
        <v>25934067.009999998</v>
      </c>
      <c r="F85" s="14">
        <f>data!T71</f>
        <v>873245.04999999993</v>
      </c>
      <c r="G85" s="14">
        <f>data!U71</f>
        <v>10074834.91</v>
      </c>
      <c r="H85" s="14">
        <f>data!V71</f>
        <v>42906190.519999996</v>
      </c>
      <c r="I85" s="14">
        <f>data!W71</f>
        <v>5196471.1900000004</v>
      </c>
    </row>
    <row r="86" spans="1:9" ht="20.100000000000001" customHeight="1" x14ac:dyDescent="0.2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">
      <c r="A87" s="23">
        <v>18</v>
      </c>
      <c r="B87" s="14" t="s">
        <v>1181</v>
      </c>
      <c r="C87" s="48">
        <f>+data!M682</f>
        <v>5482713</v>
      </c>
      <c r="D87" s="48">
        <f>+data!M683</f>
        <v>3444979</v>
      </c>
      <c r="E87" s="48">
        <f>+data!M684</f>
        <v>11457286</v>
      </c>
      <c r="F87" s="48">
        <f>+data!M685</f>
        <v>942480</v>
      </c>
      <c r="G87" s="48">
        <f>+data!M686</f>
        <v>5435415</v>
      </c>
      <c r="H87" s="48">
        <f>+data!M687</f>
        <v>28217413</v>
      </c>
      <c r="I87" s="48">
        <f>+data!M688</f>
        <v>3343498</v>
      </c>
    </row>
    <row r="88" spans="1:9" ht="20.100000000000001" customHeight="1" x14ac:dyDescent="0.2">
      <c r="A88" s="23">
        <v>19</v>
      </c>
      <c r="B88" s="48" t="s">
        <v>1182</v>
      </c>
      <c r="C88" s="14">
        <f>data!Q73</f>
        <v>9851894.5</v>
      </c>
      <c r="D88" s="14">
        <f>data!R73</f>
        <v>62535532</v>
      </c>
      <c r="E88" s="14">
        <f>data!S73</f>
        <v>-31477.520000000004</v>
      </c>
      <c r="F88" s="14">
        <f>data!T73</f>
        <v>3190970.1599999997</v>
      </c>
      <c r="G88" s="14">
        <f>data!U73</f>
        <v>47317511.509999998</v>
      </c>
      <c r="H88" s="14">
        <f>data!V73</f>
        <v>181012191.85999998</v>
      </c>
      <c r="I88" s="14">
        <f>data!W73</f>
        <v>9410491.3999999985</v>
      </c>
    </row>
    <row r="89" spans="1:9" ht="20.100000000000001" customHeight="1" x14ac:dyDescent="0.2">
      <c r="A89" s="23">
        <v>20</v>
      </c>
      <c r="B89" s="48" t="s">
        <v>1183</v>
      </c>
      <c r="C89" s="14">
        <f>data!Q74</f>
        <v>2985021.99</v>
      </c>
      <c r="D89" s="14">
        <f>data!R74</f>
        <v>20336289.82</v>
      </c>
      <c r="E89" s="14">
        <f>data!S74</f>
        <v>31477.520000000019</v>
      </c>
      <c r="F89" s="14">
        <f>data!T74</f>
        <v>16955.580000000002</v>
      </c>
      <c r="G89" s="14">
        <f>data!U74</f>
        <v>14804082.369999997</v>
      </c>
      <c r="H89" s="14">
        <f>data!V74</f>
        <v>146149268.24000004</v>
      </c>
      <c r="I89" s="14">
        <f>data!W74</f>
        <v>17799424.43</v>
      </c>
    </row>
    <row r="90" spans="1:9" ht="20.100000000000001" customHeight="1" x14ac:dyDescent="0.2">
      <c r="A90" s="23">
        <v>21</v>
      </c>
      <c r="B90" s="48" t="s">
        <v>1184</v>
      </c>
      <c r="C90" s="14">
        <f>data!Q75</f>
        <v>12836916.49</v>
      </c>
      <c r="D90" s="14">
        <f>data!R75</f>
        <v>82871821.819999993</v>
      </c>
      <c r="E90" s="14">
        <f>data!S75</f>
        <v>0</v>
      </c>
      <c r="F90" s="14">
        <f>data!T75</f>
        <v>3207925.7399999998</v>
      </c>
      <c r="G90" s="14">
        <f>data!U75</f>
        <v>62121593.879999995</v>
      </c>
      <c r="H90" s="14">
        <f>data!V75</f>
        <v>327161460.10000002</v>
      </c>
      <c r="I90" s="14">
        <f>data!W75</f>
        <v>27209915.829999998</v>
      </c>
    </row>
    <row r="91" spans="1:9" ht="20.100000000000001" customHeight="1" x14ac:dyDescent="0.2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">
      <c r="A92" s="23">
        <v>22</v>
      </c>
      <c r="B92" s="14" t="s">
        <v>1186</v>
      </c>
      <c r="C92" s="14">
        <f>data!Q76</f>
        <v>12711.639985</v>
      </c>
      <c r="D92" s="14">
        <f>data!R76</f>
        <v>665.10202400000003</v>
      </c>
      <c r="E92" s="14">
        <f>data!S76</f>
        <v>0</v>
      </c>
      <c r="F92" s="14">
        <f>data!T76</f>
        <v>3619.4725089999993</v>
      </c>
      <c r="G92" s="14">
        <f>data!U76</f>
        <v>1957.9553039999998</v>
      </c>
      <c r="H92" s="14">
        <f>data!V76</f>
        <v>31180.357454000005</v>
      </c>
      <c r="I92" s="14">
        <f>data!W76</f>
        <v>5621.6674840000005</v>
      </c>
    </row>
    <row r="93" spans="1:9" ht="20.100000000000001" customHeight="1" x14ac:dyDescent="0.2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">
      <c r="A94" s="23">
        <v>24</v>
      </c>
      <c r="B94" s="14" t="s">
        <v>1188</v>
      </c>
      <c r="C94" s="14">
        <f>data!Q78</f>
        <v>1793.3203928953785</v>
      </c>
      <c r="D94" s="14">
        <f>data!R78</f>
        <v>93.830617009500799</v>
      </c>
      <c r="E94" s="14">
        <f>data!S78</f>
        <v>0</v>
      </c>
      <c r="F94" s="14">
        <f>data!T78</f>
        <v>510.62442529628493</v>
      </c>
      <c r="G94" s="14">
        <f>data!U78</f>
        <v>276.22251567730115</v>
      </c>
      <c r="H94" s="14">
        <f>data!V78</f>
        <v>4398.8321684698521</v>
      </c>
      <c r="I94" s="14">
        <f>data!W78</f>
        <v>793.08814228772826</v>
      </c>
    </row>
    <row r="95" spans="1:9" ht="20.100000000000001" customHeight="1" x14ac:dyDescent="0.2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">
      <c r="A96" s="23">
        <v>26</v>
      </c>
      <c r="B96" s="14" t="s">
        <v>252</v>
      </c>
      <c r="C96" s="84">
        <f>data!Q80</f>
        <v>24.66</v>
      </c>
      <c r="D96" s="84">
        <f>data!R80</f>
        <v>0</v>
      </c>
      <c r="E96" s="84">
        <f>data!S80</f>
        <v>0</v>
      </c>
      <c r="F96" s="84">
        <f>data!T80</f>
        <v>2.84</v>
      </c>
      <c r="G96" s="84">
        <f>data!U80</f>
        <v>0</v>
      </c>
      <c r="H96" s="84">
        <f>data!V80</f>
        <v>17.11</v>
      </c>
      <c r="I96" s="84">
        <f>data!W80</f>
        <v>1.63</v>
      </c>
    </row>
    <row r="97" spans="1:9" ht="20.100000000000001" customHeight="1" x14ac:dyDescent="0.2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">
      <c r="A100" s="79" t="str">
        <f>"HOSPITAL NAME: "&amp;data!C84</f>
        <v>HOSPITAL NAME: Swedish Health Services DBA Swedish Medical Center Cherry Hill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00000000000001" customHeight="1" x14ac:dyDescent="0.2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">
      <c r="A106" s="23">
        <v>5</v>
      </c>
      <c r="B106" s="14" t="s">
        <v>234</v>
      </c>
      <c r="C106" s="26">
        <f>data!X60</f>
        <v>9.6600000000000019</v>
      </c>
      <c r="D106" s="26">
        <f>data!Y60</f>
        <v>46.760000000000005</v>
      </c>
      <c r="E106" s="26">
        <f>data!Z60</f>
        <v>17.68</v>
      </c>
      <c r="F106" s="26">
        <f>data!AA60</f>
        <v>2.76</v>
      </c>
      <c r="G106" s="26">
        <f>data!AB60</f>
        <v>40.099999999999987</v>
      </c>
      <c r="H106" s="26">
        <f>data!AC60</f>
        <v>38.980000000000004</v>
      </c>
      <c r="I106" s="26">
        <f>data!AD60</f>
        <v>3.08</v>
      </c>
    </row>
    <row r="107" spans="1:9" ht="20.100000000000001" customHeight="1" x14ac:dyDescent="0.2">
      <c r="A107" s="23">
        <v>6</v>
      </c>
      <c r="B107" s="14" t="s">
        <v>235</v>
      </c>
      <c r="C107" s="14">
        <f>data!X61</f>
        <v>1148067.75</v>
      </c>
      <c r="D107" s="14">
        <f>data!Y61</f>
        <v>6376988.0699999984</v>
      </c>
      <c r="E107" s="14">
        <f>data!Z61</f>
        <v>2180666.94</v>
      </c>
      <c r="F107" s="14">
        <f>data!AA61</f>
        <v>406657.06999999995</v>
      </c>
      <c r="G107" s="14">
        <f>data!AB61</f>
        <v>4921500.7300000004</v>
      </c>
      <c r="H107" s="14">
        <f>data!AC61</f>
        <v>3931425.3800000004</v>
      </c>
      <c r="I107" s="14">
        <f>data!AD61</f>
        <v>405153.48000000004</v>
      </c>
    </row>
    <row r="108" spans="1:9" ht="20.100000000000001" customHeight="1" x14ac:dyDescent="0.2">
      <c r="A108" s="23">
        <v>7</v>
      </c>
      <c r="B108" s="14" t="s">
        <v>3</v>
      </c>
      <c r="C108" s="14">
        <f>data!X62</f>
        <v>150808</v>
      </c>
      <c r="D108" s="14">
        <f>data!Y62</f>
        <v>837668</v>
      </c>
      <c r="E108" s="14">
        <f>data!Z62</f>
        <v>286448</v>
      </c>
      <c r="F108" s="14">
        <f>data!AA62</f>
        <v>53418</v>
      </c>
      <c r="G108" s="14">
        <f>data!AB62</f>
        <v>646478</v>
      </c>
      <c r="H108" s="14">
        <f>data!AC62</f>
        <v>516424</v>
      </c>
      <c r="I108" s="14">
        <f>data!AD62</f>
        <v>53220</v>
      </c>
    </row>
    <row r="109" spans="1:9" ht="20.100000000000001" customHeight="1" x14ac:dyDescent="0.2">
      <c r="A109" s="23">
        <v>8</v>
      </c>
      <c r="B109" s="14" t="s">
        <v>236</v>
      </c>
      <c r="C109" s="14">
        <f>data!X63</f>
        <v>0</v>
      </c>
      <c r="D109" s="14">
        <f>data!Y63</f>
        <v>-3964.38</v>
      </c>
      <c r="E109" s="14">
        <f>data!Z63</f>
        <v>0</v>
      </c>
      <c r="F109" s="14">
        <f>data!AA63</f>
        <v>0</v>
      </c>
      <c r="G109" s="14">
        <f>data!AB63</f>
        <v>390126.24</v>
      </c>
      <c r="H109" s="14">
        <f>data!AC63</f>
        <v>162586.98000000001</v>
      </c>
      <c r="I109" s="14">
        <f>data!AD63</f>
        <v>0</v>
      </c>
    </row>
    <row r="110" spans="1:9" ht="20.100000000000001" customHeight="1" x14ac:dyDescent="0.2">
      <c r="A110" s="23">
        <v>9</v>
      </c>
      <c r="B110" s="14" t="s">
        <v>237</v>
      </c>
      <c r="C110" s="14">
        <f>data!X64</f>
        <v>157984.17000000001</v>
      </c>
      <c r="D110" s="14">
        <f>data!Y64</f>
        <v>9323019.8199999966</v>
      </c>
      <c r="E110" s="14">
        <f>data!Z64</f>
        <v>14912.059999999998</v>
      </c>
      <c r="F110" s="14">
        <f>data!AA64</f>
        <v>418916.1999999999</v>
      </c>
      <c r="G110" s="14">
        <f>data!AB64</f>
        <v>8310669.7500000009</v>
      </c>
      <c r="H110" s="14">
        <f>data!AC64</f>
        <v>726689.28000000003</v>
      </c>
      <c r="I110" s="14">
        <f>data!AD64</f>
        <v>41176.29</v>
      </c>
    </row>
    <row r="111" spans="1:9" ht="20.100000000000001" customHeight="1" x14ac:dyDescent="0.2">
      <c r="A111" s="23">
        <v>10</v>
      </c>
      <c r="B111" s="14" t="s">
        <v>444</v>
      </c>
      <c r="C111" s="14">
        <f>data!X65</f>
        <v>0</v>
      </c>
      <c r="D111" s="14">
        <f>data!Y65</f>
        <v>3058.2399999999993</v>
      </c>
      <c r="E111" s="14">
        <f>data!Z65</f>
        <v>944.02</v>
      </c>
      <c r="F111" s="14">
        <f>data!AA65</f>
        <v>0</v>
      </c>
      <c r="G111" s="14">
        <f>data!AB65</f>
        <v>1858.54</v>
      </c>
      <c r="H111" s="14">
        <f>data!AC65</f>
        <v>4557.8899999999994</v>
      </c>
      <c r="I111" s="14">
        <f>data!AD65</f>
        <v>0</v>
      </c>
    </row>
    <row r="112" spans="1:9" ht="20.100000000000001" customHeight="1" x14ac:dyDescent="0.2">
      <c r="A112" s="23">
        <v>11</v>
      </c>
      <c r="B112" s="14" t="s">
        <v>445</v>
      </c>
      <c r="C112" s="14">
        <f>data!X66</f>
        <v>494305.29</v>
      </c>
      <c r="D112" s="14">
        <f>data!Y66</f>
        <v>637570.07999999996</v>
      </c>
      <c r="E112" s="14">
        <f>data!Z66</f>
        <v>16490844.009999998</v>
      </c>
      <c r="F112" s="14">
        <f>data!AA66</f>
        <v>92416.91</v>
      </c>
      <c r="G112" s="14">
        <f>data!AB66</f>
        <v>72290.87000000001</v>
      </c>
      <c r="H112" s="14">
        <f>data!AC66</f>
        <v>61408.860000000008</v>
      </c>
      <c r="I112" s="14">
        <f>data!AD66</f>
        <v>15112.5</v>
      </c>
    </row>
    <row r="113" spans="1:9" ht="20.100000000000001" customHeight="1" x14ac:dyDescent="0.2">
      <c r="A113" s="23">
        <v>12</v>
      </c>
      <c r="B113" s="14" t="s">
        <v>6</v>
      </c>
      <c r="C113" s="14">
        <f>data!X67</f>
        <v>44995</v>
      </c>
      <c r="D113" s="14">
        <f>data!Y67</f>
        <v>833231</v>
      </c>
      <c r="E113" s="14">
        <f>data!Z67</f>
        <v>0</v>
      </c>
      <c r="F113" s="14">
        <f>data!AA67</f>
        <v>50123</v>
      </c>
      <c r="G113" s="14">
        <f>data!AB67</f>
        <v>174838</v>
      </c>
      <c r="H113" s="14">
        <f>data!AC67</f>
        <v>336245</v>
      </c>
      <c r="I113" s="14">
        <f>data!AD67</f>
        <v>23287</v>
      </c>
    </row>
    <row r="114" spans="1:9" ht="20.100000000000001" customHeight="1" x14ac:dyDescent="0.2">
      <c r="A114" s="23">
        <v>13</v>
      </c>
      <c r="B114" s="14" t="s">
        <v>474</v>
      </c>
      <c r="C114" s="14">
        <f>data!X68</f>
        <v>19.079999999999998</v>
      </c>
      <c r="D114" s="14">
        <f>data!Y68</f>
        <v>187032.58000000007</v>
      </c>
      <c r="E114" s="14">
        <f>data!Z68</f>
        <v>3785.2799999999997</v>
      </c>
      <c r="F114" s="14">
        <f>data!AA68</f>
        <v>197.16</v>
      </c>
      <c r="G114" s="14">
        <f>data!AB68</f>
        <v>136133.56</v>
      </c>
      <c r="H114" s="14">
        <f>data!AC68</f>
        <v>596201.04999999981</v>
      </c>
      <c r="I114" s="14">
        <f>data!AD68</f>
        <v>1989.64</v>
      </c>
    </row>
    <row r="115" spans="1:9" ht="20.100000000000001" customHeight="1" x14ac:dyDescent="0.2">
      <c r="A115" s="23">
        <v>14</v>
      </c>
      <c r="B115" s="14" t="s">
        <v>241</v>
      </c>
      <c r="C115" s="14">
        <f>data!X69</f>
        <v>8232.58</v>
      </c>
      <c r="D115" s="14">
        <f>data!Y69</f>
        <v>26285.56</v>
      </c>
      <c r="E115" s="14">
        <f>data!Z69</f>
        <v>19622.29</v>
      </c>
      <c r="F115" s="14">
        <f>data!AA69</f>
        <v>0</v>
      </c>
      <c r="G115" s="14">
        <f>data!AB69</f>
        <v>398439.54999999993</v>
      </c>
      <c r="H115" s="14">
        <f>data!AC69</f>
        <v>18960.18</v>
      </c>
      <c r="I115" s="14">
        <f>data!AD69</f>
        <v>-38.799999999999997</v>
      </c>
    </row>
    <row r="116" spans="1:9" ht="20.100000000000001" customHeight="1" x14ac:dyDescent="0.2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-2823687.87</v>
      </c>
      <c r="F116" s="14">
        <f>-data!AA70</f>
        <v>0</v>
      </c>
      <c r="G116" s="14">
        <f>-data!AB70</f>
        <v>-33180</v>
      </c>
      <c r="H116" s="14">
        <f>-data!AC70</f>
        <v>0</v>
      </c>
      <c r="I116" s="14">
        <f>-data!AD70</f>
        <v>0</v>
      </c>
    </row>
    <row r="117" spans="1:9" ht="20.100000000000001" customHeight="1" x14ac:dyDescent="0.2">
      <c r="A117" s="23">
        <v>16</v>
      </c>
      <c r="B117" s="48" t="s">
        <v>1180</v>
      </c>
      <c r="C117" s="14">
        <f>data!X71</f>
        <v>2004411.87</v>
      </c>
      <c r="D117" s="14">
        <f>data!Y71</f>
        <v>18220888.969999995</v>
      </c>
      <c r="E117" s="14">
        <f>data!Z71</f>
        <v>16173534.729999997</v>
      </c>
      <c r="F117" s="14">
        <f>data!AA71</f>
        <v>1021728.3399999999</v>
      </c>
      <c r="G117" s="14">
        <f>data!AB71</f>
        <v>15019155.240000002</v>
      </c>
      <c r="H117" s="14">
        <f>data!AC71</f>
        <v>6354498.620000001</v>
      </c>
      <c r="I117" s="14">
        <f>data!AD71</f>
        <v>539900.11</v>
      </c>
    </row>
    <row r="118" spans="1:9" ht="20.100000000000001" customHeight="1" x14ac:dyDescent="0.2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">
      <c r="A119" s="23">
        <v>18</v>
      </c>
      <c r="B119" s="14" t="s">
        <v>1181</v>
      </c>
      <c r="C119" s="48">
        <f>+data!M689</f>
        <v>1476553</v>
      </c>
      <c r="D119" s="48">
        <f>+data!M690</f>
        <v>14290482</v>
      </c>
      <c r="E119" s="48">
        <f>+data!M691</f>
        <v>7418425</v>
      </c>
      <c r="F119" s="48">
        <f>+data!M692</f>
        <v>728420</v>
      </c>
      <c r="G119" s="48">
        <f>+data!M693</f>
        <v>8355644</v>
      </c>
      <c r="H119" s="48">
        <f>+data!M694</f>
        <v>5105217</v>
      </c>
      <c r="I119" s="48">
        <f>+data!M695</f>
        <v>510250</v>
      </c>
    </row>
    <row r="120" spans="1:9" ht="20.100000000000001" customHeight="1" x14ac:dyDescent="0.2">
      <c r="A120" s="23">
        <v>19</v>
      </c>
      <c r="B120" s="48" t="s">
        <v>1182</v>
      </c>
      <c r="C120" s="14">
        <f>data!X73</f>
        <v>12875518.870000001</v>
      </c>
      <c r="D120" s="14">
        <f>data!Y73</f>
        <v>115285042.58000001</v>
      </c>
      <c r="E120" s="14">
        <f>data!Z73</f>
        <v>304818</v>
      </c>
      <c r="F120" s="14">
        <f>data!AA73</f>
        <v>1977375.1899999997</v>
      </c>
      <c r="G120" s="14">
        <f>data!AB73</f>
        <v>55241093.549999997</v>
      </c>
      <c r="H120" s="14">
        <f>data!AC73</f>
        <v>49036124.460000001</v>
      </c>
      <c r="I120" s="14">
        <f>data!AD73</f>
        <v>4692113</v>
      </c>
    </row>
    <row r="121" spans="1:9" ht="20.100000000000001" customHeight="1" x14ac:dyDescent="0.2">
      <c r="A121" s="23">
        <v>20</v>
      </c>
      <c r="B121" s="48" t="s">
        <v>1183</v>
      </c>
      <c r="C121" s="14">
        <f>data!X74</f>
        <v>13249127.640000001</v>
      </c>
      <c r="D121" s="14">
        <f>data!Y74</f>
        <v>39307090.25</v>
      </c>
      <c r="E121" s="14">
        <f>data!Z74</f>
        <v>43982662</v>
      </c>
      <c r="F121" s="14">
        <f>data!AA74</f>
        <v>2209256.3899999997</v>
      </c>
      <c r="G121" s="14">
        <f>data!AB74</f>
        <v>10012569.459999997</v>
      </c>
      <c r="H121" s="14">
        <f>data!AC74</f>
        <v>5943527.4400000004</v>
      </c>
      <c r="I121" s="14">
        <f>data!AD74</f>
        <v>76001</v>
      </c>
    </row>
    <row r="122" spans="1:9" ht="20.100000000000001" customHeight="1" x14ac:dyDescent="0.2">
      <c r="A122" s="23">
        <v>21</v>
      </c>
      <c r="B122" s="48" t="s">
        <v>1184</v>
      </c>
      <c r="C122" s="14">
        <f>data!X75</f>
        <v>26124646.510000002</v>
      </c>
      <c r="D122" s="14">
        <f>data!Y75</f>
        <v>154592132.83000001</v>
      </c>
      <c r="E122" s="14">
        <f>data!Z75</f>
        <v>44287480</v>
      </c>
      <c r="F122" s="14">
        <f>data!AA75</f>
        <v>4186631.5799999991</v>
      </c>
      <c r="G122" s="14">
        <f>data!AB75</f>
        <v>65253663.00999999</v>
      </c>
      <c r="H122" s="14">
        <f>data!AC75</f>
        <v>54979651.899999999</v>
      </c>
      <c r="I122" s="14">
        <f>data!AD75</f>
        <v>4768114</v>
      </c>
    </row>
    <row r="123" spans="1:9" ht="20.100000000000001" customHeight="1" x14ac:dyDescent="0.2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">
      <c r="A124" s="23">
        <v>22</v>
      </c>
      <c r="B124" s="14" t="s">
        <v>1186</v>
      </c>
      <c r="C124" s="14">
        <f>data!X76</f>
        <v>1690.687406</v>
      </c>
      <c r="D124" s="14">
        <f>data!Y76</f>
        <v>31308.555626999991</v>
      </c>
      <c r="E124" s="14">
        <f>data!Z76</f>
        <v>0</v>
      </c>
      <c r="F124" s="14">
        <f>data!AA76</f>
        <v>1883.3614029999997</v>
      </c>
      <c r="G124" s="14">
        <f>data!AB76</f>
        <v>6569.5374349999993</v>
      </c>
      <c r="H124" s="14">
        <f>data!AC76</f>
        <v>12634.35511</v>
      </c>
      <c r="I124" s="14">
        <f>data!AD76</f>
        <v>874.99827699999992</v>
      </c>
    </row>
    <row r="125" spans="1:9" ht="20.100000000000001" customHeight="1" x14ac:dyDescent="0.2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">
      <c r="A126" s="23">
        <v>24</v>
      </c>
      <c r="B126" s="14" t="s">
        <v>1188</v>
      </c>
      <c r="C126" s="14">
        <f>data!X78</f>
        <v>238.51715488866472</v>
      </c>
      <c r="D126" s="14">
        <f>data!Y78</f>
        <v>4416.9179857400159</v>
      </c>
      <c r="E126" s="14">
        <f>data!Z78</f>
        <v>0</v>
      </c>
      <c r="F126" s="14">
        <f>data!AA78</f>
        <v>265.69902980083111</v>
      </c>
      <c r="G126" s="14">
        <f>data!AB78</f>
        <v>926.8108181145202</v>
      </c>
      <c r="H126" s="14">
        <f>data!AC78</f>
        <v>1782.4172724039693</v>
      </c>
      <c r="I126" s="14">
        <f>data!AD78</f>
        <v>123.44215661740354</v>
      </c>
    </row>
    <row r="127" spans="1:9" ht="20.100000000000001" customHeight="1" x14ac:dyDescent="0.2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">
      <c r="A128" s="23">
        <v>26</v>
      </c>
      <c r="B128" s="14" t="s">
        <v>252</v>
      </c>
      <c r="C128" s="26">
        <f>data!X80</f>
        <v>7.0000000000000007E-2</v>
      </c>
      <c r="D128" s="26">
        <f>data!Y80</f>
        <v>5.88</v>
      </c>
      <c r="E128" s="26">
        <f>data!Z80</f>
        <v>2.68</v>
      </c>
      <c r="F128" s="26">
        <f>data!AA80</f>
        <v>0</v>
      </c>
      <c r="G128" s="26">
        <f>data!AB80</f>
        <v>0.01</v>
      </c>
      <c r="H128" s="26">
        <f>data!AC80</f>
        <v>0</v>
      </c>
      <c r="I128" s="26">
        <f>data!AD80</f>
        <v>3.08</v>
      </c>
    </row>
    <row r="129" spans="1:9" ht="20.100000000000001" customHeight="1" x14ac:dyDescent="0.2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">
      <c r="A132" s="79" t="str">
        <f>"HOSPITAL NAME: "&amp;data!C84</f>
        <v>HOSPITAL NAME: Swedish Health Services DBA Swedish Medical Center Cherry Hill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00000000000001" customHeight="1" x14ac:dyDescent="0.2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">
      <c r="A138" s="23">
        <v>5</v>
      </c>
      <c r="B138" s="14" t="s">
        <v>234</v>
      </c>
      <c r="C138" s="26">
        <f>data!AE60</f>
        <v>37.119999999999997</v>
      </c>
      <c r="D138" s="26">
        <f>data!AF60</f>
        <v>0</v>
      </c>
      <c r="E138" s="26">
        <f>data!AG60</f>
        <v>50.82</v>
      </c>
      <c r="F138" s="26">
        <f>data!AH60</f>
        <v>0</v>
      </c>
      <c r="G138" s="26">
        <f>data!AI60</f>
        <v>0</v>
      </c>
      <c r="H138" s="26">
        <f>data!AJ60</f>
        <v>5.3999999999999995</v>
      </c>
      <c r="I138" s="26">
        <f>data!AK60</f>
        <v>14.33</v>
      </c>
    </row>
    <row r="139" spans="1:9" ht="20.100000000000001" customHeight="1" x14ac:dyDescent="0.2">
      <c r="A139" s="23">
        <v>6</v>
      </c>
      <c r="B139" s="14" t="s">
        <v>235</v>
      </c>
      <c r="C139" s="14">
        <f>data!AE61</f>
        <v>3707554.6399999997</v>
      </c>
      <c r="D139" s="14">
        <f>data!AF61</f>
        <v>0</v>
      </c>
      <c r="E139" s="14">
        <f>data!AG61</f>
        <v>4727216.59</v>
      </c>
      <c r="F139" s="14">
        <f>data!AH61</f>
        <v>0</v>
      </c>
      <c r="G139" s="14">
        <f>data!AI61</f>
        <v>0</v>
      </c>
      <c r="H139" s="14">
        <f>data!AJ61</f>
        <v>624400.26</v>
      </c>
      <c r="I139" s="14">
        <f>data!AK61</f>
        <v>1375917.55</v>
      </c>
    </row>
    <row r="140" spans="1:9" ht="20.100000000000001" customHeight="1" x14ac:dyDescent="0.2">
      <c r="A140" s="23">
        <v>7</v>
      </c>
      <c r="B140" s="14" t="s">
        <v>3</v>
      </c>
      <c r="C140" s="14">
        <f>data!AE62</f>
        <v>487017</v>
      </c>
      <c r="D140" s="14">
        <f>data!AF62</f>
        <v>0</v>
      </c>
      <c r="E140" s="14">
        <f>data!AG62</f>
        <v>620957</v>
      </c>
      <c r="F140" s="14">
        <f>data!AH62</f>
        <v>0</v>
      </c>
      <c r="G140" s="14">
        <f>data!AI62</f>
        <v>0</v>
      </c>
      <c r="H140" s="14">
        <f>data!AJ62</f>
        <v>82020</v>
      </c>
      <c r="I140" s="14">
        <f>data!AK62</f>
        <v>180738</v>
      </c>
    </row>
    <row r="141" spans="1:9" ht="20.100000000000001" customHeight="1" x14ac:dyDescent="0.2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1103183.19</v>
      </c>
      <c r="F141" s="14">
        <f>data!AH63</f>
        <v>0</v>
      </c>
      <c r="G141" s="14">
        <f>data!AI63</f>
        <v>0</v>
      </c>
      <c r="H141" s="14">
        <f>data!AJ63</f>
        <v>438504.90999999992</v>
      </c>
      <c r="I141" s="14">
        <f>data!AK63</f>
        <v>0</v>
      </c>
    </row>
    <row r="142" spans="1:9" ht="20.100000000000001" customHeight="1" x14ac:dyDescent="0.2">
      <c r="A142" s="23">
        <v>9</v>
      </c>
      <c r="B142" s="14" t="s">
        <v>237</v>
      </c>
      <c r="C142" s="14">
        <f>data!AE64</f>
        <v>26668.68</v>
      </c>
      <c r="D142" s="14">
        <f>data!AF64</f>
        <v>0</v>
      </c>
      <c r="E142" s="14">
        <f>data!AG64</f>
        <v>690794.08</v>
      </c>
      <c r="F142" s="14">
        <f>data!AH64</f>
        <v>0</v>
      </c>
      <c r="G142" s="14">
        <f>data!AI64</f>
        <v>0</v>
      </c>
      <c r="H142" s="14">
        <f>data!AJ64</f>
        <v>314920.69999999995</v>
      </c>
      <c r="I142" s="14">
        <f>data!AK64</f>
        <v>5039.26</v>
      </c>
    </row>
    <row r="143" spans="1:9" ht="20.100000000000001" customHeight="1" x14ac:dyDescent="0.2">
      <c r="A143" s="23">
        <v>10</v>
      </c>
      <c r="B143" s="14" t="s">
        <v>444</v>
      </c>
      <c r="C143" s="14">
        <f>data!AE65</f>
        <v>1480.7800000000002</v>
      </c>
      <c r="D143" s="14">
        <f>data!AF65</f>
        <v>0</v>
      </c>
      <c r="E143" s="14">
        <f>data!AG65</f>
        <v>1381.2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">
      <c r="A144" s="23">
        <v>11</v>
      </c>
      <c r="B144" s="14" t="s">
        <v>445</v>
      </c>
      <c r="C144" s="14">
        <f>data!AE66</f>
        <v>21573.280000000002</v>
      </c>
      <c r="D144" s="14">
        <f>data!AF66</f>
        <v>0</v>
      </c>
      <c r="E144" s="14">
        <f>data!AG66</f>
        <v>161094.29999999999</v>
      </c>
      <c r="F144" s="14">
        <f>data!AH66</f>
        <v>0</v>
      </c>
      <c r="G144" s="14">
        <f>data!AI66</f>
        <v>0</v>
      </c>
      <c r="H144" s="14">
        <f>data!AJ66</f>
        <v>726974.14</v>
      </c>
      <c r="I144" s="14">
        <f>data!AK66</f>
        <v>167.54000000000002</v>
      </c>
    </row>
    <row r="145" spans="1:9" ht="20.100000000000001" customHeight="1" x14ac:dyDescent="0.2">
      <c r="A145" s="23">
        <v>12</v>
      </c>
      <c r="B145" s="14" t="s">
        <v>6</v>
      </c>
      <c r="C145" s="14">
        <f>data!AE67</f>
        <v>179920</v>
      </c>
      <c r="D145" s="14">
        <f>data!AF67</f>
        <v>0</v>
      </c>
      <c r="E145" s="14">
        <f>data!AG67</f>
        <v>293043</v>
      </c>
      <c r="F145" s="14">
        <f>data!AH67</f>
        <v>0</v>
      </c>
      <c r="G145" s="14">
        <f>data!AI67</f>
        <v>0</v>
      </c>
      <c r="H145" s="14">
        <f>data!AJ67</f>
        <v>72072</v>
      </c>
      <c r="I145" s="14">
        <f>data!AK67</f>
        <v>0</v>
      </c>
    </row>
    <row r="146" spans="1:9" ht="20.100000000000001" customHeight="1" x14ac:dyDescent="0.2">
      <c r="A146" s="23">
        <v>13</v>
      </c>
      <c r="B146" s="14" t="s">
        <v>474</v>
      </c>
      <c r="C146" s="14">
        <f>data!AE68</f>
        <v>326103.45000000007</v>
      </c>
      <c r="D146" s="14">
        <f>data!AF68</f>
        <v>0</v>
      </c>
      <c r="E146" s="14">
        <f>data!AG68</f>
        <v>4149.95</v>
      </c>
      <c r="F146" s="14">
        <f>data!AH68</f>
        <v>0</v>
      </c>
      <c r="G146" s="14">
        <f>data!AI68</f>
        <v>0</v>
      </c>
      <c r="H146" s="14">
        <f>data!AJ68</f>
        <v>212.61000000000004</v>
      </c>
      <c r="I146" s="14">
        <f>data!AK68</f>
        <v>0</v>
      </c>
    </row>
    <row r="147" spans="1:9" ht="20.100000000000001" customHeight="1" x14ac:dyDescent="0.2">
      <c r="A147" s="23">
        <v>14</v>
      </c>
      <c r="B147" s="14" t="s">
        <v>241</v>
      </c>
      <c r="C147" s="14">
        <f>data!AE69</f>
        <v>25583.530000000006</v>
      </c>
      <c r="D147" s="14">
        <f>data!AF69</f>
        <v>0</v>
      </c>
      <c r="E147" s="14">
        <f>data!AG69</f>
        <v>256489.41000000006</v>
      </c>
      <c r="F147" s="14">
        <f>data!AH69</f>
        <v>0</v>
      </c>
      <c r="G147" s="14">
        <f>data!AI69</f>
        <v>0</v>
      </c>
      <c r="H147" s="14">
        <f>data!AJ69</f>
        <v>1151.75</v>
      </c>
      <c r="I147" s="14">
        <f>data!AK69</f>
        <v>3870.34</v>
      </c>
    </row>
    <row r="148" spans="1:9" ht="20.100000000000001" customHeight="1" x14ac:dyDescent="0.2">
      <c r="A148" s="23">
        <v>15</v>
      </c>
      <c r="B148" s="14" t="s">
        <v>242</v>
      </c>
      <c r="C148" s="14">
        <f>-data!AE70</f>
        <v>-5133.43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-27831</v>
      </c>
      <c r="I148" s="14">
        <f>-data!AK70</f>
        <v>0</v>
      </c>
    </row>
    <row r="149" spans="1:9" ht="20.100000000000001" customHeight="1" x14ac:dyDescent="0.2">
      <c r="A149" s="23">
        <v>16</v>
      </c>
      <c r="B149" s="48" t="s">
        <v>1180</v>
      </c>
      <c r="C149" s="14">
        <f>data!AE71</f>
        <v>4770767.9300000006</v>
      </c>
      <c r="D149" s="14">
        <f>data!AF71</f>
        <v>0</v>
      </c>
      <c r="E149" s="14">
        <f>data!AG71</f>
        <v>7858308.7199999997</v>
      </c>
      <c r="F149" s="14">
        <f>data!AH71</f>
        <v>0</v>
      </c>
      <c r="G149" s="14">
        <f>data!AI71</f>
        <v>0</v>
      </c>
      <c r="H149" s="14">
        <f>data!AJ71</f>
        <v>2232425.3699999996</v>
      </c>
      <c r="I149" s="14">
        <f>data!AK71</f>
        <v>1565732.6900000002</v>
      </c>
    </row>
    <row r="150" spans="1:9" ht="20.100000000000001" customHeight="1" x14ac:dyDescent="0.2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">
      <c r="A151" s="23">
        <v>18</v>
      </c>
      <c r="B151" s="14" t="s">
        <v>1181</v>
      </c>
      <c r="C151" s="48">
        <f>+data!M696</f>
        <v>3103302</v>
      </c>
      <c r="D151" s="48">
        <f>+data!M697</f>
        <v>0</v>
      </c>
      <c r="E151" s="48">
        <f>+data!M698</f>
        <v>6368863</v>
      </c>
      <c r="F151" s="48">
        <f>+data!M699</f>
        <v>0</v>
      </c>
      <c r="G151" s="48">
        <f>+data!M700</f>
        <v>0</v>
      </c>
      <c r="H151" s="48">
        <f>+data!M701</f>
        <v>1408282</v>
      </c>
      <c r="I151" s="48">
        <f>+data!M702</f>
        <v>881648</v>
      </c>
    </row>
    <row r="152" spans="1:9" ht="20.100000000000001" customHeight="1" x14ac:dyDescent="0.2">
      <c r="A152" s="23">
        <v>19</v>
      </c>
      <c r="B152" s="48" t="s">
        <v>1182</v>
      </c>
      <c r="C152" s="14">
        <f>data!AE73</f>
        <v>13274536.030000001</v>
      </c>
      <c r="D152" s="14">
        <f>data!AF73</f>
        <v>0</v>
      </c>
      <c r="E152" s="14">
        <f>data!AG73</f>
        <v>10230378.370000001</v>
      </c>
      <c r="F152" s="14">
        <f>data!AH73</f>
        <v>0</v>
      </c>
      <c r="G152" s="14">
        <f>data!AI73</f>
        <v>0</v>
      </c>
      <c r="H152" s="14">
        <f>data!AJ73</f>
        <v>2986</v>
      </c>
      <c r="I152" s="14">
        <f>data!AK73</f>
        <v>12449900.030000001</v>
      </c>
    </row>
    <row r="153" spans="1:9" ht="20.100000000000001" customHeight="1" x14ac:dyDescent="0.2">
      <c r="A153" s="23">
        <v>20</v>
      </c>
      <c r="B153" s="48" t="s">
        <v>1183</v>
      </c>
      <c r="C153" s="14">
        <f>data!AE74</f>
        <v>3108664</v>
      </c>
      <c r="D153" s="14">
        <f>data!AF74</f>
        <v>0</v>
      </c>
      <c r="E153" s="14">
        <f>data!AG74</f>
        <v>42663104.299999997</v>
      </c>
      <c r="F153" s="14">
        <f>data!AH74</f>
        <v>0</v>
      </c>
      <c r="G153" s="14">
        <f>data!AI74</f>
        <v>0</v>
      </c>
      <c r="H153" s="14">
        <f>data!AJ74</f>
        <v>5986111.25</v>
      </c>
      <c r="I153" s="14">
        <f>data!AK74</f>
        <v>172449.99</v>
      </c>
    </row>
    <row r="154" spans="1:9" ht="20.100000000000001" customHeight="1" x14ac:dyDescent="0.2">
      <c r="A154" s="23">
        <v>21</v>
      </c>
      <c r="B154" s="48" t="s">
        <v>1184</v>
      </c>
      <c r="C154" s="14">
        <f>data!AE75</f>
        <v>16383200.030000001</v>
      </c>
      <c r="D154" s="14">
        <f>data!AF75</f>
        <v>0</v>
      </c>
      <c r="E154" s="14">
        <f>data!AG75</f>
        <v>52893482.670000002</v>
      </c>
      <c r="F154" s="14">
        <f>data!AH75</f>
        <v>0</v>
      </c>
      <c r="G154" s="14">
        <f>data!AI75</f>
        <v>0</v>
      </c>
      <c r="H154" s="14">
        <f>data!AJ75</f>
        <v>5989097.25</v>
      </c>
      <c r="I154" s="14">
        <f>data!AK75</f>
        <v>12622350.020000001</v>
      </c>
    </row>
    <row r="155" spans="1:9" ht="20.100000000000001" customHeight="1" x14ac:dyDescent="0.2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">
      <c r="A156" s="23">
        <v>22</v>
      </c>
      <c r="B156" s="14" t="s">
        <v>1186</v>
      </c>
      <c r="C156" s="14">
        <f>data!AE76</f>
        <v>6760.4892049999999</v>
      </c>
      <c r="D156" s="14">
        <f>data!AF76</f>
        <v>0</v>
      </c>
      <c r="E156" s="14">
        <f>data!AG76</f>
        <v>11011.049782999999</v>
      </c>
      <c r="F156" s="14">
        <f>data!AH76</f>
        <v>0</v>
      </c>
      <c r="G156" s="14">
        <f>data!AI76</f>
        <v>0</v>
      </c>
      <c r="H156" s="14">
        <f>data!AJ76</f>
        <v>2708.0922170000003</v>
      </c>
      <c r="I156" s="14">
        <f>data!AK76</f>
        <v>0</v>
      </c>
    </row>
    <row r="157" spans="1:9" ht="20.100000000000001" customHeight="1" x14ac:dyDescent="0.2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">
      <c r="A158" s="23">
        <v>24</v>
      </c>
      <c r="B158" s="14" t="s">
        <v>1188</v>
      </c>
      <c r="C158" s="14">
        <f>data!AE78</f>
        <v>953.74972635960512</v>
      </c>
      <c r="D158" s="14">
        <f>data!AF78</f>
        <v>0</v>
      </c>
      <c r="E158" s="14">
        <f>data!AG78</f>
        <v>1553.4061809759576</v>
      </c>
      <c r="F158" s="14">
        <f>data!AH78</f>
        <v>0</v>
      </c>
      <c r="G158" s="14">
        <f>data!AI78</f>
        <v>0</v>
      </c>
      <c r="H158" s="14">
        <f>data!AJ78</f>
        <v>382.04960212200012</v>
      </c>
      <c r="I158" s="14">
        <f>data!AK78</f>
        <v>0</v>
      </c>
    </row>
    <row r="159" spans="1:9" ht="20.100000000000001" customHeight="1" x14ac:dyDescent="0.2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26.23</v>
      </c>
      <c r="F160" s="26">
        <f>data!AH80</f>
        <v>0</v>
      </c>
      <c r="G160" s="26">
        <f>data!AI80</f>
        <v>0</v>
      </c>
      <c r="H160" s="26">
        <f>data!AJ80</f>
        <v>1.82</v>
      </c>
      <c r="I160" s="26">
        <f>data!AK80</f>
        <v>0</v>
      </c>
    </row>
    <row r="161" spans="1:9" ht="20.100000000000001" customHeight="1" x14ac:dyDescent="0.2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">
      <c r="A164" s="79" t="str">
        <f>"HOSPITAL NAME: "&amp;data!C84</f>
        <v>HOSPITAL NAME: Swedish Health Services DBA Swedish Medical Center Cherry Hill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00000000000001" customHeight="1" x14ac:dyDescent="0.2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">
      <c r="A170" s="23">
        <v>5</v>
      </c>
      <c r="B170" s="14" t="s">
        <v>234</v>
      </c>
      <c r="C170" s="26">
        <f>data!AL60</f>
        <v>5.01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">
      <c r="A171" s="23">
        <v>6</v>
      </c>
      <c r="B171" s="14" t="s">
        <v>235</v>
      </c>
      <c r="C171" s="14">
        <f>data!AL61</f>
        <v>523906.48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">
      <c r="A172" s="23">
        <v>7</v>
      </c>
      <c r="B172" s="14" t="s">
        <v>3</v>
      </c>
      <c r="C172" s="14">
        <f>data!AL62</f>
        <v>68819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">
      <c r="A174" s="23">
        <v>9</v>
      </c>
      <c r="B174" s="14" t="s">
        <v>237</v>
      </c>
      <c r="C174" s="14">
        <f>data!AL64</f>
        <v>2220.42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">
      <c r="A176" s="23">
        <v>11</v>
      </c>
      <c r="B176" s="14" t="s">
        <v>445</v>
      </c>
      <c r="C176" s="14">
        <f>data!AL66</f>
        <v>61.39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">
      <c r="A178" s="23">
        <v>13</v>
      </c>
      <c r="B178" s="14" t="s">
        <v>474</v>
      </c>
      <c r="C178" s="14">
        <f>data!AL68</f>
        <v>458.45000000000005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">
      <c r="A179" s="23">
        <v>14</v>
      </c>
      <c r="B179" s="14" t="s">
        <v>241</v>
      </c>
      <c r="C179" s="14">
        <f>data!AL69</f>
        <v>3276.71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">
      <c r="A181" s="23">
        <v>16</v>
      </c>
      <c r="B181" s="48" t="s">
        <v>1180</v>
      </c>
      <c r="C181" s="14">
        <f>data!AL71</f>
        <v>598742.44999999995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">
      <c r="A183" s="23">
        <v>18</v>
      </c>
      <c r="B183" s="14" t="s">
        <v>1181</v>
      </c>
      <c r="C183" s="48">
        <f>+data!M703</f>
        <v>333660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">
      <c r="A184" s="23">
        <v>19</v>
      </c>
      <c r="B184" s="48" t="s">
        <v>1182</v>
      </c>
      <c r="C184" s="14">
        <f>data!AL73</f>
        <v>4659525.25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">
      <c r="A185" s="23">
        <v>20</v>
      </c>
      <c r="B185" s="48" t="s">
        <v>1183</v>
      </c>
      <c r="C185" s="14">
        <f>data!AL74</f>
        <v>32919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">
      <c r="A186" s="23">
        <v>21</v>
      </c>
      <c r="B186" s="48" t="s">
        <v>1184</v>
      </c>
      <c r="C186" s="14">
        <f>data!AL75</f>
        <v>4692444.25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">
      <c r="A196" s="79" t="str">
        <f>"HOSPITAL NAME: "&amp;data!C84</f>
        <v>HOSPITAL NAME: Swedish Health Services DBA Swedish Medical Center Cherry Hill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00000000000001" customHeight="1" x14ac:dyDescent="0.2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304302.15999999997</v>
      </c>
    </row>
    <row r="202" spans="1:9" ht="20.100000000000001" customHeight="1" x14ac:dyDescent="0.2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1.08</v>
      </c>
      <c r="G202" s="26">
        <f>data!AW60</f>
        <v>0</v>
      </c>
      <c r="H202" s="26">
        <f>data!AX60</f>
        <v>0</v>
      </c>
      <c r="I202" s="26">
        <f>data!AY60</f>
        <v>47.319999999999993</v>
      </c>
    </row>
    <row r="203" spans="1:9" ht="20.100000000000001" customHeight="1" x14ac:dyDescent="0.2">
      <c r="A203" s="23">
        <v>6</v>
      </c>
      <c r="B203" s="14" t="s">
        <v>235</v>
      </c>
      <c r="C203" s="14">
        <f>data!AS61</f>
        <v>392.57</v>
      </c>
      <c r="D203" s="14">
        <f>data!AT61</f>
        <v>0</v>
      </c>
      <c r="E203" s="14">
        <f>data!AU61</f>
        <v>0</v>
      </c>
      <c r="F203" s="14">
        <f>data!AV61</f>
        <v>132948.71000000002</v>
      </c>
      <c r="G203" s="14">
        <f>data!AW61</f>
        <v>0</v>
      </c>
      <c r="H203" s="14">
        <f>data!AX61</f>
        <v>0</v>
      </c>
      <c r="I203" s="14">
        <f>data!AY61</f>
        <v>2694650.9800000004</v>
      </c>
    </row>
    <row r="204" spans="1:9" ht="20.100000000000001" customHeight="1" x14ac:dyDescent="0.2">
      <c r="A204" s="23">
        <v>7</v>
      </c>
      <c r="B204" s="14" t="s">
        <v>3</v>
      </c>
      <c r="C204" s="14">
        <f>data!AS62</f>
        <v>52</v>
      </c>
      <c r="D204" s="14">
        <f>data!AT62</f>
        <v>0</v>
      </c>
      <c r="E204" s="14">
        <f>data!AU62</f>
        <v>0</v>
      </c>
      <c r="F204" s="14">
        <f>data!AV62</f>
        <v>17464</v>
      </c>
      <c r="G204" s="14">
        <f>data!AW62</f>
        <v>0</v>
      </c>
      <c r="H204" s="14">
        <f>data!AX62</f>
        <v>0</v>
      </c>
      <c r="I204" s="14">
        <f>data!AY62</f>
        <v>353964</v>
      </c>
    </row>
    <row r="205" spans="1:9" ht="20.100000000000001" customHeight="1" x14ac:dyDescent="0.2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">
      <c r="A206" s="23">
        <v>9</v>
      </c>
      <c r="B206" s="14" t="s">
        <v>237</v>
      </c>
      <c r="C206" s="14">
        <f>data!AS64</f>
        <v>9.27</v>
      </c>
      <c r="D206" s="14">
        <f>data!AT64</f>
        <v>0</v>
      </c>
      <c r="E206" s="14">
        <f>data!AU64</f>
        <v>0</v>
      </c>
      <c r="F206" s="14">
        <f>data!AV64</f>
        <v>250.57999999999998</v>
      </c>
      <c r="G206" s="14">
        <f>data!AW64</f>
        <v>0</v>
      </c>
      <c r="H206" s="14">
        <f>data!AX64</f>
        <v>0</v>
      </c>
      <c r="I206" s="14">
        <f>data!AY64</f>
        <v>498696.04000000004</v>
      </c>
    </row>
    <row r="207" spans="1:9" ht="20.100000000000001" customHeight="1" x14ac:dyDescent="0.2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602.93999999999994</v>
      </c>
      <c r="G207" s="14">
        <f>data!AW65</f>
        <v>0</v>
      </c>
      <c r="H207" s="14">
        <f>data!AX65</f>
        <v>0</v>
      </c>
      <c r="I207" s="14">
        <f>data!AY65</f>
        <v>2667.6000000000004</v>
      </c>
    </row>
    <row r="208" spans="1:9" ht="20.100000000000001" customHeight="1" x14ac:dyDescent="0.2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14.02</v>
      </c>
      <c r="G208" s="14">
        <f>data!AW66</f>
        <v>0</v>
      </c>
      <c r="H208" s="14">
        <f>data!AX66</f>
        <v>0</v>
      </c>
      <c r="I208" s="14">
        <f>data!AY66</f>
        <v>99781.72</v>
      </c>
    </row>
    <row r="209" spans="1:9" ht="20.100000000000001" customHeight="1" x14ac:dyDescent="0.2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63690</v>
      </c>
    </row>
    <row r="210" spans="1:9" ht="20.100000000000001" customHeight="1" x14ac:dyDescent="0.2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57.93</v>
      </c>
      <c r="G210" s="14">
        <f>data!AW68</f>
        <v>0</v>
      </c>
      <c r="H210" s="14">
        <f>data!AX68</f>
        <v>0</v>
      </c>
      <c r="I210" s="14">
        <f>data!AY68</f>
        <v>5152.5</v>
      </c>
    </row>
    <row r="211" spans="1:9" ht="20.100000000000001" customHeight="1" x14ac:dyDescent="0.2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33784.500000000007</v>
      </c>
    </row>
    <row r="212" spans="1:9" ht="20.100000000000001" customHeight="1" x14ac:dyDescent="0.2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-96651.29</v>
      </c>
    </row>
    <row r="213" spans="1:9" ht="20.100000000000001" customHeight="1" x14ac:dyDescent="0.2">
      <c r="A213" s="23">
        <v>16</v>
      </c>
      <c r="B213" s="48" t="s">
        <v>1180</v>
      </c>
      <c r="C213" s="14">
        <f>data!AS71</f>
        <v>453.84</v>
      </c>
      <c r="D213" s="14">
        <f>data!AT71</f>
        <v>0</v>
      </c>
      <c r="E213" s="14">
        <f>data!AU71</f>
        <v>0</v>
      </c>
      <c r="F213" s="14">
        <f>data!AV71</f>
        <v>151338.18</v>
      </c>
      <c r="G213" s="14">
        <f>data!AW71</f>
        <v>0</v>
      </c>
      <c r="H213" s="14">
        <f>data!AX71</f>
        <v>0</v>
      </c>
      <c r="I213" s="14">
        <f>data!AY71</f>
        <v>3655736.0500000007</v>
      </c>
    </row>
    <row r="214" spans="1:9" ht="20.100000000000001" customHeight="1" x14ac:dyDescent="0.2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">
      <c r="A215" s="23">
        <v>18</v>
      </c>
      <c r="B215" s="14" t="s">
        <v>1181</v>
      </c>
      <c r="C215" s="48">
        <f>+data!M710</f>
        <v>184</v>
      </c>
      <c r="D215" s="48">
        <f>+data!M711</f>
        <v>0</v>
      </c>
      <c r="E215" s="48">
        <f>+data!M712</f>
        <v>0</v>
      </c>
      <c r="F215" s="48">
        <f>+data!M713</f>
        <v>102762</v>
      </c>
      <c r="G215" s="22"/>
      <c r="H215" s="14"/>
      <c r="I215" s="14"/>
    </row>
    <row r="216" spans="1:9" ht="20.100000000000001" customHeight="1" x14ac:dyDescent="0.2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231633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1314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232947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2393.1402009999997</v>
      </c>
    </row>
    <row r="221" spans="1:9" ht="20.100000000000001" customHeight="1" x14ac:dyDescent="0.2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1.07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">
      <c r="A228" s="79" t="str">
        <f>"HOSPITAL NAME: "&amp;data!C84</f>
        <v>HOSPITAL NAME: Swedish Health Services DBA Swedish Medical Center Cherry Hill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00000000000001" customHeight="1" x14ac:dyDescent="0.2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745880.32741499983</v>
      </c>
      <c r="I233" s="212"/>
    </row>
    <row r="234" spans="1:9" ht="20.100000000000001" customHeight="1" x14ac:dyDescent="0.2">
      <c r="A234" s="23">
        <v>5</v>
      </c>
      <c r="B234" s="14" t="s">
        <v>234</v>
      </c>
      <c r="C234" s="26">
        <f>data!AZ60</f>
        <v>13.790000000000001</v>
      </c>
      <c r="D234" s="26">
        <f>data!BA60</f>
        <v>3.77</v>
      </c>
      <c r="E234" s="26">
        <f>data!BB60</f>
        <v>27.990000000000006</v>
      </c>
      <c r="F234" s="26">
        <f>data!BC60</f>
        <v>12.610000000000001</v>
      </c>
      <c r="G234" s="26">
        <f>data!BD60</f>
        <v>2.0099999999999998</v>
      </c>
      <c r="H234" s="26">
        <f>data!BE60</f>
        <v>30.88</v>
      </c>
      <c r="I234" s="26">
        <f>data!BF60</f>
        <v>50.58</v>
      </c>
    </row>
    <row r="235" spans="1:9" ht="20.100000000000001" customHeight="1" x14ac:dyDescent="0.2">
      <c r="A235" s="23">
        <v>6</v>
      </c>
      <c r="B235" s="14" t="s">
        <v>235</v>
      </c>
      <c r="C235" s="14">
        <f>data!AZ61</f>
        <v>747967.8600000001</v>
      </c>
      <c r="D235" s="14">
        <f>data!BA61</f>
        <v>163082.32999999999</v>
      </c>
      <c r="E235" s="14">
        <f>data!BB61</f>
        <v>3108197.01</v>
      </c>
      <c r="F235" s="14">
        <f>data!BC61</f>
        <v>676949.56</v>
      </c>
      <c r="G235" s="14">
        <f>data!BD61</f>
        <v>145897.53</v>
      </c>
      <c r="H235" s="14">
        <f>data!BE61</f>
        <v>2119403.56</v>
      </c>
      <c r="I235" s="14">
        <f>data!BF61</f>
        <v>2783820.39</v>
      </c>
    </row>
    <row r="236" spans="1:9" ht="20.100000000000001" customHeight="1" x14ac:dyDescent="0.2">
      <c r="A236" s="23">
        <v>7</v>
      </c>
      <c r="B236" s="14" t="s">
        <v>3</v>
      </c>
      <c r="C236" s="14">
        <f>data!AZ62</f>
        <v>98252</v>
      </c>
      <c r="D236" s="14">
        <f>data!BA62</f>
        <v>21422</v>
      </c>
      <c r="E236" s="14">
        <f>data!BB62</f>
        <v>408286</v>
      </c>
      <c r="F236" s="14">
        <f>data!BC62</f>
        <v>88923</v>
      </c>
      <c r="G236" s="14">
        <f>data!BD62</f>
        <v>19165</v>
      </c>
      <c r="H236" s="14">
        <f>data!BE62</f>
        <v>278400</v>
      </c>
      <c r="I236" s="14">
        <f>data!BF62</f>
        <v>365677</v>
      </c>
    </row>
    <row r="237" spans="1:9" ht="20.100000000000001" customHeight="1" x14ac:dyDescent="0.2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9322.6</v>
      </c>
      <c r="F237" s="14">
        <f>data!BC63</f>
        <v>0</v>
      </c>
      <c r="G237" s="14">
        <f>data!BD63</f>
        <v>0</v>
      </c>
      <c r="H237" s="14">
        <f>data!BE63</f>
        <v>101387.88000000002</v>
      </c>
      <c r="I237" s="14">
        <f>data!BF63</f>
        <v>0</v>
      </c>
    </row>
    <row r="238" spans="1:9" ht="20.100000000000001" customHeight="1" x14ac:dyDescent="0.2">
      <c r="A238" s="23">
        <v>9</v>
      </c>
      <c r="B238" s="14" t="s">
        <v>237</v>
      </c>
      <c r="C238" s="14">
        <f>data!AZ64</f>
        <v>866118.4</v>
      </c>
      <c r="D238" s="14">
        <f>data!BA64</f>
        <v>47771.02</v>
      </c>
      <c r="E238" s="14">
        <f>data!BB64</f>
        <v>3813.87</v>
      </c>
      <c r="F238" s="14">
        <f>data!BC64</f>
        <v>305.90000000000003</v>
      </c>
      <c r="G238" s="14">
        <f>data!BD64</f>
        <v>297095.5</v>
      </c>
      <c r="H238" s="14">
        <f>data!BE64</f>
        <v>401499.62999999995</v>
      </c>
      <c r="I238" s="14">
        <f>data!BF64</f>
        <v>308768.2</v>
      </c>
    </row>
    <row r="239" spans="1:9" ht="20.100000000000001" customHeight="1" x14ac:dyDescent="0.2">
      <c r="A239" s="23">
        <v>10</v>
      </c>
      <c r="B239" s="14" t="s">
        <v>444</v>
      </c>
      <c r="C239" s="14">
        <f>data!AZ65</f>
        <v>175</v>
      </c>
      <c r="D239" s="14">
        <f>data!BA65</f>
        <v>0</v>
      </c>
      <c r="E239" s="14">
        <f>data!BB65</f>
        <v>6226.63</v>
      </c>
      <c r="F239" s="14">
        <f>data!BC65</f>
        <v>0</v>
      </c>
      <c r="G239" s="14">
        <f>data!BD65</f>
        <v>0</v>
      </c>
      <c r="H239" s="14">
        <f>data!BE65</f>
        <v>1909084.9100000001</v>
      </c>
      <c r="I239" s="14">
        <f>data!BF65</f>
        <v>562265.96</v>
      </c>
    </row>
    <row r="240" spans="1:9" ht="20.100000000000001" customHeight="1" x14ac:dyDescent="0.2">
      <c r="A240" s="23">
        <v>11</v>
      </c>
      <c r="B240" s="14" t="s">
        <v>445</v>
      </c>
      <c r="C240" s="14">
        <f>data!AZ66</f>
        <v>5049.9400000000005</v>
      </c>
      <c r="D240" s="14">
        <f>data!BA66</f>
        <v>-206232.91999999995</v>
      </c>
      <c r="E240" s="14">
        <f>data!BB66</f>
        <v>39892.910000000003</v>
      </c>
      <c r="F240" s="14">
        <f>data!BC66</f>
        <v>1101.6300000000001</v>
      </c>
      <c r="G240" s="14">
        <f>data!BD66</f>
        <v>16522.12</v>
      </c>
      <c r="H240" s="14">
        <f>data!BE66</f>
        <v>2394060.3400000003</v>
      </c>
      <c r="I240" s="14">
        <f>data!BF66</f>
        <v>494777.78999999992</v>
      </c>
    </row>
    <row r="241" spans="1:9" ht="20.100000000000001" customHeight="1" x14ac:dyDescent="0.2">
      <c r="A241" s="23">
        <v>12</v>
      </c>
      <c r="B241" s="14" t="s">
        <v>6</v>
      </c>
      <c r="C241" s="14">
        <f>data!AZ67</f>
        <v>469345</v>
      </c>
      <c r="D241" s="14">
        <f>data!BA67</f>
        <v>0</v>
      </c>
      <c r="E241" s="14">
        <f>data!BB67</f>
        <v>7752</v>
      </c>
      <c r="F241" s="14">
        <f>data!BC67</f>
        <v>0</v>
      </c>
      <c r="G241" s="14">
        <f>data!BD67</f>
        <v>517614</v>
      </c>
      <c r="H241" s="14">
        <f>data!BE67</f>
        <v>7875330</v>
      </c>
      <c r="I241" s="14">
        <f>data!BF67</f>
        <v>126787</v>
      </c>
    </row>
    <row r="242" spans="1:9" ht="20.100000000000001" customHeight="1" x14ac:dyDescent="0.2">
      <c r="A242" s="23">
        <v>13</v>
      </c>
      <c r="B242" s="14" t="s">
        <v>474</v>
      </c>
      <c r="C242" s="14">
        <f>data!AZ68</f>
        <v>16123.13</v>
      </c>
      <c r="D242" s="14">
        <f>data!BA68</f>
        <v>0</v>
      </c>
      <c r="E242" s="14">
        <f>data!BB68</f>
        <v>1165.72</v>
      </c>
      <c r="F242" s="14">
        <f>data!BC68</f>
        <v>0</v>
      </c>
      <c r="G242" s="14">
        <f>data!BD68</f>
        <v>9218.32</v>
      </c>
      <c r="H242" s="14">
        <f>data!BE68</f>
        <v>15971.439999999999</v>
      </c>
      <c r="I242" s="14">
        <f>data!BF68</f>
        <v>1134.8</v>
      </c>
    </row>
    <row r="243" spans="1:9" ht="20.100000000000001" customHeight="1" x14ac:dyDescent="0.2">
      <c r="A243" s="23">
        <v>14</v>
      </c>
      <c r="B243" s="14" t="s">
        <v>241</v>
      </c>
      <c r="C243" s="14">
        <f>data!AZ69</f>
        <v>587.19000000000005</v>
      </c>
      <c r="D243" s="14">
        <f>data!BA69</f>
        <v>0</v>
      </c>
      <c r="E243" s="14">
        <f>data!BB69</f>
        <v>255096.55000000002</v>
      </c>
      <c r="F243" s="14">
        <f>data!BC69</f>
        <v>50</v>
      </c>
      <c r="G243" s="14">
        <f>data!BD69</f>
        <v>2057</v>
      </c>
      <c r="H243" s="14">
        <f>data!BE69</f>
        <v>71915.359999999986</v>
      </c>
      <c r="I243" s="14">
        <f>data!BF69</f>
        <v>6503.48</v>
      </c>
    </row>
    <row r="244" spans="1:9" ht="20.100000000000001" customHeight="1" x14ac:dyDescent="0.2">
      <c r="A244" s="23">
        <v>15</v>
      </c>
      <c r="B244" s="14" t="s">
        <v>242</v>
      </c>
      <c r="C244" s="14">
        <f>-data!AZ70</f>
        <v>-1090767.1399999999</v>
      </c>
      <c r="D244" s="14">
        <f>-data!BA70</f>
        <v>0</v>
      </c>
      <c r="E244" s="14">
        <f>-data!BB70</f>
        <v>-9207.43</v>
      </c>
      <c r="F244" s="14">
        <f>-data!BC70</f>
        <v>0</v>
      </c>
      <c r="G244" s="14">
        <f>-data!BD70</f>
        <v>0</v>
      </c>
      <c r="H244" s="14">
        <f>-data!BE70</f>
        <v>-217466.43999999994</v>
      </c>
      <c r="I244" s="14">
        <f>-data!BF70</f>
        <v>-510322.68000000011</v>
      </c>
    </row>
    <row r="245" spans="1:9" ht="20.100000000000001" customHeight="1" x14ac:dyDescent="0.2">
      <c r="A245" s="23">
        <v>16</v>
      </c>
      <c r="B245" s="48" t="s">
        <v>1180</v>
      </c>
      <c r="C245" s="14">
        <f>data!AZ71</f>
        <v>1112851.3800000001</v>
      </c>
      <c r="D245" s="14">
        <f>data!BA71</f>
        <v>26042.430000000022</v>
      </c>
      <c r="E245" s="14">
        <f>data!BB71</f>
        <v>3830545.86</v>
      </c>
      <c r="F245" s="14">
        <f>data!BC71</f>
        <v>767330.09000000008</v>
      </c>
      <c r="G245" s="14">
        <f>data!BD71</f>
        <v>1007569.47</v>
      </c>
      <c r="H245" s="14">
        <f>data!BE71</f>
        <v>14949586.68</v>
      </c>
      <c r="I245" s="14">
        <f>data!BF71</f>
        <v>4139411.94</v>
      </c>
    </row>
    <row r="246" spans="1:9" ht="20.100000000000001" customHeight="1" x14ac:dyDescent="0.2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">
      <c r="A252" s="23">
        <v>22</v>
      </c>
      <c r="B252" s="14" t="s">
        <v>1186</v>
      </c>
      <c r="C252" s="85">
        <f>data!AZ76</f>
        <v>17635.590801999999</v>
      </c>
      <c r="D252" s="85">
        <f>data!BA76</f>
        <v>0</v>
      </c>
      <c r="E252" s="85">
        <f>data!BB76</f>
        <v>291.27141599999999</v>
      </c>
      <c r="F252" s="85">
        <f>data!BC76</f>
        <v>0</v>
      </c>
      <c r="G252" s="85">
        <f>data!BD76</f>
        <v>19449.309701999999</v>
      </c>
      <c r="H252" s="85">
        <f>data!BE76</f>
        <v>295914.75108099979</v>
      </c>
      <c r="I252" s="85">
        <f>data!BF76</f>
        <v>4763.9991060000002</v>
      </c>
    </row>
    <row r="253" spans="1:9" ht="20.100000000000001" customHeight="1" x14ac:dyDescent="0.2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41.0917057749188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">
      <c r="A260" s="79" t="str">
        <f>"HOSPITAL NAME: "&amp;data!C84</f>
        <v>HOSPITAL NAME: Swedish Health Services DBA Swedish Medical Center Cherry Hill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00000000000001" customHeight="1" x14ac:dyDescent="0.2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">
      <c r="A266" s="23">
        <v>5</v>
      </c>
      <c r="B266" s="14" t="s">
        <v>234</v>
      </c>
      <c r="C266" s="26">
        <f>data!BG60</f>
        <v>0</v>
      </c>
      <c r="D266" s="26">
        <f>data!BH60</f>
        <v>2.5199999999999996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">
      <c r="A267" s="23">
        <v>6</v>
      </c>
      <c r="B267" s="14" t="s">
        <v>235</v>
      </c>
      <c r="C267" s="14">
        <f>data!BG61</f>
        <v>0</v>
      </c>
      <c r="D267" s="14">
        <f>data!BH61</f>
        <v>286132.21000000002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">
      <c r="A268" s="23">
        <v>7</v>
      </c>
      <c r="B268" s="14" t="s">
        <v>3</v>
      </c>
      <c r="C268" s="14">
        <f>data!BG62</f>
        <v>0</v>
      </c>
      <c r="D268" s="14">
        <f>data!BH62</f>
        <v>37586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">
      <c r="A270" s="23">
        <v>9</v>
      </c>
      <c r="B270" s="14" t="s">
        <v>237</v>
      </c>
      <c r="C270" s="14">
        <f>data!BG64</f>
        <v>0</v>
      </c>
      <c r="D270" s="14">
        <f>data!BH64</f>
        <v>61.980000000000004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">
      <c r="A271" s="23">
        <v>10</v>
      </c>
      <c r="B271" s="14" t="s">
        <v>444</v>
      </c>
      <c r="C271" s="14">
        <f>data!BG65</f>
        <v>0</v>
      </c>
      <c r="D271" s="14">
        <f>data!BH65</f>
        <v>1675.8999999999999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">
      <c r="A272" s="23">
        <v>11</v>
      </c>
      <c r="B272" s="14" t="s">
        <v>445</v>
      </c>
      <c r="C272" s="14">
        <f>data!BG66</f>
        <v>0</v>
      </c>
      <c r="D272" s="14">
        <f>data!BH66</f>
        <v>4568.4800000000005</v>
      </c>
      <c r="E272" s="14">
        <f>data!BI66</f>
        <v>0</v>
      </c>
      <c r="F272" s="14">
        <f>data!BJ66</f>
        <v>13.38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59293</v>
      </c>
      <c r="I273" s="14">
        <f>data!BM67</f>
        <v>0</v>
      </c>
    </row>
    <row r="274" spans="1:9" ht="20.100000000000001" customHeight="1" x14ac:dyDescent="0.2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451.15000000000003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">
      <c r="A275" s="23">
        <v>14</v>
      </c>
      <c r="B275" s="14" t="s">
        <v>241</v>
      </c>
      <c r="C275" s="14">
        <f>data!BG69</f>
        <v>0</v>
      </c>
      <c r="D275" s="14">
        <f>data!BH69</f>
        <v>610.08999999999992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">
      <c r="A277" s="23">
        <v>16</v>
      </c>
      <c r="B277" s="48" t="s">
        <v>1180</v>
      </c>
      <c r="C277" s="14">
        <f>data!BG71</f>
        <v>0</v>
      </c>
      <c r="D277" s="14">
        <f>data!BH71</f>
        <v>330634.66000000003</v>
      </c>
      <c r="E277" s="14">
        <f>data!BI71</f>
        <v>0</v>
      </c>
      <c r="F277" s="14">
        <f>data!BJ71</f>
        <v>464.53000000000003</v>
      </c>
      <c r="G277" s="14">
        <f>data!BK71</f>
        <v>0</v>
      </c>
      <c r="H277" s="14">
        <f>data!BL71</f>
        <v>59293</v>
      </c>
      <c r="I277" s="14">
        <f>data!BM71</f>
        <v>0</v>
      </c>
    </row>
    <row r="278" spans="1:9" ht="20.100000000000001" customHeight="1" x14ac:dyDescent="0.2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2227.9141750000003</v>
      </c>
      <c r="I284" s="85">
        <f>data!BM76</f>
        <v>0</v>
      </c>
    </row>
    <row r="285" spans="1:9" ht="20.100000000000001" customHeight="1" x14ac:dyDescent="0.2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314.30751093979978</v>
      </c>
      <c r="I286" s="85">
        <f>data!BM78</f>
        <v>0</v>
      </c>
    </row>
    <row r="287" spans="1:9" ht="20.100000000000001" customHeight="1" x14ac:dyDescent="0.2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">
      <c r="A292" s="79" t="str">
        <f>"HOSPITAL NAME: "&amp;data!C84</f>
        <v>HOSPITAL NAME: Swedish Health Services DBA Swedish Medical Center Cherry Hill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00000000000001" customHeight="1" x14ac:dyDescent="0.2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">
      <c r="A298" s="23">
        <v>5</v>
      </c>
      <c r="B298" s="14" t="s">
        <v>234</v>
      </c>
      <c r="C298" s="26">
        <f>data!BN60</f>
        <v>35.43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1.01</v>
      </c>
      <c r="I298" s="26">
        <f>data!BT60</f>
        <v>0</v>
      </c>
    </row>
    <row r="299" spans="1:9" ht="20.100000000000001" customHeight="1" x14ac:dyDescent="0.2">
      <c r="A299" s="23">
        <v>6</v>
      </c>
      <c r="B299" s="14" t="s">
        <v>235</v>
      </c>
      <c r="C299" s="14">
        <f>data!BN61</f>
        <v>4841042.040000001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66506.099999999991</v>
      </c>
      <c r="I299" s="14">
        <f>data!BT61</f>
        <v>0</v>
      </c>
    </row>
    <row r="300" spans="1:9" ht="20.100000000000001" customHeight="1" x14ac:dyDescent="0.2">
      <c r="A300" s="23">
        <v>7</v>
      </c>
      <c r="B300" s="14" t="s">
        <v>3</v>
      </c>
      <c r="C300" s="14">
        <f>data!BN62</f>
        <v>635909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8736</v>
      </c>
      <c r="I300" s="14">
        <f>data!BT62</f>
        <v>0</v>
      </c>
    </row>
    <row r="301" spans="1:9" ht="20.100000000000001" customHeight="1" x14ac:dyDescent="0.2">
      <c r="A301" s="23">
        <v>8</v>
      </c>
      <c r="B301" s="14" t="s">
        <v>236</v>
      </c>
      <c r="C301" s="14">
        <f>data!BN63</f>
        <v>302864.26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">
      <c r="A302" s="23">
        <v>9</v>
      </c>
      <c r="B302" s="14" t="s">
        <v>237</v>
      </c>
      <c r="C302" s="14">
        <f>data!BN64</f>
        <v>270686.78999999998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18592.210000000003</v>
      </c>
      <c r="I302" s="14">
        <f>data!BT64</f>
        <v>0</v>
      </c>
    </row>
    <row r="303" spans="1:9" ht="20.100000000000001" customHeight="1" x14ac:dyDescent="0.2">
      <c r="A303" s="23">
        <v>10</v>
      </c>
      <c r="B303" s="14" t="s">
        <v>444</v>
      </c>
      <c r="C303" s="14">
        <f>data!BN65</f>
        <v>16449.5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300</v>
      </c>
      <c r="I303" s="14">
        <f>data!BT65</f>
        <v>0</v>
      </c>
    </row>
    <row r="304" spans="1:9" ht="20.100000000000001" customHeight="1" x14ac:dyDescent="0.2">
      <c r="A304" s="23">
        <v>11</v>
      </c>
      <c r="B304" s="14" t="s">
        <v>445</v>
      </c>
      <c r="C304" s="14">
        <f>data!BN66</f>
        <v>3103429.07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10.3</v>
      </c>
      <c r="I304" s="14">
        <f>data!BT66</f>
        <v>0</v>
      </c>
    </row>
    <row r="305" spans="1:9" ht="20.100000000000001" customHeight="1" x14ac:dyDescent="0.2">
      <c r="A305" s="23">
        <v>12</v>
      </c>
      <c r="B305" s="14" t="s">
        <v>6</v>
      </c>
      <c r="C305" s="14">
        <f>data!BN67</f>
        <v>402186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53658</v>
      </c>
      <c r="I305" s="14">
        <f>data!BT67</f>
        <v>0</v>
      </c>
    </row>
    <row r="306" spans="1:9" ht="20.100000000000001" customHeight="1" x14ac:dyDescent="0.2">
      <c r="A306" s="23">
        <v>13</v>
      </c>
      <c r="B306" s="14" t="s">
        <v>474</v>
      </c>
      <c r="C306" s="14">
        <f>data!BN68</f>
        <v>433021.41999999993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861.73</v>
      </c>
      <c r="I306" s="14">
        <f>data!BT68</f>
        <v>0</v>
      </c>
    </row>
    <row r="307" spans="1:9" ht="20.100000000000001" customHeight="1" x14ac:dyDescent="0.2">
      <c r="A307" s="23">
        <v>14</v>
      </c>
      <c r="B307" s="14" t="s">
        <v>241</v>
      </c>
      <c r="C307" s="14">
        <f>data!BN69</f>
        <v>198486.93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12048.97</v>
      </c>
      <c r="I307" s="14">
        <f>data!BT69</f>
        <v>0</v>
      </c>
    </row>
    <row r="308" spans="1:9" ht="20.100000000000001" customHeight="1" x14ac:dyDescent="0.2">
      <c r="A308" s="23">
        <v>15</v>
      </c>
      <c r="B308" s="14" t="s">
        <v>242</v>
      </c>
      <c r="C308" s="14">
        <f>-data!BN70</f>
        <v>-23790.239999999998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-8699.4</v>
      </c>
      <c r="I308" s="14">
        <f>-data!BT70</f>
        <v>0</v>
      </c>
    </row>
    <row r="309" spans="1:9" ht="20.100000000000001" customHeight="1" x14ac:dyDescent="0.2">
      <c r="A309" s="23">
        <v>16</v>
      </c>
      <c r="B309" s="48" t="s">
        <v>1180</v>
      </c>
      <c r="C309" s="14">
        <f>data!BN71</f>
        <v>10180284.77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152013.91</v>
      </c>
      <c r="I309" s="14">
        <f>data!BT71</f>
        <v>0</v>
      </c>
    </row>
    <row r="310" spans="1:9" ht="20.100000000000001" customHeight="1" x14ac:dyDescent="0.2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">
      <c r="A316" s="23">
        <v>22</v>
      </c>
      <c r="B316" s="14" t="s">
        <v>1186</v>
      </c>
      <c r="C316" s="85">
        <f>data!BN76</f>
        <v>15112.099647999996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2016.188056</v>
      </c>
      <c r="I316" s="85">
        <f>data!BT76</f>
        <v>0</v>
      </c>
    </row>
    <row r="317" spans="1:9" ht="20.100000000000001" customHeight="1" x14ac:dyDescent="0.2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284.43781927457485</v>
      </c>
      <c r="I318" s="85">
        <f>data!BT78</f>
        <v>0</v>
      </c>
    </row>
    <row r="319" spans="1:9" ht="20.100000000000001" customHeight="1" x14ac:dyDescent="0.2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">
      <c r="A324" s="79" t="str">
        <f>"HOSPITAL NAME: "&amp;data!C84</f>
        <v>HOSPITAL NAME: Swedish Health Services DBA Swedish Medical Center Cherry Hill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00000000000001" customHeight="1" x14ac:dyDescent="0.2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21.92</v>
      </c>
      <c r="F330" s="26">
        <f>data!BX60</f>
        <v>0</v>
      </c>
      <c r="G330" s="26">
        <f>data!BY60</f>
        <v>4.9499999999999993</v>
      </c>
      <c r="H330" s="26">
        <f>data!BZ60</f>
        <v>0</v>
      </c>
      <c r="I330" s="26">
        <f>data!CA60</f>
        <v>64.459999999999994</v>
      </c>
    </row>
    <row r="331" spans="1:9" ht="20.100000000000001" customHeight="1" x14ac:dyDescent="0.2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1768272.0400000003</v>
      </c>
      <c r="F331" s="86">
        <f>data!BX61</f>
        <v>0</v>
      </c>
      <c r="G331" s="86">
        <f>data!BY61</f>
        <v>761047.20000000007</v>
      </c>
      <c r="H331" s="86">
        <f>data!BZ61</f>
        <v>0</v>
      </c>
      <c r="I331" s="86">
        <f>data!CA61</f>
        <v>5590062.3799999999</v>
      </c>
    </row>
    <row r="332" spans="1:9" ht="20.100000000000001" customHeight="1" x14ac:dyDescent="0.2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232277</v>
      </c>
      <c r="F332" s="86">
        <f>data!BX62</f>
        <v>0</v>
      </c>
      <c r="G332" s="86">
        <f>data!BY62</f>
        <v>99970</v>
      </c>
      <c r="H332" s="86">
        <f>data!BZ62</f>
        <v>0</v>
      </c>
      <c r="I332" s="86">
        <f>data!CA62</f>
        <v>734299</v>
      </c>
    </row>
    <row r="333" spans="1:9" ht="20.100000000000001" customHeight="1" x14ac:dyDescent="0.2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132600.01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1533873.59</v>
      </c>
    </row>
    <row r="334" spans="1:9" ht="20.100000000000001" customHeight="1" x14ac:dyDescent="0.2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189437.07</v>
      </c>
      <c r="F334" s="86">
        <f>data!BX64</f>
        <v>0</v>
      </c>
      <c r="G334" s="86">
        <f>data!BY64</f>
        <v>2065.9</v>
      </c>
      <c r="H334" s="86">
        <f>data!BZ64</f>
        <v>0</v>
      </c>
      <c r="I334" s="86">
        <f>data!CA64</f>
        <v>46269.409999999996</v>
      </c>
    </row>
    <row r="335" spans="1:9" ht="20.100000000000001" customHeight="1" x14ac:dyDescent="0.2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5201.1899999999996</v>
      </c>
      <c r="F335" s="86">
        <f>data!BX65</f>
        <v>0</v>
      </c>
      <c r="G335" s="86">
        <f>data!BY65</f>
        <v>509.36</v>
      </c>
      <c r="H335" s="86">
        <f>data!BZ65</f>
        <v>0</v>
      </c>
      <c r="I335" s="86">
        <f>data!CA65</f>
        <v>2337.5299999999997</v>
      </c>
    </row>
    <row r="336" spans="1:9" ht="20.100000000000001" customHeight="1" x14ac:dyDescent="0.2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10383917.34</v>
      </c>
      <c r="F336" s="86">
        <f>data!BX66</f>
        <v>0</v>
      </c>
      <c r="G336" s="86">
        <f>data!BY66</f>
        <v>196.52</v>
      </c>
      <c r="H336" s="86">
        <f>data!BZ66</f>
        <v>0</v>
      </c>
      <c r="I336" s="86">
        <f>data!CA66</f>
        <v>1935.5400000000002</v>
      </c>
    </row>
    <row r="337" spans="1:9" ht="20.100000000000001" customHeight="1" x14ac:dyDescent="0.2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185767</v>
      </c>
      <c r="F337" s="86">
        <f>data!BX67</f>
        <v>0</v>
      </c>
      <c r="G337" s="86">
        <f>data!BY67</f>
        <v>4331</v>
      </c>
      <c r="H337" s="86">
        <f>data!BZ67</f>
        <v>0</v>
      </c>
      <c r="I337" s="86">
        <f>data!CA67</f>
        <v>149770</v>
      </c>
    </row>
    <row r="338" spans="1:9" ht="20.100000000000001" customHeight="1" x14ac:dyDescent="0.2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295974.34000000003</v>
      </c>
      <c r="F338" s="86">
        <f>data!BX68</f>
        <v>0</v>
      </c>
      <c r="G338" s="86">
        <f>data!BY68</f>
        <v>1385.5899999999997</v>
      </c>
      <c r="H338" s="86">
        <f>data!BZ68</f>
        <v>0</v>
      </c>
      <c r="I338" s="86">
        <f>data!CA68</f>
        <v>251389.11999999997</v>
      </c>
    </row>
    <row r="339" spans="1:9" ht="20.100000000000001" customHeight="1" x14ac:dyDescent="0.2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6278.130000000001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294478.08999999997</v>
      </c>
    </row>
    <row r="340" spans="1:9" ht="20.100000000000001" customHeight="1" x14ac:dyDescent="0.2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-58716.650000000009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-1044157.33</v>
      </c>
    </row>
    <row r="341" spans="1:9" ht="20.100000000000001" customHeight="1" x14ac:dyDescent="0.2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13141007.470000001</v>
      </c>
      <c r="F341" s="14">
        <f>data!BX71</f>
        <v>0</v>
      </c>
      <c r="G341" s="14">
        <f>data!BY71</f>
        <v>869505.57000000007</v>
      </c>
      <c r="H341" s="14">
        <f>data!BZ71</f>
        <v>0</v>
      </c>
      <c r="I341" s="14">
        <f>data!CA71</f>
        <v>7560257.3300000001</v>
      </c>
    </row>
    <row r="342" spans="1:9" ht="20.100000000000001" customHeight="1" x14ac:dyDescent="0.2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6980.180617</v>
      </c>
      <c r="F348" s="85">
        <f>data!BX76</f>
        <v>0</v>
      </c>
      <c r="G348" s="85">
        <f>data!BY76</f>
        <v>162.750325</v>
      </c>
      <c r="H348" s="85">
        <f>data!BZ76</f>
        <v>0</v>
      </c>
      <c r="I348" s="85">
        <f>data!CA76</f>
        <v>5627.5876360000002</v>
      </c>
    </row>
    <row r="349" spans="1:9" ht="20.100000000000001" customHeight="1" x14ac:dyDescent="0.2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984.74313789017731</v>
      </c>
      <c r="F350" s="85">
        <f>data!BX78</f>
        <v>0</v>
      </c>
      <c r="G350" s="85">
        <f>data!BY78</f>
        <v>22.960332192955082</v>
      </c>
      <c r="H350" s="85">
        <f>data!BZ78</f>
        <v>0</v>
      </c>
      <c r="I350" s="85">
        <f>data!CA78</f>
        <v>793.92333973850305</v>
      </c>
    </row>
    <row r="351" spans="1:9" ht="20.100000000000001" customHeight="1" x14ac:dyDescent="0.2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">
      <c r="A356" s="79" t="str">
        <f>"HOSPITAL NAME: "&amp;data!C84</f>
        <v>HOSPITAL NAME: Swedish Health Services DBA Swedish Medical Center Cherry Hill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00000000000001" customHeight="1" x14ac:dyDescent="0.2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">
      <c r="A362" s="23">
        <v>5</v>
      </c>
      <c r="B362" s="14" t="s">
        <v>234</v>
      </c>
      <c r="C362" s="26">
        <f>data!CB60</f>
        <v>0</v>
      </c>
      <c r="D362" s="26">
        <f>data!CC60</f>
        <v>49.48</v>
      </c>
      <c r="E362" s="217"/>
      <c r="F362" s="211"/>
      <c r="G362" s="211"/>
      <c r="H362" s="211"/>
      <c r="I362" s="87">
        <f>data!CE60</f>
        <v>1390.3400000000001</v>
      </c>
    </row>
    <row r="363" spans="1:9" ht="20.100000000000001" customHeight="1" x14ac:dyDescent="0.2">
      <c r="A363" s="23">
        <v>6</v>
      </c>
      <c r="B363" s="14" t="s">
        <v>235</v>
      </c>
      <c r="C363" s="86">
        <f>data!CB61</f>
        <v>0</v>
      </c>
      <c r="D363" s="86">
        <f>data!CC61</f>
        <v>4615929.59</v>
      </c>
      <c r="E363" s="218"/>
      <c r="F363" s="219"/>
      <c r="G363" s="219"/>
      <c r="H363" s="219"/>
      <c r="I363" s="86">
        <f>data!CE61</f>
        <v>141861192.83000001</v>
      </c>
    </row>
    <row r="364" spans="1:9" ht="20.100000000000001" customHeight="1" x14ac:dyDescent="0.2">
      <c r="A364" s="23">
        <v>7</v>
      </c>
      <c r="B364" s="14" t="s">
        <v>3</v>
      </c>
      <c r="C364" s="86">
        <f>data!CB62</f>
        <v>0</v>
      </c>
      <c r="D364" s="86">
        <f>data!CC62</f>
        <v>606339</v>
      </c>
      <c r="E364" s="218"/>
      <c r="F364" s="219"/>
      <c r="G364" s="219"/>
      <c r="H364" s="219"/>
      <c r="I364" s="86">
        <f>data!CE62</f>
        <v>18634596</v>
      </c>
    </row>
    <row r="365" spans="1:9" ht="20.100000000000001" customHeight="1" x14ac:dyDescent="0.2">
      <c r="A365" s="23">
        <v>8</v>
      </c>
      <c r="B365" s="14" t="s">
        <v>236</v>
      </c>
      <c r="C365" s="86">
        <f>data!CB63</f>
        <v>0</v>
      </c>
      <c r="D365" s="86">
        <f>data!CC63</f>
        <v>1645363.5099999998</v>
      </c>
      <c r="E365" s="218"/>
      <c r="F365" s="219"/>
      <c r="G365" s="219"/>
      <c r="H365" s="219"/>
      <c r="I365" s="86">
        <f>data!CE63</f>
        <v>8922844.7399999984</v>
      </c>
    </row>
    <row r="366" spans="1:9" ht="20.100000000000001" customHeight="1" x14ac:dyDescent="0.2">
      <c r="A366" s="23">
        <v>9</v>
      </c>
      <c r="B366" s="14" t="s">
        <v>237</v>
      </c>
      <c r="C366" s="86">
        <f>data!CB64</f>
        <v>0</v>
      </c>
      <c r="D366" s="86">
        <f>data!CC64</f>
        <v>164641.78999999998</v>
      </c>
      <c r="E366" s="218"/>
      <c r="F366" s="219"/>
      <c r="G366" s="219"/>
      <c r="H366" s="219"/>
      <c r="I366" s="86">
        <f>data!CE64</f>
        <v>89765655.440000057</v>
      </c>
    </row>
    <row r="367" spans="1:9" ht="20.100000000000001" customHeight="1" x14ac:dyDescent="0.2">
      <c r="A367" s="23">
        <v>10</v>
      </c>
      <c r="B367" s="14" t="s">
        <v>444</v>
      </c>
      <c r="C367" s="86">
        <f>data!CB65</f>
        <v>0</v>
      </c>
      <c r="D367" s="86">
        <f>data!CC65</f>
        <v>8955.4900000000016</v>
      </c>
      <c r="E367" s="218"/>
      <c r="F367" s="219"/>
      <c r="G367" s="219"/>
      <c r="H367" s="219"/>
      <c r="I367" s="86">
        <f>data!CE65</f>
        <v>2583298.25</v>
      </c>
    </row>
    <row r="368" spans="1:9" ht="20.100000000000001" customHeight="1" x14ac:dyDescent="0.2">
      <c r="A368" s="23">
        <v>11</v>
      </c>
      <c r="B368" s="14" t="s">
        <v>445</v>
      </c>
      <c r="C368" s="86">
        <f>data!CB66</f>
        <v>0</v>
      </c>
      <c r="D368" s="86">
        <f>data!CC66</f>
        <v>3923207.3500000006</v>
      </c>
      <c r="E368" s="218"/>
      <c r="F368" s="219"/>
      <c r="G368" s="219"/>
      <c r="H368" s="219"/>
      <c r="I368" s="86">
        <f>data!CE66</f>
        <v>55385577.669999979</v>
      </c>
    </row>
    <row r="369" spans="1:9" ht="20.100000000000001" customHeight="1" x14ac:dyDescent="0.2">
      <c r="A369" s="23">
        <v>12</v>
      </c>
      <c r="B369" s="14" t="s">
        <v>6</v>
      </c>
      <c r="C369" s="86">
        <f>data!CB67</f>
        <v>0</v>
      </c>
      <c r="D369" s="86">
        <f>data!CC67</f>
        <v>2196975</v>
      </c>
      <c r="E369" s="218"/>
      <c r="F369" s="219"/>
      <c r="G369" s="219"/>
      <c r="H369" s="219"/>
      <c r="I369" s="86">
        <f>data!CE67</f>
        <v>19850494</v>
      </c>
    </row>
    <row r="370" spans="1:9" ht="20.100000000000001" customHeight="1" x14ac:dyDescent="0.2">
      <c r="A370" s="23">
        <v>13</v>
      </c>
      <c r="B370" s="14" t="s">
        <v>474</v>
      </c>
      <c r="C370" s="86">
        <f>data!CB68</f>
        <v>0</v>
      </c>
      <c r="D370" s="86">
        <f>data!CC68</f>
        <v>1289459.9499999995</v>
      </c>
      <c r="E370" s="218"/>
      <c r="F370" s="219"/>
      <c r="G370" s="219"/>
      <c r="H370" s="219"/>
      <c r="I370" s="86">
        <f>data!CE68</f>
        <v>6555668.5700000003</v>
      </c>
    </row>
    <row r="371" spans="1:9" ht="20.100000000000001" customHeight="1" x14ac:dyDescent="0.2">
      <c r="A371" s="23">
        <v>14</v>
      </c>
      <c r="B371" s="14" t="s">
        <v>241</v>
      </c>
      <c r="C371" s="86">
        <f>data!CB69</f>
        <v>0</v>
      </c>
      <c r="D371" s="86">
        <f>data!CC69</f>
        <v>140464677.896615</v>
      </c>
      <c r="E371" s="86">
        <f>data!CD69</f>
        <v>16164873.690000001</v>
      </c>
      <c r="F371" s="219"/>
      <c r="G371" s="219"/>
      <c r="H371" s="219"/>
      <c r="I371" s="86">
        <f>data!CE69</f>
        <v>158741767.38661501</v>
      </c>
    </row>
    <row r="372" spans="1:9" ht="20.100000000000001" customHeight="1" x14ac:dyDescent="0.2">
      <c r="A372" s="23">
        <v>15</v>
      </c>
      <c r="B372" s="14" t="s">
        <v>242</v>
      </c>
      <c r="C372" s="14">
        <f>-data!CB70</f>
        <v>0</v>
      </c>
      <c r="D372" s="14">
        <f>-data!CC70</f>
        <v>-40375596.49000001</v>
      </c>
      <c r="E372" s="229">
        <f>data!CD70</f>
        <v>0</v>
      </c>
      <c r="F372" s="220"/>
      <c r="G372" s="220"/>
      <c r="H372" s="220"/>
      <c r="I372" s="14">
        <f>-data!CE70</f>
        <v>-46353923.63000001</v>
      </c>
    </row>
    <row r="373" spans="1:9" ht="20.100000000000001" customHeight="1" x14ac:dyDescent="0.2">
      <c r="A373" s="23">
        <v>16</v>
      </c>
      <c r="B373" s="48" t="s">
        <v>1180</v>
      </c>
      <c r="C373" s="86">
        <f>data!CB71</f>
        <v>0</v>
      </c>
      <c r="D373" s="86">
        <f>data!CC71</f>
        <v>114539953.086615</v>
      </c>
      <c r="E373" s="86">
        <f>data!CD71</f>
        <v>16164873.690000001</v>
      </c>
      <c r="F373" s="219"/>
      <c r="G373" s="219"/>
      <c r="H373" s="219"/>
      <c r="I373" s="14">
        <f>data!CE71</f>
        <v>455947171.25661504</v>
      </c>
    </row>
    <row r="374" spans="1:9" ht="20.100000000000001" customHeight="1" x14ac:dyDescent="0.2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1228272949.28</v>
      </c>
    </row>
    <row r="377" spans="1:9" ht="20.100000000000001" customHeight="1" x14ac:dyDescent="0.2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425403352.06000006</v>
      </c>
    </row>
    <row r="378" spans="1:9" ht="20.100000000000001" customHeight="1" x14ac:dyDescent="0.2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1653676301.3400002</v>
      </c>
    </row>
    <row r="379" spans="1:9" ht="20.100000000000001" customHeight="1" x14ac:dyDescent="0.2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">
      <c r="A380" s="23">
        <v>22</v>
      </c>
      <c r="B380" s="14" t="s">
        <v>1186</v>
      </c>
      <c r="C380" s="85">
        <f>data!CB76</f>
        <v>0</v>
      </c>
      <c r="D380" s="85">
        <f>data!CC76</f>
        <v>82551.119836000042</v>
      </c>
      <c r="E380" s="214"/>
      <c r="F380" s="211"/>
      <c r="G380" s="211"/>
      <c r="H380" s="211"/>
      <c r="I380" s="14">
        <f>data!CE76</f>
        <v>745880.32741499983</v>
      </c>
    </row>
    <row r="381" spans="1:9" ht="20.100000000000001" customHeight="1" x14ac:dyDescent="0.2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304302.16000000003</v>
      </c>
    </row>
    <row r="382" spans="1:9" ht="20.100000000000001" customHeight="1" x14ac:dyDescent="0.2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43460.234040592557</v>
      </c>
    </row>
    <row r="383" spans="1:9" ht="20.100000000000001" customHeight="1" x14ac:dyDescent="0.2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1390534.3399999999</v>
      </c>
    </row>
    <row r="384" spans="1:9" ht="20.100000000000001" customHeight="1" x14ac:dyDescent="0.2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392.86999999999989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Knight, Ryan A</cp:lastModifiedBy>
  <cp:lastPrinted>2002-06-14T19:29:50Z</cp:lastPrinted>
  <dcterms:created xsi:type="dcterms:W3CDTF">1999-06-02T22:01:56Z</dcterms:created>
  <dcterms:modified xsi:type="dcterms:W3CDTF">2021-04-30T19:18:24Z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2020-06-02T06:31:50Z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2b469219-a007-4c80-b6df-a0b1048e791e</vt:lpwstr>
  </property>
  <property fmtid="{D5CDD505-2E9C-101B-9397-08002B2CF9AE}" pid="9" name="MSIP_Label_11a905b5-8388-4a05-b89a-55e43f7b4d00_ContentBits">
    <vt:lpwstr>0</vt:lpwstr>
  </property>
  <property fmtid="{D5CDD505-2E9C-101B-9397-08002B2CF9AE}" pid="10" name="SV_HIDDEN_GRID_QUERY_LIST_4F35BF76-6C0D-4D9B-82B2-816C12CF3733">
    <vt:lpwstr>empty_477D106A-C0D6-4607-AEBD-E2C9D60EA279</vt:lpwstr>
  </property>
</Properties>
</file>